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倒推-商业" sheetId="84" state="hidden" r:id="rId21"/>
    <sheet name="成本法 (元)" sheetId="69" state="hidden" r:id="rId22"/>
    <sheet name="假设开发法" sheetId="12" state="hidden" r:id="rId23"/>
    <sheet name="收益法" sheetId="15" state="hidden" r:id="rId24"/>
    <sheet name="基准地价修正" sheetId="43" state="hidden" r:id="rId25"/>
    <sheet name="收益法 (元)" sheetId="67" state="hidden" r:id="rId26"/>
    <sheet name="收益法-酒店模型" sheetId="77" state="hidden" r:id="rId27"/>
    <sheet name="收益法（汇总）" sheetId="70" state="hidden" r:id="rId28"/>
    <sheet name="比较法-住宅" sheetId="21" state="hidden" r:id="rId29"/>
    <sheet name="万豪中心" sheetId="86"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位置" sheetId="88" r:id="rId48"/>
    <sheet name="2023-1-0056丰豪东路9号院" sheetId="89" r:id="rId49"/>
    <sheet name="案例" sheetId="90" r:id="rId50"/>
    <sheet name="Sheet4" sheetId="91" r:id="rId51"/>
    <sheet name="Sheet5" sheetId="92" r:id="rId52"/>
    <sheet name="Sheet1" sheetId="93" r:id="rId53"/>
  </sheets>
  <externalReferences>
    <externalReference r:id="rId54"/>
    <externalReference r:id="rId55"/>
    <externalReference r:id="rId56"/>
    <externalReference r:id="rId57"/>
  </externalReferences>
  <definedNames>
    <definedName name="_xlnm._FilterDatabase" localSheetId="48" hidden="1">'2023-1-0056丰豪东路9号院'!$F$1:$F$427</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29" hidden="1">万豪中心!$A$3:$M$127</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0">'收益法倒推-商业'!$A$1:$I$42</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9">万豪中心!$A$1:$M$127</definedName>
    <definedName name="_xlnm.Print_Area" localSheetId="16">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[1]修正!$C$17:$C$39</definedName>
    <definedName name="二级分类">修正!$C$19:$C$51</definedName>
    <definedName name="法定最高年限" localSheetId="20">[1]定义!$G$1:$G$4</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判定" localSheetId="20">[1]定义!$D$1:$D$4</definedName>
    <definedName name="判定">[2]定义!$D$1:$D$4</definedName>
    <definedName name="评估方法">[3]定义!$B$1:$B$50</definedName>
    <definedName name="七级">区片价!$O$1:$O$45</definedName>
    <definedName name="七通一平" localSheetId="20">[1]修正!$A$6:$A$14</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[1]修正!$C$59:$C$119</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交易情况" localSheetId="20">'[1]土地比较法-住宅、综合'!$A$73:$M$73</definedName>
    <definedName name="套工交易情况">'土地比较法-住宅、综合'!$A$72:$M$72</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'[1]土地比较法-住宅、综合'!$B$106:$M$106</definedName>
    <definedName name="套综道路等级">'土地比较法-住宅、综合'!$B$105:$M$105</definedName>
    <definedName name="套综工程地质条件" localSheetId="20">'[1]土地比较法-住宅、综合'!$B$125:$M$125</definedName>
    <definedName name="套综工程地质条件">'土地比较法-住宅、综合'!$B$124:$M$124</definedName>
    <definedName name="套综交易情况" localSheetId="20">'[1]土地比较法-住宅、综合'!$A$73:$M$73</definedName>
    <definedName name="套综交易情况">'土地比较法-住宅、综合'!$A$72:$M$72</definedName>
    <definedName name="套综临街宽度及深度" localSheetId="20">'[1]土地比较法-住宅、综合'!$B$121:$M$121</definedName>
    <definedName name="套综临街宽度及深度">'土地比较法-住宅、综合'!$B$120:$M$120</definedName>
    <definedName name="套综土地级别" localSheetId="20">'[1]土地比较法-住宅、综合'!$B$108:$M$108</definedName>
    <definedName name="套综土地级别">'土地比较法-住宅、综合'!$B$107:$M$107</definedName>
    <definedName name="套综用途" localSheetId="20">'[1]土地比较法-住宅、综合'!$B$75:$M$75</definedName>
    <definedName name="套综用途">'土地比较法-住宅、综合'!$B$74:$M$74</definedName>
    <definedName name="套综宗地内开发程度" localSheetId="20">'[1]土地比较法-住宅、综合'!$B$123:$M$123</definedName>
    <definedName name="套综宗地内开发程度">'土地比较法-住宅、综合'!$B$122:$M$122</definedName>
    <definedName name="套综宗地形状" localSheetId="20">'[1]土地比较法-住宅、综合'!$B$119:$M$119</definedName>
    <definedName name="套综宗地形状">'土地比较法-住宅、综合'!$B$118:$M$118</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6">'[4]数据-汇总表'!$C$17:$C$26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[1]定义!$F$1:$F$10</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c r="G89" i="33" s="1"/>
  <c r="D89" i="33"/>
  <c r="H10" i="74" l="1"/>
  <c r="K106" i="89" l="1"/>
  <c r="K107" i="89" s="1"/>
  <c r="L104" i="89"/>
  <c r="L106" i="89" l="1"/>
  <c r="L107" i="89" s="1"/>
  <c r="E93" i="33"/>
  <c r="E133" i="86" l="1"/>
  <c r="M127" i="86"/>
  <c r="L127" i="86"/>
  <c r="N127" i="86" s="1"/>
  <c r="M126" i="86"/>
  <c r="L126" i="86"/>
  <c r="M125" i="86"/>
  <c r="L125" i="86"/>
  <c r="M124" i="86"/>
  <c r="L124" i="86"/>
  <c r="M123" i="86"/>
  <c r="L123" i="86"/>
  <c r="M122" i="86"/>
  <c r="L122" i="86"/>
  <c r="M121" i="86"/>
  <c r="L121" i="86"/>
  <c r="M120" i="86"/>
  <c r="L120" i="86"/>
  <c r="M119" i="86"/>
  <c r="L119" i="86"/>
  <c r="M118" i="86"/>
  <c r="L118" i="86"/>
  <c r="M117" i="86"/>
  <c r="L117" i="86"/>
  <c r="M116" i="86"/>
  <c r="M133" i="86" s="1"/>
  <c r="L116" i="86"/>
  <c r="E115" i="86"/>
  <c r="M114" i="86"/>
  <c r="L114" i="86"/>
  <c r="I114" i="86"/>
  <c r="M113" i="86"/>
  <c r="L113" i="86"/>
  <c r="I113" i="86"/>
  <c r="M112" i="86"/>
  <c r="L112" i="86"/>
  <c r="I112" i="86"/>
  <c r="M111" i="86"/>
  <c r="L111" i="86"/>
  <c r="I111" i="86"/>
  <c r="M110" i="86"/>
  <c r="L110" i="86"/>
  <c r="I110" i="86"/>
  <c r="M109" i="86"/>
  <c r="L109" i="86"/>
  <c r="I109" i="86"/>
  <c r="M108" i="86"/>
  <c r="L108" i="86"/>
  <c r="I108" i="86"/>
  <c r="M107" i="86"/>
  <c r="E107" i="86"/>
  <c r="M106" i="86"/>
  <c r="L106" i="86"/>
  <c r="L107" i="86" s="1"/>
  <c r="M104" i="86"/>
  <c r="L104" i="86"/>
  <c r="M103" i="86"/>
  <c r="L103" i="86"/>
  <c r="L102" i="86"/>
  <c r="I102" i="86"/>
  <c r="E102" i="86"/>
  <c r="M102" i="86" s="1"/>
  <c r="M101" i="86"/>
  <c r="L101" i="86"/>
  <c r="I101" i="86"/>
  <c r="M100" i="86"/>
  <c r="L100" i="86"/>
  <c r="I100" i="86"/>
  <c r="M99" i="86"/>
  <c r="L99" i="86"/>
  <c r="I99" i="86"/>
  <c r="M98" i="86"/>
  <c r="L98" i="86"/>
  <c r="I98" i="86"/>
  <c r="M97" i="86"/>
  <c r="L97" i="86"/>
  <c r="I97" i="86"/>
  <c r="M96" i="86"/>
  <c r="L96" i="86"/>
  <c r="I96" i="86"/>
  <c r="M95" i="86"/>
  <c r="L95" i="86"/>
  <c r="I95" i="86"/>
  <c r="M94" i="86"/>
  <c r="L94" i="86"/>
  <c r="I94" i="86"/>
  <c r="M93" i="86"/>
  <c r="L93" i="86"/>
  <c r="I93" i="86"/>
  <c r="M92" i="86"/>
  <c r="L92" i="86"/>
  <c r="I92" i="86"/>
  <c r="M91" i="86"/>
  <c r="L91" i="86"/>
  <c r="I91" i="86"/>
  <c r="M90" i="86"/>
  <c r="L90" i="86"/>
  <c r="I90" i="86"/>
  <c r="M89" i="86"/>
  <c r="L89" i="86"/>
  <c r="I89" i="86"/>
  <c r="M88" i="86"/>
  <c r="L88" i="86"/>
  <c r="I88" i="86"/>
  <c r="M87" i="86"/>
  <c r="L87" i="86"/>
  <c r="I87" i="86"/>
  <c r="M86" i="86"/>
  <c r="L86" i="86"/>
  <c r="I86" i="86"/>
  <c r="M85" i="86"/>
  <c r="L85" i="86"/>
  <c r="I85" i="86"/>
  <c r="M84" i="86"/>
  <c r="L84" i="86"/>
  <c r="I84" i="86"/>
  <c r="M83" i="86"/>
  <c r="L83" i="86"/>
  <c r="I83" i="86"/>
  <c r="M82" i="86"/>
  <c r="L82" i="86"/>
  <c r="I82" i="86"/>
  <c r="M81" i="86"/>
  <c r="L81" i="86"/>
  <c r="I81" i="86"/>
  <c r="M80" i="86"/>
  <c r="L80" i="86"/>
  <c r="I80" i="86"/>
  <c r="M79" i="86"/>
  <c r="L79" i="86"/>
  <c r="I79" i="86"/>
  <c r="M78" i="86"/>
  <c r="L78" i="86"/>
  <c r="I78" i="86"/>
  <c r="L77" i="86"/>
  <c r="E77" i="86"/>
  <c r="M76" i="86"/>
  <c r="L76" i="86"/>
  <c r="M74" i="86"/>
  <c r="L74" i="86"/>
  <c r="M73" i="86"/>
  <c r="L73" i="86"/>
  <c r="M72" i="86"/>
  <c r="L72" i="86"/>
  <c r="M71" i="86"/>
  <c r="L71" i="86"/>
  <c r="M70" i="86"/>
  <c r="L70" i="86"/>
  <c r="M69" i="86"/>
  <c r="L69" i="86"/>
  <c r="L68" i="86"/>
  <c r="E67" i="86"/>
  <c r="M67" i="86" s="1"/>
  <c r="M68" i="86" s="1"/>
  <c r="M64" i="86"/>
  <c r="L64" i="86"/>
  <c r="K64" i="86"/>
  <c r="M63" i="86"/>
  <c r="L63" i="86"/>
  <c r="M62" i="86"/>
  <c r="L62" i="86"/>
  <c r="M61" i="86"/>
  <c r="L61" i="86"/>
  <c r="M60" i="86"/>
  <c r="L60" i="86"/>
  <c r="M59" i="86"/>
  <c r="L59" i="86"/>
  <c r="M58" i="86"/>
  <c r="L58" i="86"/>
  <c r="M57" i="86"/>
  <c r="L57" i="86"/>
  <c r="M56" i="86"/>
  <c r="L56" i="86"/>
  <c r="M55" i="86"/>
  <c r="L55" i="86"/>
  <c r="M54" i="86"/>
  <c r="L54" i="86"/>
  <c r="M53" i="86"/>
  <c r="L53" i="86"/>
  <c r="M52" i="86"/>
  <c r="L52" i="86"/>
  <c r="M51" i="86"/>
  <c r="L51" i="86"/>
  <c r="M50" i="86"/>
  <c r="L50" i="86"/>
  <c r="M49" i="86"/>
  <c r="L49" i="86"/>
  <c r="M48" i="86"/>
  <c r="L48" i="86"/>
  <c r="M47" i="86"/>
  <c r="L47" i="86"/>
  <c r="M46" i="86"/>
  <c r="L46" i="86"/>
  <c r="M45" i="86"/>
  <c r="L45" i="86"/>
  <c r="M44" i="86"/>
  <c r="L44" i="86"/>
  <c r="M43" i="86"/>
  <c r="L43" i="86"/>
  <c r="M42" i="86"/>
  <c r="L42" i="86"/>
  <c r="M41" i="86"/>
  <c r="L41" i="86"/>
  <c r="M40" i="86"/>
  <c r="L40" i="86"/>
  <c r="M39" i="86"/>
  <c r="L39" i="86"/>
  <c r="M38" i="86"/>
  <c r="L38" i="86"/>
  <c r="L37" i="86"/>
  <c r="E37" i="86"/>
  <c r="M37" i="86" s="1"/>
  <c r="M36" i="86"/>
  <c r="L36" i="86"/>
  <c r="M35" i="86"/>
  <c r="L35" i="86"/>
  <c r="M34" i="86"/>
  <c r="L34" i="86"/>
  <c r="M33" i="86"/>
  <c r="L33" i="86"/>
  <c r="M32" i="86"/>
  <c r="L32" i="86"/>
  <c r="M31" i="86"/>
  <c r="L31" i="86"/>
  <c r="M30" i="86"/>
  <c r="L30" i="86"/>
  <c r="M29" i="86"/>
  <c r="L29" i="86"/>
  <c r="M28" i="86"/>
  <c r="L28" i="86"/>
  <c r="M27" i="86"/>
  <c r="L27" i="86"/>
  <c r="M26" i="86"/>
  <c r="L26" i="86"/>
  <c r="M25" i="86"/>
  <c r="E25" i="86"/>
  <c r="E65" i="86" s="1"/>
  <c r="M24" i="86"/>
  <c r="L24" i="86"/>
  <c r="M23" i="86"/>
  <c r="L23" i="86"/>
  <c r="M22" i="86"/>
  <c r="L22" i="86"/>
  <c r="M21" i="86"/>
  <c r="L21" i="86"/>
  <c r="M20" i="86"/>
  <c r="L20" i="86"/>
  <c r="M19" i="86"/>
  <c r="L19" i="86"/>
  <c r="M18" i="86"/>
  <c r="L18" i="86"/>
  <c r="M17" i="86"/>
  <c r="L17" i="86"/>
  <c r="M16" i="86"/>
  <c r="L16" i="86"/>
  <c r="M15" i="86"/>
  <c r="L15" i="86"/>
  <c r="M14" i="86"/>
  <c r="L14" i="86"/>
  <c r="M13" i="86"/>
  <c r="L13" i="86"/>
  <c r="M12" i="86"/>
  <c r="L12" i="86"/>
  <c r="M11" i="86"/>
  <c r="L11" i="86"/>
  <c r="M10" i="86"/>
  <c r="L10" i="86"/>
  <c r="M9" i="86"/>
  <c r="L9" i="86"/>
  <c r="M8" i="86"/>
  <c r="L8" i="86"/>
  <c r="M7" i="86"/>
  <c r="L7" i="86"/>
  <c r="M6" i="86"/>
  <c r="L6" i="86"/>
  <c r="M5" i="86"/>
  <c r="L5" i="86"/>
  <c r="M4" i="86"/>
  <c r="L4" i="86"/>
  <c r="M65" i="86" l="1"/>
  <c r="L133" i="86"/>
  <c r="M77" i="86"/>
  <c r="L105" i="86"/>
  <c r="M115" i="86"/>
  <c r="L115" i="86"/>
  <c r="M105" i="86"/>
  <c r="E68" i="86"/>
  <c r="E105" i="86"/>
  <c r="L25" i="86"/>
  <c r="L65" i="86" s="1"/>
  <c r="I8" i="84" l="1"/>
  <c r="M30" i="1"/>
  <c r="I20" i="84" l="1"/>
  <c r="I17" i="84"/>
  <c r="H15" i="84"/>
  <c r="H14" i="84"/>
  <c r="H12" i="84"/>
  <c r="H10" i="84"/>
  <c r="H9" i="84"/>
  <c r="I6" i="84"/>
  <c r="I4" i="84"/>
  <c r="H29" i="84" l="1"/>
  <c r="E29" i="84" s="1"/>
  <c r="H28" i="84"/>
  <c r="H27" i="84"/>
  <c r="H26" i="84"/>
  <c r="H22" i="84"/>
  <c r="C22" i="84" s="1"/>
  <c r="C37" i="84"/>
  <c r="E26" i="84"/>
  <c r="C21" i="84"/>
  <c r="E19" i="84" s="1"/>
  <c r="F19" i="84"/>
  <c r="F16" i="84"/>
  <c r="E15" i="84"/>
  <c r="C15" i="84"/>
  <c r="O10" i="84"/>
  <c r="M10" i="84"/>
  <c r="P9" i="84"/>
  <c r="M4" i="84"/>
  <c r="N11" i="84" l="1"/>
  <c r="N20" i="1" l="1"/>
  <c r="J49" i="67"/>
  <c r="F19" i="6"/>
  <c r="N22" i="1" l="1"/>
  <c r="N6" i="1"/>
  <c r="I7" i="84" s="1"/>
  <c r="C36" i="33"/>
  <c r="Y6" i="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S16" i="79" s="1"/>
  <c r="K16" i="79"/>
  <c r="R16" i="79" s="1"/>
  <c r="I16" i="79"/>
  <c r="AC15" i="79"/>
  <c r="AB15" i="79"/>
  <c r="AA15" i="79"/>
  <c r="AD15" i="79" s="1"/>
  <c r="Z15" i="79"/>
  <c r="Y15" i="79"/>
  <c r="O15" i="79"/>
  <c r="V15" i="79" s="1"/>
  <c r="N15" i="79"/>
  <c r="M15" i="79"/>
  <c r="L15" i="79"/>
  <c r="K15" i="79"/>
  <c r="R15" i="79" s="1"/>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25" i="79" l="1"/>
  <c r="P25" i="79" s="1"/>
  <c r="T14" i="79"/>
  <c r="W14" i="79" s="1"/>
  <c r="U16" i="79"/>
  <c r="T25" i="79"/>
  <c r="W25" i="79" s="1"/>
  <c r="L3" i="79"/>
  <c r="Y3" i="79"/>
  <c r="AC3" i="79"/>
  <c r="U12" i="79"/>
  <c r="R13" i="79"/>
  <c r="V13" i="79"/>
  <c r="S14" i="79"/>
  <c r="S15" i="79"/>
  <c r="U25" i="79"/>
  <c r="T27" i="79"/>
  <c r="W27" i="79" s="1"/>
  <c r="U28" i="79"/>
  <c r="AD34" i="79"/>
  <c r="S35" i="79"/>
  <c r="U37" i="79"/>
  <c r="AD38" i="79"/>
  <c r="U36" i="79"/>
  <c r="AD37" i="79"/>
  <c r="S38" i="79"/>
  <c r="V3" i="79"/>
  <c r="Z3" i="79"/>
  <c r="U3" i="79"/>
  <c r="R12" i="79"/>
  <c r="V12" i="79"/>
  <c r="S13" i="79"/>
  <c r="S12" i="79"/>
  <c r="U14" i="79"/>
  <c r="U15" i="79"/>
  <c r="S28" i="79"/>
  <c r="T34" i="79"/>
  <c r="U35" i="79"/>
  <c r="AD36"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C23"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c r="E68" i="71"/>
  <c r="C68" i="71"/>
  <c r="B68" i="71"/>
  <c r="S68" i="71" s="1"/>
  <c r="F67" i="71"/>
  <c r="B67" i="71"/>
  <c r="B66" i="71" s="1"/>
  <c r="D65" i="71"/>
  <c r="Q64" i="71"/>
  <c r="P64" i="71"/>
  <c r="O64" i="71"/>
  <c r="N64" i="71"/>
  <c r="Q63" i="71"/>
  <c r="P63" i="71"/>
  <c r="O63" i="71"/>
  <c r="N63" i="71"/>
  <c r="Q62" i="71"/>
  <c r="P62" i="71"/>
  <c r="O62" i="71"/>
  <c r="C63" i="71" s="1"/>
  <c r="C64" i="71" s="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D45" i="71"/>
  <c r="Q44" i="71"/>
  <c r="P44" i="71"/>
  <c r="O44" i="71"/>
  <c r="N44" i="71"/>
  <c r="Q43" i="71"/>
  <c r="P43" i="71"/>
  <c r="O43" i="71"/>
  <c r="N43" i="71"/>
  <c r="Q42" i="71"/>
  <c r="P42" i="71"/>
  <c r="O42" i="71"/>
  <c r="N42" i="71"/>
  <c r="F43" i="71"/>
  <c r="F44" i="71" s="1"/>
  <c r="V44" i="71" s="1"/>
  <c r="Q41" i="71"/>
  <c r="F42" i="71" s="1"/>
  <c r="P41" i="71"/>
  <c r="E42" i="71" s="1"/>
  <c r="O41" i="71"/>
  <c r="C42" i="71" s="1"/>
  <c r="N41" i="71"/>
  <c r="B42" i="71" s="1"/>
  <c r="B43" i="71" s="1"/>
  <c r="B44" i="71" s="1"/>
  <c r="S44" i="71" s="1"/>
  <c r="D41" i="71"/>
  <c r="Q40" i="71"/>
  <c r="P40" i="71"/>
  <c r="O40" i="71"/>
  <c r="N40" i="71"/>
  <c r="Q39" i="71"/>
  <c r="AB32" i="71" s="1"/>
  <c r="P39" i="71"/>
  <c r="AA39" i="71" s="1"/>
  <c r="O39" i="71"/>
  <c r="Y39" i="71"/>
  <c r="Z39" i="71" s="1"/>
  <c r="N39" i="71"/>
  <c r="X39" i="71" s="1"/>
  <c r="Q38" i="71"/>
  <c r="P38" i="71"/>
  <c r="AA38" i="71" s="1"/>
  <c r="O38" i="71"/>
  <c r="Y38" i="71" s="1"/>
  <c r="Z38" i="71" s="1"/>
  <c r="N38" i="71"/>
  <c r="F38" i="71"/>
  <c r="F39" i="71" s="1"/>
  <c r="F40" i="71" s="1"/>
  <c r="V40" i="71" s="1"/>
  <c r="Q37" i="71"/>
  <c r="P37" i="71"/>
  <c r="O37" i="71"/>
  <c r="N37" i="71"/>
  <c r="X31" i="71" s="1"/>
  <c r="D37" i="71"/>
  <c r="Q36" i="71"/>
  <c r="P36" i="71"/>
  <c r="O36" i="71"/>
  <c r="Y36" i="71" s="1"/>
  <c r="Z36" i="71" s="1"/>
  <c r="N36" i="71"/>
  <c r="Q35" i="71"/>
  <c r="P35" i="71"/>
  <c r="O35" i="71"/>
  <c r="Y35" i="71" s="1"/>
  <c r="Z35" i="71" s="1"/>
  <c r="N35" i="71"/>
  <c r="X35" i="71" s="1"/>
  <c r="Q34" i="71"/>
  <c r="P34" i="71"/>
  <c r="O34" i="71"/>
  <c r="N34" i="71"/>
  <c r="Q33" i="71"/>
  <c r="F34" i="71" s="1"/>
  <c r="F35" i="71" s="1"/>
  <c r="F36" i="71" s="1"/>
  <c r="V36" i="71" s="1"/>
  <c r="P33" i="71"/>
  <c r="E34" i="71" s="1"/>
  <c r="O33" i="71"/>
  <c r="Y29" i="71" s="1"/>
  <c r="Z29" i="71" s="1"/>
  <c r="N33" i="71"/>
  <c r="B34" i="71" s="1"/>
  <c r="B35" i="71" s="1"/>
  <c r="D33" i="71"/>
  <c r="Q32" i="71"/>
  <c r="P32" i="71"/>
  <c r="O32" i="71"/>
  <c r="N32" i="71"/>
  <c r="Q31" i="71"/>
  <c r="P31" i="71"/>
  <c r="O31" i="71"/>
  <c r="N31" i="71"/>
  <c r="Q30" i="71"/>
  <c r="P30" i="71"/>
  <c r="AA30" i="71" s="1"/>
  <c r="O30" i="71"/>
  <c r="N30" i="71"/>
  <c r="Q29" i="71"/>
  <c r="P29" i="71"/>
  <c r="E30" i="71" s="1"/>
  <c r="E31" i="71" s="1"/>
  <c r="E32" i="71" s="1"/>
  <c r="U32" i="71" s="1"/>
  <c r="O29" i="71"/>
  <c r="C30" i="71" s="1"/>
  <c r="C31" i="71" s="1"/>
  <c r="C32" i="71" s="1"/>
  <c r="T32" i="71" s="1"/>
  <c r="N29" i="71"/>
  <c r="D29" i="71"/>
  <c r="O28" i="71"/>
  <c r="N28" i="71"/>
  <c r="B30" i="71"/>
  <c r="B36" i="71"/>
  <c r="S36" i="71" s="1"/>
  <c r="N68" i="71"/>
  <c r="C38" i="71"/>
  <c r="D38" i="71" s="1"/>
  <c r="Y37" i="71"/>
  <c r="Z37" i="71" s="1"/>
  <c r="X38" i="71"/>
  <c r="B28" i="71"/>
  <c r="C39" i="71"/>
  <c r="D50" i="71"/>
  <c r="P28" i="71"/>
  <c r="E55" i="71"/>
  <c r="E56" i="71" s="1"/>
  <c r="U56" i="71" s="1"/>
  <c r="E67" i="71"/>
  <c r="Q28" i="71"/>
  <c r="F28" i="71" s="1"/>
  <c r="F27" i="71" s="1"/>
  <c r="F26" i="71" s="1"/>
  <c r="D62" i="71"/>
  <c r="N67" i="71"/>
  <c r="T68" i="71"/>
  <c r="O68" i="71"/>
  <c r="D68" i="71"/>
  <c r="C67" i="71"/>
  <c r="O67" i="71" s="1"/>
  <c r="Q68" i="71"/>
  <c r="C71" i="71"/>
  <c r="C75" i="71"/>
  <c r="D76" i="71"/>
  <c r="C79" i="71"/>
  <c r="E79" i="71"/>
  <c r="E78" i="71"/>
  <c r="D80" i="71"/>
  <c r="E28" i="71"/>
  <c r="C66" i="71"/>
  <c r="D66" i="71" s="1"/>
  <c r="D67" i="71"/>
  <c r="D63" i="71"/>
  <c r="D31" i="71"/>
  <c r="O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C18" i="36"/>
  <c r="Z18" i="35"/>
  <c r="Q18" i="35"/>
  <c r="D68" i="35"/>
  <c r="E68" i="35" s="1"/>
  <c r="F18" i="35"/>
  <c r="C18" i="35"/>
  <c r="Q21" i="37"/>
  <c r="Z21" i="37" s="1"/>
  <c r="D77" i="37"/>
  <c r="E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H25" i="40"/>
  <c r="AB25" i="40" s="1"/>
  <c r="J25" i="40"/>
  <c r="H29" i="39"/>
  <c r="AB29" i="39" s="1"/>
  <c r="J29" i="39"/>
  <c r="AC29" i="39" s="1"/>
  <c r="J18" i="36"/>
  <c r="AC18" i="36" s="1"/>
  <c r="F68" i="35"/>
  <c r="G68" i="35" s="1"/>
  <c r="H18" i="35"/>
  <c r="AB18" i="35" s="1"/>
  <c r="J18" i="35"/>
  <c r="AC18" i="35" s="1"/>
  <c r="F77" i="37"/>
  <c r="G77" i="37" s="1"/>
  <c r="H21" i="37"/>
  <c r="U21" i="37" s="1"/>
  <c r="F21" i="37"/>
  <c r="AA21" i="37" s="1"/>
  <c r="H21" i="34"/>
  <c r="H21" i="33"/>
  <c r="U21" i="33" s="1"/>
  <c r="F21" i="33"/>
  <c r="AA21" i="33" s="1"/>
  <c r="E83" i="21"/>
  <c r="H1" i="69"/>
  <c r="U25" i="40"/>
  <c r="W29" i="39"/>
  <c r="W18" i="36"/>
  <c r="AB21" i="37"/>
  <c r="S21" i="37"/>
  <c r="W18" i="35"/>
  <c r="J21" i="37"/>
  <c r="J21" i="34"/>
  <c r="W21" i="34" s="1"/>
  <c r="J21" i="33"/>
  <c r="AC21" i="33" s="1"/>
  <c r="F83" i="21"/>
  <c r="G83" i="21" s="1"/>
  <c r="H21" i="21"/>
  <c r="U21" i="21" s="1"/>
  <c r="F38" i="69"/>
  <c r="E37" i="69"/>
  <c r="F36" i="69"/>
  <c r="F35" i="69"/>
  <c r="F21" i="69"/>
  <c r="F40" i="69" s="1"/>
  <c r="F20" i="69"/>
  <c r="F39" i="69" s="1"/>
  <c r="E10" i="69"/>
  <c r="E9" i="69"/>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A221" i="3" s="1"/>
  <c r="AZ221" i="3" s="1"/>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AZ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A584" i="3" s="1"/>
  <c r="BE584" i="3"/>
  <c r="BF584" i="3"/>
  <c r="BG584" i="3"/>
  <c r="BH584" i="3"/>
  <c r="BH5" i="3" s="1"/>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D111" i="33"/>
  <c r="E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Q33" i="40"/>
  <c r="Z33" i="40" s="1"/>
  <c r="Q32" i="40"/>
  <c r="Z32" i="40"/>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J26" i="37"/>
  <c r="AC26" i="37" s="1"/>
  <c r="H26" i="37"/>
  <c r="AB26" i="37" s="1"/>
  <c r="F26" i="37"/>
  <c r="AA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c r="J16" i="36"/>
  <c r="W16" i="36" s="1"/>
  <c r="D62" i="36"/>
  <c r="E62" i="36"/>
  <c r="F62" i="36"/>
  <c r="G62" i="36" s="1"/>
  <c r="B59" i="36"/>
  <c r="H13" i="36" s="1"/>
  <c r="B57" i="36"/>
  <c r="J12" i="36"/>
  <c r="B55" i="36"/>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Q23" i="36"/>
  <c r="Z23" i="36"/>
  <c r="F23" i="36"/>
  <c r="AA23" i="36" s="1"/>
  <c r="Q22" i="36"/>
  <c r="Z22" i="36"/>
  <c r="J22" i="36"/>
  <c r="AC22" i="36" s="1"/>
  <c r="Q20" i="36"/>
  <c r="Z20" i="36" s="1"/>
  <c r="Q16" i="36"/>
  <c r="Z16" i="36" s="1"/>
  <c r="Q14" i="36"/>
  <c r="Z14" i="36"/>
  <c r="Q13" i="36"/>
  <c r="Z13" i="36" s="1"/>
  <c r="Q12" i="36"/>
  <c r="Z12" i="36" s="1"/>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c r="B73" i="35"/>
  <c r="B57" i="35"/>
  <c r="H11" i="35" s="1"/>
  <c r="AB11" i="35" s="1"/>
  <c r="B61" i="35"/>
  <c r="B59" i="35"/>
  <c r="B131" i="34"/>
  <c r="B129" i="34"/>
  <c r="H46" i="34" s="1"/>
  <c r="B127" i="34"/>
  <c r="B99" i="34"/>
  <c r="H32" i="34" s="1"/>
  <c r="B97" i="34"/>
  <c r="B95" i="34"/>
  <c r="F30" i="34" s="1"/>
  <c r="B93" i="34"/>
  <c r="B75" i="34"/>
  <c r="F14" i="34" s="1"/>
  <c r="B73" i="34"/>
  <c r="H13" i="34" s="1"/>
  <c r="B71" i="34"/>
  <c r="B130" i="33"/>
  <c r="B128" i="33"/>
  <c r="J45" i="33" s="1"/>
  <c r="AC45" i="33" s="1"/>
  <c r="B126" i="33"/>
  <c r="J44" i="33" s="1"/>
  <c r="AC44" i="33" s="1"/>
  <c r="B98" i="33"/>
  <c r="F31" i="33" s="1"/>
  <c r="S31" i="33" s="1"/>
  <c r="B96" i="33"/>
  <c r="B94" i="33"/>
  <c r="F29" i="33" s="1"/>
  <c r="S29" i="33" s="1"/>
  <c r="B74" i="33"/>
  <c r="J14" i="33" s="1"/>
  <c r="B72" i="33"/>
  <c r="F13" i="33" s="1"/>
  <c r="B70" i="33"/>
  <c r="H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Q35" i="35"/>
  <c r="Z35" i="35"/>
  <c r="Q34" i="35"/>
  <c r="Z34" i="35" s="1"/>
  <c r="Q33" i="35"/>
  <c r="Z33" i="35"/>
  <c r="Q32" i="35"/>
  <c r="Z32" i="35" s="1"/>
  <c r="H32" i="35"/>
  <c r="AB32" i="35" s="1"/>
  <c r="F32" i="35"/>
  <c r="AA32" i="35" s="1"/>
  <c r="Q31" i="35"/>
  <c r="Z31" i="35" s="1"/>
  <c r="AC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AA10" i="34" s="1"/>
  <c r="Q9" i="34"/>
  <c r="Z9" i="34" s="1"/>
  <c r="J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I87" i="33" s="1"/>
  <c r="J87" i="33" s="1"/>
  <c r="K87" i="33" s="1"/>
  <c r="L87" i="33" s="1"/>
  <c r="M87" i="33" s="1"/>
  <c r="D85" i="33"/>
  <c r="E85" i="33" s="1"/>
  <c r="F85" i="33" s="1"/>
  <c r="G85" i="33" s="1"/>
  <c r="D81" i="33"/>
  <c r="E81" i="33" s="1"/>
  <c r="J19" i="33" s="1"/>
  <c r="AC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F46" i="21" s="1"/>
  <c r="AA46" i="21" s="1"/>
  <c r="B128" i="21"/>
  <c r="B126" i="21"/>
  <c r="J44" i="21" s="1"/>
  <c r="B98" i="21"/>
  <c r="B96" i="21"/>
  <c r="B94" i="21"/>
  <c r="J29" i="21"/>
  <c r="AC29" i="21" s="1"/>
  <c r="B92" i="21"/>
  <c r="B90" i="21"/>
  <c r="F27" i="21" s="1"/>
  <c r="J27" i="21"/>
  <c r="W27" i="21" s="1"/>
  <c r="B74" i="21"/>
  <c r="B72" i="21"/>
  <c r="J13" i="21" s="1"/>
  <c r="H13" i="21"/>
  <c r="B70" i="21"/>
  <c r="H12" i="21" s="1"/>
  <c r="AB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G5" i="3" s="1"/>
  <c r="BH585" i="3"/>
  <c r="BI585" i="3"/>
  <c r="BJ585" i="3"/>
  <c r="BK585" i="3"/>
  <c r="BK5" i="3" s="1"/>
  <c r="BM585" i="3"/>
  <c r="BN585" i="3"/>
  <c r="BO585" i="3"/>
  <c r="BP585" i="3"/>
  <c r="BP5" i="3" s="1"/>
  <c r="BQ585" i="3"/>
  <c r="BR585" i="3"/>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12" i="21"/>
  <c r="AC12" i="21" s="1"/>
  <c r="J26" i="21"/>
  <c r="W26" i="21"/>
  <c r="F26" i="21"/>
  <c r="S26" i="21" s="1"/>
  <c r="AA41" i="21"/>
  <c r="J44" i="39"/>
  <c r="AC44" i="39"/>
  <c r="J35" i="39"/>
  <c r="AC35" i="39" s="1"/>
  <c r="F35" i="39"/>
  <c r="U9" i="39"/>
  <c r="W40" i="39"/>
  <c r="U30" i="37"/>
  <c r="W31" i="37"/>
  <c r="E103" i="37"/>
  <c r="F103" i="37" s="1"/>
  <c r="G103" i="37" s="1"/>
  <c r="H103" i="37" s="1"/>
  <c r="I103" i="37" s="1"/>
  <c r="J103" i="37" s="1"/>
  <c r="K103" i="37" s="1"/>
  <c r="L103" i="37" s="1"/>
  <c r="M103" i="37" s="1"/>
  <c r="U14" i="37"/>
  <c r="F29" i="36"/>
  <c r="AA29" i="36" s="1"/>
  <c r="F16" i="36"/>
  <c r="AA16" i="36" s="1"/>
  <c r="W28" i="36"/>
  <c r="U31" i="36"/>
  <c r="H22" i="35"/>
  <c r="AB22" i="35"/>
  <c r="AC27" i="35"/>
  <c r="W22" i="35"/>
  <c r="S31" i="35"/>
  <c r="F36" i="34"/>
  <c r="J35" i="34"/>
  <c r="H39" i="33"/>
  <c r="AB39" i="33" s="1"/>
  <c r="S40" i="33"/>
  <c r="S27" i="35"/>
  <c r="F11" i="40"/>
  <c r="AA11" i="40" s="1"/>
  <c r="H11" i="40"/>
  <c r="AB11" i="40"/>
  <c r="W8" i="40"/>
  <c r="AA9" i="40"/>
  <c r="AC9" i="40"/>
  <c r="U9" i="40"/>
  <c r="U34" i="40"/>
  <c r="F42" i="39"/>
  <c r="AA42" i="39" s="1"/>
  <c r="F41" i="39"/>
  <c r="S41" i="39" s="1"/>
  <c r="H40" i="39"/>
  <c r="AB40" i="39" s="1"/>
  <c r="H39" i="39"/>
  <c r="U39" i="39" s="1"/>
  <c r="S38" i="39"/>
  <c r="S34" i="39"/>
  <c r="H34" i="39"/>
  <c r="U34" i="39" s="1"/>
  <c r="E108" i="39"/>
  <c r="H31" i="39"/>
  <c r="AB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F27" i="39"/>
  <c r="F11" i="21"/>
  <c r="S11" i="21" s="1"/>
  <c r="S40" i="21"/>
  <c r="U34" i="21"/>
  <c r="C27" i="39"/>
  <c r="H11" i="39"/>
  <c r="C15" i="39"/>
  <c r="H11" i="21"/>
  <c r="U11" i="21" s="1"/>
  <c r="J11" i="21"/>
  <c r="W11" i="21" s="1"/>
  <c r="H37" i="40"/>
  <c r="U37" i="40"/>
  <c r="H36" i="40"/>
  <c r="AB36" i="40" s="1"/>
  <c r="F35" i="40"/>
  <c r="AA35" i="40"/>
  <c r="H23" i="40"/>
  <c r="H17" i="40"/>
  <c r="U17" i="40" s="1"/>
  <c r="J15" i="40"/>
  <c r="W15" i="40" s="1"/>
  <c r="J11" i="40"/>
  <c r="W11" i="40"/>
  <c r="AA12" i="34"/>
  <c r="F37" i="39"/>
  <c r="AA37" i="39" s="1"/>
  <c r="J34" i="36"/>
  <c r="W34" i="36" s="1"/>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s="1"/>
  <c r="F12" i="36"/>
  <c r="S12" i="36" s="1"/>
  <c r="F14" i="35"/>
  <c r="AA14" i="35" s="1"/>
  <c r="J32" i="35"/>
  <c r="AC32" i="35" s="1"/>
  <c r="J16" i="35"/>
  <c r="AC16" i="35" s="1"/>
  <c r="H16" i="35"/>
  <c r="U16" i="35"/>
  <c r="F16" i="35"/>
  <c r="S16" i="35" s="1"/>
  <c r="H14" i="35"/>
  <c r="AB14" i="35" s="1"/>
  <c r="J29" i="35"/>
  <c r="H33" i="35"/>
  <c r="AB33" i="35" s="1"/>
  <c r="J20" i="35"/>
  <c r="W20" i="35" s="1"/>
  <c r="F35" i="37"/>
  <c r="S35" i="37" s="1"/>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7" i="34"/>
  <c r="AA27" i="34"/>
  <c r="F25" i="34"/>
  <c r="S25" i="34" s="1"/>
  <c r="H23" i="34"/>
  <c r="J23" i="34"/>
  <c r="F19" i="34"/>
  <c r="H17" i="34"/>
  <c r="U17" i="34" s="1"/>
  <c r="F15" i="34"/>
  <c r="J15" i="34"/>
  <c r="H15" i="34"/>
  <c r="AB15" i="34" s="1"/>
  <c r="F41" i="33"/>
  <c r="AA41" i="33" s="1"/>
  <c r="F11" i="33"/>
  <c r="AA11" i="33" s="1"/>
  <c r="F37" i="40"/>
  <c r="AA37" i="40" s="1"/>
  <c r="F36" i="40"/>
  <c r="AA36" i="40"/>
  <c r="H28" i="40"/>
  <c r="U28" i="40" s="1"/>
  <c r="F23" i="40"/>
  <c r="AA23" i="40" s="1"/>
  <c r="F17" i="40"/>
  <c r="AA17" i="40" s="1"/>
  <c r="J17" i="40"/>
  <c r="F15" i="40"/>
  <c r="S15" i="40" s="1"/>
  <c r="H15" i="40"/>
  <c r="AB15" i="40"/>
  <c r="AC11" i="40"/>
  <c r="AA12" i="36"/>
  <c r="U33" i="35"/>
  <c r="F29" i="35"/>
  <c r="S29" i="35" s="1"/>
  <c r="H29" i="35"/>
  <c r="AB29" i="35" s="1"/>
  <c r="H33" i="37"/>
  <c r="AB33" i="37" s="1"/>
  <c r="F33" i="37"/>
  <c r="AA33" i="37" s="1"/>
  <c r="S34" i="37"/>
  <c r="AA34" i="37"/>
  <c r="J43" i="34"/>
  <c r="J40" i="34"/>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c r="F17" i="34"/>
  <c r="AA17" i="34" s="1"/>
  <c r="J17" i="34"/>
  <c r="W17" i="34"/>
  <c r="AB17" i="34"/>
  <c r="H11" i="33"/>
  <c r="AB11" i="33" s="1"/>
  <c r="F28" i="40"/>
  <c r="AA28" i="40"/>
  <c r="AA29" i="35"/>
  <c r="AA42" i="34"/>
  <c r="S42" i="34"/>
  <c r="AC38" i="34"/>
  <c r="AA38" i="34"/>
  <c r="J37" i="34"/>
  <c r="AC37" i="34" s="1"/>
  <c r="J11" i="33"/>
  <c r="W11" i="33" s="1"/>
  <c r="S28" i="34"/>
  <c r="J42" i="21"/>
  <c r="AC42" i="21" s="1"/>
  <c r="H42" i="21"/>
  <c r="U42" i="21"/>
  <c r="J44" i="34"/>
  <c r="F44" i="34"/>
  <c r="AA44" i="34" s="1"/>
  <c r="J10" i="35"/>
  <c r="AC10" i="35" s="1"/>
  <c r="J14" i="21"/>
  <c r="W14" i="21" s="1"/>
  <c r="F14" i="21"/>
  <c r="S14" i="21"/>
  <c r="H14" i="21"/>
  <c r="U14" i="21" s="1"/>
  <c r="H28" i="21"/>
  <c r="AB28" i="21" s="1"/>
  <c r="F28" i="21"/>
  <c r="AA28" i="21" s="1"/>
  <c r="J28" i="21"/>
  <c r="W28" i="21"/>
  <c r="H30" i="21"/>
  <c r="U30" i="21" s="1"/>
  <c r="F30" i="21"/>
  <c r="S30" i="21" s="1"/>
  <c r="J30" i="21"/>
  <c r="AC30" i="21" s="1"/>
  <c r="AC44" i="21"/>
  <c r="H44" i="21"/>
  <c r="U44" i="21" s="1"/>
  <c r="F44" i="21"/>
  <c r="AA44" i="21" s="1"/>
  <c r="H46" i="21"/>
  <c r="U46" i="21" s="1"/>
  <c r="J46" i="21"/>
  <c r="W46" i="21"/>
  <c r="F28" i="33"/>
  <c r="AA28" i="33" s="1"/>
  <c r="J28" i="33"/>
  <c r="W28" i="33" s="1"/>
  <c r="F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AC13" i="21"/>
  <c r="H27" i="21"/>
  <c r="AB27" i="21" s="1"/>
  <c r="AA27" i="21"/>
  <c r="H29" i="21"/>
  <c r="U29" i="21"/>
  <c r="F31" i="21"/>
  <c r="S31" i="21" s="1"/>
  <c r="J13" i="33"/>
  <c r="H13" i="33"/>
  <c r="U13" i="33" s="1"/>
  <c r="S13" i="33"/>
  <c r="J29" i="33"/>
  <c r="W29" i="33" s="1"/>
  <c r="H29" i="33"/>
  <c r="U29" i="33" s="1"/>
  <c r="J31" i="33"/>
  <c r="W31" i="33" s="1"/>
  <c r="H31" i="33"/>
  <c r="U31" i="33" s="1"/>
  <c r="H45" i="33"/>
  <c r="U45" i="33" s="1"/>
  <c r="F45" i="33"/>
  <c r="AA45" i="33" s="1"/>
  <c r="J14" i="34"/>
  <c r="W14" i="34" s="1"/>
  <c r="S14" i="34"/>
  <c r="H14" i="34"/>
  <c r="H30" i="34"/>
  <c r="S30" i="34"/>
  <c r="J30" i="34"/>
  <c r="F32" i="34"/>
  <c r="J32" i="34"/>
  <c r="W32" i="34"/>
  <c r="U46" i="34"/>
  <c r="F46" i="34"/>
  <c r="J46" i="34"/>
  <c r="J11" i="35"/>
  <c r="F11" i="35"/>
  <c r="S11" i="35" s="1"/>
  <c r="J26" i="36"/>
  <c r="W26" i="36"/>
  <c r="H28" i="36"/>
  <c r="U28" i="36" s="1"/>
  <c r="H32" i="36"/>
  <c r="AB32" i="36" s="1"/>
  <c r="J32" i="36"/>
  <c r="W32" i="36" s="1"/>
  <c r="J11" i="36"/>
  <c r="AC11" i="36" s="1"/>
  <c r="H11" i="36"/>
  <c r="U11" i="36" s="1"/>
  <c r="F11" i="36"/>
  <c r="AB13" i="36"/>
  <c r="J13" i="36"/>
  <c r="F13" i="36"/>
  <c r="S13" i="36" s="1"/>
  <c r="E89" i="37"/>
  <c r="F89" i="37"/>
  <c r="G89" i="37"/>
  <c r="H89" i="37" s="1"/>
  <c r="I89" i="37" s="1"/>
  <c r="J89" i="37" s="1"/>
  <c r="K89" i="37" s="1"/>
  <c r="L89" i="37" s="1"/>
  <c r="M89" i="37" s="1"/>
  <c r="J29" i="37"/>
  <c r="W29" i="37" s="1"/>
  <c r="F29" i="37"/>
  <c r="S29" i="37" s="1"/>
  <c r="H36" i="37"/>
  <c r="AB36" i="37" s="1"/>
  <c r="J37" i="37"/>
  <c r="H37" i="37"/>
  <c r="U37" i="37" s="1"/>
  <c r="H40" i="37"/>
  <c r="U40" i="37" s="1"/>
  <c r="J40" i="37"/>
  <c r="AC40" i="37" s="1"/>
  <c r="F40" i="37"/>
  <c r="AA40" i="37" s="1"/>
  <c r="H14" i="33"/>
  <c r="U14" i="33" s="1"/>
  <c r="F14" i="33"/>
  <c r="H30" i="33"/>
  <c r="AB30" i="33" s="1"/>
  <c r="F30" i="33"/>
  <c r="S30" i="33" s="1"/>
  <c r="J30" i="33"/>
  <c r="AC30" i="33" s="1"/>
  <c r="J46" i="33"/>
  <c r="AC46" i="33" s="1"/>
  <c r="F46" i="33"/>
  <c r="AA46" i="33" s="1"/>
  <c r="H46" i="33"/>
  <c r="AB46" i="33" s="1"/>
  <c r="J13" i="34"/>
  <c r="W13" i="34" s="1"/>
  <c r="F13" i="34"/>
  <c r="AA13" i="34" s="1"/>
  <c r="J29" i="34"/>
  <c r="F29" i="34"/>
  <c r="S29" i="34" s="1"/>
  <c r="H29" i="34"/>
  <c r="AB29" i="34" s="1"/>
  <c r="J31" i="34"/>
  <c r="AC31" i="34" s="1"/>
  <c r="H31" i="34"/>
  <c r="F31" i="34"/>
  <c r="S31" i="34" s="1"/>
  <c r="H45" i="34"/>
  <c r="J45" i="34"/>
  <c r="W45" i="34" s="1"/>
  <c r="F45" i="34"/>
  <c r="S45" i="34" s="1"/>
  <c r="H47" i="34"/>
  <c r="U47" i="34" s="1"/>
  <c r="F47" i="34"/>
  <c r="J47" i="34"/>
  <c r="AC47" i="34" s="1"/>
  <c r="F13" i="35"/>
  <c r="S13" i="35"/>
  <c r="J13" i="35"/>
  <c r="H13" i="35"/>
  <c r="U13" i="35" s="1"/>
  <c r="J25" i="35"/>
  <c r="W25" i="35" s="1"/>
  <c r="F25" i="35"/>
  <c r="S25" i="35" s="1"/>
  <c r="H25" i="35"/>
  <c r="AB25" i="35" s="1"/>
  <c r="J35" i="35"/>
  <c r="AC35" i="35" s="1"/>
  <c r="F35" i="35"/>
  <c r="AA35" i="35" s="1"/>
  <c r="H35" i="35"/>
  <c r="AB35" i="35"/>
  <c r="J25" i="36"/>
  <c r="W25" i="36" s="1"/>
  <c r="F25" i="36"/>
  <c r="S25" i="36" s="1"/>
  <c r="H25" i="36"/>
  <c r="AB25" i="36" s="1"/>
  <c r="H13" i="37"/>
  <c r="F13" i="37"/>
  <c r="S13" i="37" s="1"/>
  <c r="F28" i="37"/>
  <c r="AA28" i="37" s="1"/>
  <c r="J28" i="37"/>
  <c r="AC28" i="37" s="1"/>
  <c r="H28" i="37"/>
  <c r="H38" i="37"/>
  <c r="AB38" i="37" s="1"/>
  <c r="J38" i="37"/>
  <c r="AC38" i="37" s="1"/>
  <c r="F38" i="37"/>
  <c r="S38" i="37" s="1"/>
  <c r="H43" i="39"/>
  <c r="AB43" i="39" s="1"/>
  <c r="J14" i="39"/>
  <c r="AC14" i="39" s="1"/>
  <c r="F14" i="39"/>
  <c r="H30" i="40"/>
  <c r="AB30" i="40"/>
  <c r="F33" i="40"/>
  <c r="AA33" i="40" s="1"/>
  <c r="J35" i="40"/>
  <c r="AC35" i="40" s="1"/>
  <c r="J37" i="40"/>
  <c r="AC37" i="40"/>
  <c r="H13" i="40"/>
  <c r="U13" i="40" s="1"/>
  <c r="J13" i="40"/>
  <c r="AC13" i="40" s="1"/>
  <c r="F13" i="40"/>
  <c r="AA13" i="40" s="1"/>
  <c r="F14" i="37"/>
  <c r="S14" i="37"/>
  <c r="F27" i="37"/>
  <c r="AA27" i="37" s="1"/>
  <c r="F13" i="39"/>
  <c r="S13" i="39" s="1"/>
  <c r="J13" i="39"/>
  <c r="W13" i="39" s="1"/>
  <c r="H13" i="39"/>
  <c r="H14" i="40"/>
  <c r="AB14" i="40" s="1"/>
  <c r="J14" i="40"/>
  <c r="W14" i="40" s="1"/>
  <c r="J14" i="37"/>
  <c r="AC14" i="37" s="1"/>
  <c r="J27" i="37"/>
  <c r="AC27" i="37" s="1"/>
  <c r="AA13" i="35"/>
  <c r="J36" i="37"/>
  <c r="AC36" i="37" s="1"/>
  <c r="J10" i="36"/>
  <c r="AC10" i="36" s="1"/>
  <c r="AB30" i="21"/>
  <c r="AA14" i="37"/>
  <c r="W31" i="34"/>
  <c r="AB46" i="34"/>
  <c r="AA14" i="34"/>
  <c r="AC28" i="21"/>
  <c r="S44" i="34"/>
  <c r="F17" i="21"/>
  <c r="AA17" i="21"/>
  <c r="H17" i="21"/>
  <c r="AB17" i="21" s="1"/>
  <c r="F15" i="21"/>
  <c r="S15" i="21" s="1"/>
  <c r="J41" i="39"/>
  <c r="W41" i="39" s="1"/>
  <c r="W44" i="39"/>
  <c r="W35" i="39"/>
  <c r="G544" i="3"/>
  <c r="G540" i="3"/>
  <c r="G536" i="3"/>
  <c r="G532" i="3"/>
  <c r="G531" i="3"/>
  <c r="G528" i="3"/>
  <c r="G523" i="3"/>
  <c r="G518" i="3"/>
  <c r="G514" i="3"/>
  <c r="G508" i="3"/>
  <c r="G504" i="3"/>
  <c r="G500" i="3"/>
  <c r="G580" i="3"/>
  <c r="G568" i="3"/>
  <c r="G564" i="3"/>
  <c r="G550" i="3"/>
  <c r="BL584" i="3"/>
  <c r="AZ584" i="3" s="1"/>
  <c r="BL564" i="3"/>
  <c r="BL546" i="3"/>
  <c r="BL542" i="3"/>
  <c r="BL534" i="3"/>
  <c r="BL530" i="3"/>
  <c r="BL526" i="3"/>
  <c r="BL516" i="3"/>
  <c r="BL512" i="3"/>
  <c r="BL506" i="3"/>
  <c r="BL498" i="3"/>
  <c r="BL494" i="3"/>
  <c r="BL582" i="3"/>
  <c r="BL556" i="3"/>
  <c r="BL544" i="3"/>
  <c r="BL536" i="3"/>
  <c r="G533" i="3"/>
  <c r="BL532" i="3"/>
  <c r="BL528" i="3"/>
  <c r="G525" i="3"/>
  <c r="BL524" i="3"/>
  <c r="BL514" i="3"/>
  <c r="BL510" i="3"/>
  <c r="BL504" i="3"/>
  <c r="BL496" i="3"/>
  <c r="G493" i="3"/>
  <c r="BA578" i="3"/>
  <c r="BA570" i="3"/>
  <c r="AZ570" i="3" s="1"/>
  <c r="AZ554" i="3"/>
  <c r="BA546" i="3"/>
  <c r="BA544" i="3"/>
  <c r="BA542" i="3"/>
  <c r="AZ542" i="3" s="1"/>
  <c r="BA540" i="3"/>
  <c r="BA538" i="3"/>
  <c r="BA536" i="3"/>
  <c r="AZ536" i="3" s="1"/>
  <c r="BA532" i="3"/>
  <c r="AZ532" i="3" s="1"/>
  <c r="BA530" i="3"/>
  <c r="BA526" i="3"/>
  <c r="AZ526" i="3" s="1"/>
  <c r="BA524" i="3"/>
  <c r="BA520" i="3"/>
  <c r="BA518" i="3"/>
  <c r="BA516" i="3"/>
  <c r="AZ516" i="3" s="1"/>
  <c r="BA512" i="3"/>
  <c r="BA510" i="3"/>
  <c r="AZ510" i="3" s="1"/>
  <c r="BA506" i="3"/>
  <c r="BA504" i="3"/>
  <c r="AZ504" i="3"/>
  <c r="BA500" i="3"/>
  <c r="BA498" i="3"/>
  <c r="AZ498" i="3" s="1"/>
  <c r="BA494" i="3"/>
  <c r="AZ587" i="3"/>
  <c r="BA573" i="3"/>
  <c r="BA563" i="3"/>
  <c r="BA549" i="3"/>
  <c r="BA545" i="3"/>
  <c r="BA543" i="3"/>
  <c r="AZ543" i="3" s="1"/>
  <c r="BA541" i="3"/>
  <c r="BA537" i="3"/>
  <c r="AZ537" i="3" s="1"/>
  <c r="BA535" i="3"/>
  <c r="AZ535" i="3" s="1"/>
  <c r="BA533" i="3"/>
  <c r="BA529" i="3"/>
  <c r="BA527" i="3"/>
  <c r="BA525" i="3"/>
  <c r="BA519" i="3"/>
  <c r="BA517" i="3"/>
  <c r="BA515" i="3"/>
  <c r="AZ515" i="3" s="1"/>
  <c r="BA511" i="3"/>
  <c r="BA507" i="3"/>
  <c r="BA505" i="3"/>
  <c r="BA501" i="3"/>
  <c r="AZ501" i="3" s="1"/>
  <c r="BA499" i="3"/>
  <c r="BA497" i="3"/>
  <c r="AZ497" i="3" s="1"/>
  <c r="BA493" i="3"/>
  <c r="G583" i="3"/>
  <c r="G581" i="3"/>
  <c r="G575" i="3"/>
  <c r="G573" i="3"/>
  <c r="G565" i="3"/>
  <c r="G561" i="3"/>
  <c r="AC557" i="3"/>
  <c r="BQ557" i="3"/>
  <c r="BL557" i="3" s="1"/>
  <c r="BQ583" i="3"/>
  <c r="BQ581" i="3"/>
  <c r="BL581" i="3"/>
  <c r="BQ579" i="3"/>
  <c r="BQ577" i="3"/>
  <c r="BQ575" i="3"/>
  <c r="BL575" i="3"/>
  <c r="BQ573" i="3"/>
  <c r="BQ571" i="3"/>
  <c r="BQ569" i="3"/>
  <c r="BQ567" i="3"/>
  <c r="BQ565" i="3"/>
  <c r="BQ563" i="3"/>
  <c r="BQ561" i="3"/>
  <c r="BQ559" i="3"/>
  <c r="G549" i="3"/>
  <c r="G547" i="3"/>
  <c r="G545" i="3"/>
  <c r="G541" i="3"/>
  <c r="G539" i="3"/>
  <c r="G537" i="3"/>
  <c r="BQ555" i="3"/>
  <c r="BQ553" i="3"/>
  <c r="BQ551" i="3"/>
  <c r="BL551" i="3" s="1"/>
  <c r="BQ549" i="3"/>
  <c r="BQ547" i="3"/>
  <c r="BL547" i="3" s="1"/>
  <c r="BQ545" i="3"/>
  <c r="BQ543" i="3"/>
  <c r="BL543" i="3" s="1"/>
  <c r="BQ541" i="3"/>
  <c r="BL541" i="3"/>
  <c r="BQ539" i="3"/>
  <c r="BL539" i="3" s="1"/>
  <c r="BQ537" i="3"/>
  <c r="BL537" i="3"/>
  <c r="BQ535" i="3"/>
  <c r="BL535" i="3" s="1"/>
  <c r="BQ533" i="3"/>
  <c r="BL533" i="3" s="1"/>
  <c r="BQ531" i="3"/>
  <c r="BQ529" i="3"/>
  <c r="BL529" i="3"/>
  <c r="AZ529" i="3" s="1"/>
  <c r="BQ527" i="3"/>
  <c r="BQ525" i="3"/>
  <c r="BL525" i="3" s="1"/>
  <c r="BQ523" i="3"/>
  <c r="BL523" i="3"/>
  <c r="BA521" i="3"/>
  <c r="AC521" i="3"/>
  <c r="G521" i="3" s="1"/>
  <c r="BQ521" i="3"/>
  <c r="BL521" i="3"/>
  <c r="BL520" i="3"/>
  <c r="AZ520" i="3" s="1"/>
  <c r="G519" i="3"/>
  <c r="G515" i="3"/>
  <c r="G513" i="3"/>
  <c r="G511" i="3"/>
  <c r="BQ519" i="3"/>
  <c r="BL519" i="3"/>
  <c r="AZ519" i="3" s="1"/>
  <c r="BQ517" i="3"/>
  <c r="BL517" i="3"/>
  <c r="BQ515" i="3"/>
  <c r="BL515" i="3" s="1"/>
  <c r="BQ513" i="3"/>
  <c r="BL513" i="3" s="1"/>
  <c r="BQ511" i="3"/>
  <c r="BL511" i="3"/>
  <c r="AZ511" i="3" s="1"/>
  <c r="BA509" i="3"/>
  <c r="AC509" i="3"/>
  <c r="BQ509" i="3"/>
  <c r="BL508" i="3"/>
  <c r="G507" i="3"/>
  <c r="G503" i="3"/>
  <c r="G501" i="3"/>
  <c r="G499" i="3"/>
  <c r="G495" i="3"/>
  <c r="BQ507" i="3"/>
  <c r="BL507" i="3" s="1"/>
  <c r="AZ507" i="3" s="1"/>
  <c r="BQ505" i="3"/>
  <c r="BL505" i="3"/>
  <c r="BQ503" i="3"/>
  <c r="BL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AB27" i="37"/>
  <c r="E123" i="33"/>
  <c r="F123" i="33" s="1"/>
  <c r="G123" i="33" s="1"/>
  <c r="H123" i="33" s="1"/>
  <c r="I123" i="33" s="1"/>
  <c r="J123" i="33" s="1"/>
  <c r="K123" i="33" s="1"/>
  <c r="L123" i="33" s="1"/>
  <c r="M123" i="33" s="1"/>
  <c r="H28" i="34"/>
  <c r="AB28" i="34" s="1"/>
  <c r="F14" i="36"/>
  <c r="AA14" i="36" s="1"/>
  <c r="F22" i="36"/>
  <c r="S22" i="36" s="1"/>
  <c r="F26" i="36"/>
  <c r="S26" i="36" s="1"/>
  <c r="H27" i="34"/>
  <c r="H35" i="34"/>
  <c r="U35" i="34" s="1"/>
  <c r="F41" i="34"/>
  <c r="AA41" i="34" s="1"/>
  <c r="H41" i="34"/>
  <c r="J41" i="34"/>
  <c r="AC41" i="34" s="1"/>
  <c r="F10" i="35"/>
  <c r="S10" i="35" s="1"/>
  <c r="F24" i="35"/>
  <c r="AA24" i="35"/>
  <c r="H24" i="35"/>
  <c r="AB24" i="35"/>
  <c r="H23" i="37"/>
  <c r="AB23" i="37"/>
  <c r="J32" i="37"/>
  <c r="AC32" i="37"/>
  <c r="F36" i="37"/>
  <c r="AA36" i="37" s="1"/>
  <c r="F37" i="37"/>
  <c r="F31" i="40"/>
  <c r="AA31" i="40" s="1"/>
  <c r="H31" i="40"/>
  <c r="U31" i="40" s="1"/>
  <c r="H32" i="40"/>
  <c r="AB32" i="40" s="1"/>
  <c r="J36" i="40"/>
  <c r="W36" i="40" s="1"/>
  <c r="H19" i="37"/>
  <c r="AB19" i="37" s="1"/>
  <c r="J43" i="33"/>
  <c r="AC43" i="33" s="1"/>
  <c r="S28" i="31"/>
  <c r="S27" i="31"/>
  <c r="S26" i="31"/>
  <c r="U14" i="40"/>
  <c r="U35" i="35"/>
  <c r="U33" i="37"/>
  <c r="W26" i="37"/>
  <c r="U26" i="37"/>
  <c r="W47" i="34"/>
  <c r="AC36" i="34"/>
  <c r="AA13" i="33"/>
  <c r="U11" i="33"/>
  <c r="U19" i="21"/>
  <c r="W44" i="21"/>
  <c r="U26" i="21"/>
  <c r="AC46" i="21"/>
  <c r="U12" i="21"/>
  <c r="AB38" i="21"/>
  <c r="F43" i="33"/>
  <c r="S43" i="33" s="1"/>
  <c r="W15" i="34"/>
  <c r="AC15" i="34"/>
  <c r="W16" i="35"/>
  <c r="W40" i="37"/>
  <c r="H37" i="21"/>
  <c r="U37" i="21" s="1"/>
  <c r="S42" i="21"/>
  <c r="H19" i="34"/>
  <c r="AB19" i="34"/>
  <c r="J9" i="37"/>
  <c r="W9" i="37" s="1"/>
  <c r="H9" i="37"/>
  <c r="U9" i="37" s="1"/>
  <c r="F9" i="37"/>
  <c r="S9" i="37" s="1"/>
  <c r="J12" i="37"/>
  <c r="W12" i="37" s="1"/>
  <c r="H12" i="37"/>
  <c r="AB12" i="37" s="1"/>
  <c r="F12" i="37"/>
  <c r="S12" i="37" s="1"/>
  <c r="E71" i="37"/>
  <c r="F71" i="37" s="1"/>
  <c r="G71" i="37" s="1"/>
  <c r="F15" i="37"/>
  <c r="AA15" i="37" s="1"/>
  <c r="E94" i="37"/>
  <c r="F31" i="37"/>
  <c r="F12" i="39"/>
  <c r="S12" i="39" s="1"/>
  <c r="J42" i="39"/>
  <c r="AC42" i="39" s="1"/>
  <c r="H21" i="40"/>
  <c r="AB21" i="40" s="1"/>
  <c r="AC12" i="37"/>
  <c r="F94" i="37"/>
  <c r="G94" i="37" s="1"/>
  <c r="H94" i="37" s="1"/>
  <c r="I94" i="37" s="1"/>
  <c r="J94" i="37" s="1"/>
  <c r="K94" i="37" s="1"/>
  <c r="L94" i="37" s="1"/>
  <c r="M94" i="37" s="1"/>
  <c r="H31" i="37"/>
  <c r="U31" i="37" s="1"/>
  <c r="J15" i="37"/>
  <c r="AT6" i="3"/>
  <c r="H19" i="40"/>
  <c r="U19" i="40" s="1"/>
  <c r="F88" i="40"/>
  <c r="G88" i="40"/>
  <c r="F19" i="40"/>
  <c r="S19" i="40" s="1"/>
  <c r="S14" i="40"/>
  <c r="W23" i="39"/>
  <c r="H37" i="39"/>
  <c r="AB37" i="39" s="1"/>
  <c r="AC37" i="39"/>
  <c r="W37" i="39"/>
  <c r="H25" i="39"/>
  <c r="AB25" i="39" s="1"/>
  <c r="J25" i="39"/>
  <c r="F25" i="39"/>
  <c r="AA25" i="39" s="1"/>
  <c r="F15" i="39"/>
  <c r="AA15" i="39" s="1"/>
  <c r="H15" i="39"/>
  <c r="U15" i="39" s="1"/>
  <c r="J15" i="39"/>
  <c r="W15" i="39" s="1"/>
  <c r="H41" i="39"/>
  <c r="AB41" i="39" s="1"/>
  <c r="AB34" i="39"/>
  <c r="U40" i="39"/>
  <c r="S42" i="39"/>
  <c r="AA41" i="39"/>
  <c r="W8" i="39"/>
  <c r="J19" i="40"/>
  <c r="AC19" i="40" s="1"/>
  <c r="J50" i="40"/>
  <c r="H103" i="9"/>
  <c r="D8" i="53" s="1"/>
  <c r="B16" i="53"/>
  <c r="B33" i="72" s="1"/>
  <c r="C7" i="37"/>
  <c r="C52" i="37" s="1"/>
  <c r="D52" i="37" s="1"/>
  <c r="C7" i="36"/>
  <c r="W35" i="40"/>
  <c r="A118" i="9"/>
  <c r="A4" i="52"/>
  <c r="B41" i="72" s="1"/>
  <c r="J11" i="39"/>
  <c r="W11" i="39"/>
  <c r="F11" i="39"/>
  <c r="AA11" i="39" s="1"/>
  <c r="G4" i="4"/>
  <c r="I4" i="4"/>
  <c r="A2" i="9"/>
  <c r="F61" i="43"/>
  <c r="H64" i="43" s="1"/>
  <c r="AZ20" i="3"/>
  <c r="BL549" i="3"/>
  <c r="AZ494" i="3"/>
  <c r="AZ530" i="3"/>
  <c r="AZ546" i="3"/>
  <c r="G524"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AZ360" i="3" s="1"/>
  <c r="G361" i="3"/>
  <c r="BA362" i="3"/>
  <c r="AZ362" i="3" s="1"/>
  <c r="G370" i="3"/>
  <c r="BL371" i="3"/>
  <c r="G372" i="3"/>
  <c r="BL373" i="3"/>
  <c r="BA375" i="3"/>
  <c r="AZ375" i="3"/>
  <c r="BA376" i="3"/>
  <c r="BL376" i="3"/>
  <c r="G377" i="3"/>
  <c r="BA378" i="3"/>
  <c r="BL378" i="3"/>
  <c r="G379" i="3"/>
  <c r="BA380" i="3"/>
  <c r="G388" i="3"/>
  <c r="BL389" i="3"/>
  <c r="AZ389" i="3" s="1"/>
  <c r="G390" i="3"/>
  <c r="BL391" i="3"/>
  <c r="BA393" i="3"/>
  <c r="BA394" i="3"/>
  <c r="AZ394" i="3" s="1"/>
  <c r="BL394" i="3"/>
  <c r="G113" i="3"/>
  <c r="BA115" i="3"/>
  <c r="BL116" i="3"/>
  <c r="AZ116" i="3" s="1"/>
  <c r="G117" i="3"/>
  <c r="BA119" i="3"/>
  <c r="BL120" i="3"/>
  <c r="G121" i="3"/>
  <c r="BA123" i="3"/>
  <c r="BL124" i="3"/>
  <c r="AZ124" i="3" s="1"/>
  <c r="G125" i="3"/>
  <c r="BA127" i="3"/>
  <c r="BL128" i="3"/>
  <c r="G129" i="3"/>
  <c r="BA131" i="3"/>
  <c r="AZ131" i="3" s="1"/>
  <c r="BL132" i="3"/>
  <c r="AZ132" i="3" s="1"/>
  <c r="G133" i="3"/>
  <c r="BA135" i="3"/>
  <c r="AZ135" i="3" s="1"/>
  <c r="BL136" i="3"/>
  <c r="G137" i="3"/>
  <c r="BA139" i="3"/>
  <c r="BL140" i="3"/>
  <c r="G141" i="3"/>
  <c r="BA143" i="3"/>
  <c r="BL144" i="3"/>
  <c r="G145" i="3"/>
  <c r="BA147" i="3"/>
  <c r="BL148" i="3"/>
  <c r="G149" i="3"/>
  <c r="BA151" i="3"/>
  <c r="BL152" i="3"/>
  <c r="G153" i="3"/>
  <c r="BA155" i="3"/>
  <c r="AZ155" i="3"/>
  <c r="BL156" i="3"/>
  <c r="G157" i="3"/>
  <c r="BA159" i="3"/>
  <c r="BL160" i="3"/>
  <c r="G161" i="3"/>
  <c r="BA163" i="3"/>
  <c r="BL164" i="3"/>
  <c r="AZ164" i="3" s="1"/>
  <c r="G165" i="3"/>
  <c r="BA167" i="3"/>
  <c r="BL168" i="3"/>
  <c r="G169" i="3"/>
  <c r="BA171" i="3"/>
  <c r="AZ171" i="3" s="1"/>
  <c r="BL172" i="3"/>
  <c r="AZ172" i="3"/>
  <c r="G173" i="3"/>
  <c r="BA175" i="3"/>
  <c r="BL176" i="3"/>
  <c r="G177" i="3"/>
  <c r="BA179" i="3"/>
  <c r="BL180" i="3"/>
  <c r="G181" i="3"/>
  <c r="BA183" i="3"/>
  <c r="AZ183" i="3"/>
  <c r="BL184" i="3"/>
  <c r="G185" i="3"/>
  <c r="BA187" i="3"/>
  <c r="BL188" i="3"/>
  <c r="G189" i="3"/>
  <c r="BA191" i="3"/>
  <c r="AZ191" i="3"/>
  <c r="BL192" i="3"/>
  <c r="G193" i="3"/>
  <c r="BA195" i="3"/>
  <c r="BL196" i="3"/>
  <c r="AZ196" i="3" s="1"/>
  <c r="G197" i="3"/>
  <c r="BA199" i="3"/>
  <c r="AZ199" i="3" s="1"/>
  <c r="BL200" i="3"/>
  <c r="G201" i="3"/>
  <c r="BA203" i="3"/>
  <c r="AZ203" i="3" s="1"/>
  <c r="BL204" i="3"/>
  <c r="AZ51" i="3"/>
  <c r="AZ136" i="3"/>
  <c r="AZ176" i="3"/>
  <c r="G534" i="3"/>
  <c r="G530" i="3"/>
  <c r="G522" i="3"/>
  <c r="G512" i="3"/>
  <c r="G506" i="3"/>
  <c r="G498" i="3"/>
  <c r="G16" i="3"/>
  <c r="G15" i="3"/>
  <c r="BA304" i="3"/>
  <c r="BA305" i="3"/>
  <c r="BL305" i="3"/>
  <c r="AZ305" i="3" s="1"/>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AZ337" i="3" s="1"/>
  <c r="G338" i="3"/>
  <c r="G341" i="3"/>
  <c r="BA342" i="3"/>
  <c r="BL342" i="3"/>
  <c r="AZ342" i="3" s="1"/>
  <c r="BA344" i="3"/>
  <c r="BL344" i="3"/>
  <c r="AZ344" i="3" s="1"/>
  <c r="BA346" i="3"/>
  <c r="AZ346" i="3" s="1"/>
  <c r="BA347" i="3"/>
  <c r="AZ347" i="3"/>
  <c r="BL347" i="3"/>
  <c r="G350" i="3"/>
  <c r="BA351" i="3"/>
  <c r="AZ351" i="3"/>
  <c r="BL351" i="3"/>
  <c r="G352" i="3"/>
  <c r="G354" i="3"/>
  <c r="BA355" i="3"/>
  <c r="BA356" i="3"/>
  <c r="BL356" i="3"/>
  <c r="AZ356" i="3" s="1"/>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42" i="3"/>
  <c r="AZ182" i="3"/>
  <c r="AZ194" i="3"/>
  <c r="BA16" i="3"/>
  <c r="AZ16" i="3" s="1"/>
  <c r="BL303" i="3"/>
  <c r="G304" i="3"/>
  <c r="BA306" i="3"/>
  <c r="AZ306" i="3" s="1"/>
  <c r="BL307" i="3"/>
  <c r="AZ307" i="3" s="1"/>
  <c r="G308" i="3"/>
  <c r="BA310" i="3"/>
  <c r="AZ310" i="3" s="1"/>
  <c r="BL311" i="3"/>
  <c r="AZ311" i="3"/>
  <c r="G312" i="3"/>
  <c r="BA314" i="3"/>
  <c r="AZ314" i="3" s="1"/>
  <c r="BL315" i="3"/>
  <c r="G316" i="3"/>
  <c r="BA318" i="3"/>
  <c r="BL319" i="3"/>
  <c r="AZ319" i="3" s="1"/>
  <c r="G320" i="3"/>
  <c r="BA322" i="3"/>
  <c r="AZ322" i="3" s="1"/>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G342" i="3"/>
  <c r="BL345" i="3"/>
  <c r="AZ345" i="3"/>
  <c r="G346" i="3"/>
  <c r="BL349" i="3"/>
  <c r="BL352" i="3"/>
  <c r="G353" i="3"/>
  <c r="BA357" i="3"/>
  <c r="AZ357" i="3"/>
  <c r="BL358" i="3"/>
  <c r="G359" i="3"/>
  <c r="BA361" i="3"/>
  <c r="AZ361" i="3"/>
  <c r="BL362" i="3"/>
  <c r="G363" i="3"/>
  <c r="BA365" i="3"/>
  <c r="BL366" i="3"/>
  <c r="G367" i="3"/>
  <c r="BA369" i="3"/>
  <c r="AZ369" i="3" s="1"/>
  <c r="BL370" i="3"/>
  <c r="AZ370" i="3" s="1"/>
  <c r="G371" i="3"/>
  <c r="BA373" i="3"/>
  <c r="BL374" i="3"/>
  <c r="G375" i="3"/>
  <c r="BA377" i="3"/>
  <c r="AZ377" i="3" s="1"/>
  <c r="BA379" i="3"/>
  <c r="AZ379" i="3" s="1"/>
  <c r="BL380" i="3"/>
  <c r="G381" i="3"/>
  <c r="BA383" i="3"/>
  <c r="BL384" i="3"/>
  <c r="G385" i="3"/>
  <c r="BA387" i="3"/>
  <c r="AZ387" i="3" s="1"/>
  <c r="BL388" i="3"/>
  <c r="G389" i="3"/>
  <c r="BA391" i="3"/>
  <c r="AZ391" i="3" s="1"/>
  <c r="BL392" i="3"/>
  <c r="G393" i="3"/>
  <c r="AZ287" i="3"/>
  <c r="BJ5" i="3"/>
  <c r="BF5" i="3"/>
  <c r="AZ325" i="3"/>
  <c r="AC5" i="3"/>
  <c r="AZ506" i="3"/>
  <c r="G548" i="3"/>
  <c r="G538" i="3"/>
  <c r="G520" i="3"/>
  <c r="G502" i="3"/>
  <c r="BS5" i="3"/>
  <c r="BN5" i="3"/>
  <c r="G29" i="6" s="1"/>
  <c r="BC5" i="3"/>
  <c r="G17" i="3"/>
  <c r="BA17" i="3"/>
  <c r="AZ364" i="3"/>
  <c r="BA15" i="3"/>
  <c r="BB5" i="3"/>
  <c r="AZ384" i="3"/>
  <c r="AZ388" i="3"/>
  <c r="AZ499" i="3"/>
  <c r="G509" i="3"/>
  <c r="BL493" i="3"/>
  <c r="AZ493" i="3" s="1"/>
  <c r="AZ382" i="3"/>
  <c r="U36" i="40"/>
  <c r="F83" i="43"/>
  <c r="H85" i="43" s="1"/>
  <c r="F50" i="43"/>
  <c r="H54" i="43" s="1"/>
  <c r="G54" i="43" s="1"/>
  <c r="M54" i="43" s="1"/>
  <c r="N54" i="43" s="1"/>
  <c r="F72" i="43"/>
  <c r="H75" i="43" s="1"/>
  <c r="U17" i="39"/>
  <c r="S14" i="35"/>
  <c r="U43" i="21"/>
  <c r="U35" i="21"/>
  <c r="G8" i="1"/>
  <c r="G10" i="1"/>
  <c r="AC11" i="39"/>
  <c r="W44" i="34"/>
  <c r="AC44" i="34"/>
  <c r="S15" i="37"/>
  <c r="AC17" i="34"/>
  <c r="J34" i="33"/>
  <c r="W34" i="33" s="1"/>
  <c r="F33" i="34"/>
  <c r="S33" i="34" s="1"/>
  <c r="W12" i="36"/>
  <c r="AC12" i="36"/>
  <c r="H20" i="36"/>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s="1"/>
  <c r="H44" i="34"/>
  <c r="AC38" i="39"/>
  <c r="F39" i="39"/>
  <c r="S39" i="39" s="1"/>
  <c r="J39" i="39"/>
  <c r="AC39" i="39" s="1"/>
  <c r="E96" i="39"/>
  <c r="F96" i="39" s="1"/>
  <c r="G96" i="39" s="1"/>
  <c r="C40" i="11"/>
  <c r="AZ259" i="3"/>
  <c r="AZ37"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W27" i="34"/>
  <c r="AC27" i="34"/>
  <c r="AC12" i="39"/>
  <c r="W12" i="39"/>
  <c r="AC39" i="40"/>
  <c r="W39" i="40"/>
  <c r="AZ433" i="3"/>
  <c r="AA32" i="36"/>
  <c r="S32" i="36"/>
  <c r="AZ437" i="3"/>
  <c r="AA39" i="34"/>
  <c r="BL14" i="3"/>
  <c r="AC13" i="34"/>
  <c r="W28" i="37"/>
  <c r="S19" i="39"/>
  <c r="F12" i="33"/>
  <c r="AA12" i="33" s="1"/>
  <c r="H12" i="39"/>
  <c r="AB12" i="39"/>
  <c r="F39" i="40"/>
  <c r="BA14" i="3"/>
  <c r="AZ14" i="3" s="1"/>
  <c r="AZ250" i="3"/>
  <c r="AZ254" i="3"/>
  <c r="B12" i="1"/>
  <c r="E12" i="1" s="1"/>
  <c r="B10" i="1"/>
  <c r="E10" i="1" s="1"/>
  <c r="K12" i="1"/>
  <c r="M12" i="1" s="1"/>
  <c r="S13" i="1"/>
  <c r="AR13" i="1" s="1"/>
  <c r="R13" i="1"/>
  <c r="J51" i="67"/>
  <c r="B41" i="1"/>
  <c r="AB37" i="40"/>
  <c r="S35" i="40"/>
  <c r="U35" i="40"/>
  <c r="AC36" i="40"/>
  <c r="S17" i="40"/>
  <c r="S23" i="40"/>
  <c r="AC15" i="40"/>
  <c r="AA19" i="40"/>
  <c r="S28" i="40"/>
  <c r="AB19" i="40"/>
  <c r="U37"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C26" i="36"/>
  <c r="AA22" i="36"/>
  <c r="W14" i="36"/>
  <c r="AB14" i="36"/>
  <c r="U22" i="36"/>
  <c r="S16" i="36"/>
  <c r="AA25" i="36"/>
  <c r="U23" i="36"/>
  <c r="U16" i="36"/>
  <c r="S14" i="36"/>
  <c r="AA25" i="35"/>
  <c r="W24" i="35"/>
  <c r="AB13" i="35"/>
  <c r="U29" i="35"/>
  <c r="U28" i="35"/>
  <c r="AB27" i="35"/>
  <c r="U32" i="35"/>
  <c r="AC30" i="35"/>
  <c r="S32" i="35"/>
  <c r="S28" i="35"/>
  <c r="AB16" i="35"/>
  <c r="U22" i="35"/>
  <c r="AC20" i="35"/>
  <c r="S22" i="35"/>
  <c r="U14" i="35"/>
  <c r="AA11" i="35"/>
  <c r="AC9" i="35"/>
  <c r="W9" i="35"/>
  <c r="AC12" i="35"/>
  <c r="F9" i="35"/>
  <c r="S9" i="35" s="1"/>
  <c r="H9" i="35"/>
  <c r="U9" i="35" s="1"/>
  <c r="AB40" i="37"/>
  <c r="W27" i="37"/>
  <c r="S26" i="37"/>
  <c r="AC29" i="37"/>
  <c r="U29" i="37"/>
  <c r="S32" i="37"/>
  <c r="AB31" i="37"/>
  <c r="W30" i="37"/>
  <c r="S36" i="37"/>
  <c r="AA38" i="37"/>
  <c r="U32" i="37"/>
  <c r="W38" i="37"/>
  <c r="AC35" i="37"/>
  <c r="S30"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AC39" i="34"/>
  <c r="W41" i="34"/>
  <c r="AC42" i="34"/>
  <c r="AB35" i="34"/>
  <c r="U39" i="34"/>
  <c r="S43" i="34"/>
  <c r="AA45" i="34"/>
  <c r="AA25" i="34"/>
  <c r="U28" i="34"/>
  <c r="S17" i="34"/>
  <c r="AA29" i="34"/>
  <c r="S23" i="34"/>
  <c r="U15" i="34"/>
  <c r="S13" i="34"/>
  <c r="H10" i="34"/>
  <c r="AB10" i="34" s="1"/>
  <c r="F11" i="34"/>
  <c r="S11" i="34" s="1"/>
  <c r="F70" i="34"/>
  <c r="G70" i="34" s="1"/>
  <c r="H41" i="33"/>
  <c r="U41" i="33" s="1"/>
  <c r="J35" i="33"/>
  <c r="W35" i="33" s="1"/>
  <c r="F101" i="33"/>
  <c r="G101" i="33" s="1"/>
  <c r="H101" i="33" s="1"/>
  <c r="I101" i="33" s="1"/>
  <c r="J101" i="33" s="1"/>
  <c r="K101" i="33" s="1"/>
  <c r="L101" i="33" s="1"/>
  <c r="M101" i="33" s="1"/>
  <c r="J10" i="33"/>
  <c r="W10" i="33" s="1"/>
  <c r="H10" i="33"/>
  <c r="U10" i="33" s="1"/>
  <c r="AB14" i="33"/>
  <c r="W43" i="21"/>
  <c r="W36" i="21"/>
  <c r="W41" i="21"/>
  <c r="AB39" i="21"/>
  <c r="AA43" i="21"/>
  <c r="S39" i="21"/>
  <c r="AA38" i="21"/>
  <c r="AA36" i="21"/>
  <c r="AC40" i="21"/>
  <c r="J15" i="21"/>
  <c r="AC15" i="21" s="1"/>
  <c r="W15" i="21"/>
  <c r="F77" i="21"/>
  <c r="G77" i="21" s="1"/>
  <c r="F23" i="21"/>
  <c r="AA23" i="21" s="1"/>
  <c r="E85" i="21"/>
  <c r="F85" i="21" s="1"/>
  <c r="AA14" i="21"/>
  <c r="D120" i="9"/>
  <c r="D121" i="9" s="1"/>
  <c r="D7" i="52" s="1"/>
  <c r="C18" i="9"/>
  <c r="D18" i="9" s="1"/>
  <c r="F34" i="67"/>
  <c r="F62" i="67" s="1"/>
  <c r="M20" i="67"/>
  <c r="F34" i="15"/>
  <c r="F62" i="15" s="1"/>
  <c r="G13" i="3"/>
  <c r="BA13" i="3"/>
  <c r="BL17" i="3"/>
  <c r="AZ17" i="3"/>
  <c r="J56" i="9"/>
  <c r="J57" i="9" s="1"/>
  <c r="J59" i="9" s="1"/>
  <c r="J61" i="9" s="1"/>
  <c r="A24" i="51"/>
  <c r="B18" i="72" s="1"/>
  <c r="U29" i="34"/>
  <c r="E5" i="6"/>
  <c r="E32" i="6"/>
  <c r="G1" i="68"/>
  <c r="K1" i="12"/>
  <c r="E1" i="73"/>
  <c r="G22" i="69"/>
  <c r="G22" i="68"/>
  <c r="G26" i="12"/>
  <c r="G22" i="11"/>
  <c r="C6" i="43"/>
  <c r="B19" i="53"/>
  <c r="B37" i="72" s="1"/>
  <c r="C7" i="35"/>
  <c r="C48" i="35" s="1"/>
  <c r="D48" i="35" s="1"/>
  <c r="C7" i="21"/>
  <c r="M47" i="9"/>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4" i="39"/>
  <c r="AA14" i="39"/>
  <c r="U43" i="39"/>
  <c r="AB11" i="39"/>
  <c r="U11" i="39"/>
  <c r="AA27" i="39"/>
  <c r="S27" i="39"/>
  <c r="W17" i="39"/>
  <c r="AC17" i="39"/>
  <c r="W31" i="39"/>
  <c r="AC31" i="39"/>
  <c r="S23"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14" i="33"/>
  <c r="W14" i="33"/>
  <c r="W13" i="33"/>
  <c r="AC13" i="33"/>
  <c r="S11" i="33"/>
  <c r="W8" i="33"/>
  <c r="S44" i="21"/>
  <c r="AB42" i="21"/>
  <c r="U28" i="21"/>
  <c r="I101" i="21"/>
  <c r="J101" i="21" s="1"/>
  <c r="K101" i="21" s="1"/>
  <c r="L101" i="21" s="1"/>
  <c r="M101" i="21" s="1"/>
  <c r="F33" i="21"/>
  <c r="AA33" i="21" s="1"/>
  <c r="J33" i="21"/>
  <c r="AC33" i="21" s="1"/>
  <c r="H33" i="21"/>
  <c r="AB33" i="21" s="1"/>
  <c r="F37" i="21"/>
  <c r="AA37" i="21"/>
  <c r="AA26" i="21"/>
  <c r="AB14"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A32" i="39"/>
  <c r="S32" i="39"/>
  <c r="AA21" i="39"/>
  <c r="S21" i="39"/>
  <c r="AC17" i="37"/>
  <c r="J19" i="37"/>
  <c r="W19" i="37" s="1"/>
  <c r="G75" i="37"/>
  <c r="S19" i="37"/>
  <c r="AA23" i="37"/>
  <c r="J23" i="37"/>
  <c r="AC23" i="37" s="1"/>
  <c r="G79" i="37"/>
  <c r="J10" i="37"/>
  <c r="W10" i="37" s="1"/>
  <c r="G63" i="37"/>
  <c r="H63" i="37" s="1"/>
  <c r="I63" i="37" s="1"/>
  <c r="H11" i="37"/>
  <c r="AB11" i="37" s="1"/>
  <c r="H11" i="34"/>
  <c r="U11" i="34" s="1"/>
  <c r="J10" i="34"/>
  <c r="AC10" i="34" s="1"/>
  <c r="S37" i="21"/>
  <c r="J23" i="21"/>
  <c r="AC23" i="21" s="1"/>
  <c r="G85" i="21"/>
  <c r="H23" i="21"/>
  <c r="AB23" i="21" s="1"/>
  <c r="S13" i="21"/>
  <c r="D6" i="52"/>
  <c r="AP7" i="1"/>
  <c r="AB45" i="21"/>
  <c r="U9" i="21"/>
  <c r="AA32" i="21"/>
  <c r="S32" i="21"/>
  <c r="W9" i="21"/>
  <c r="AC9" i="21"/>
  <c r="AB32" i="21"/>
  <c r="U32" i="21"/>
  <c r="AC32" i="39"/>
  <c r="W32" i="39"/>
  <c r="J63" i="37"/>
  <c r="K63" i="37"/>
  <c r="L63" i="37" s="1"/>
  <c r="M63" i="37" s="1"/>
  <c r="J11" i="37"/>
  <c r="AC11" i="37" s="1"/>
  <c r="H70" i="34"/>
  <c r="I70" i="34" s="1"/>
  <c r="J70" i="34" s="1"/>
  <c r="K70" i="34" s="1"/>
  <c r="L70" i="34" s="1"/>
  <c r="M70" i="34" s="1"/>
  <c r="J11" i="34"/>
  <c r="W11" i="34" s="1"/>
  <c r="H109" i="9"/>
  <c r="H112" i="9"/>
  <c r="D21" i="53" s="1"/>
  <c r="B39" i="72" s="1"/>
  <c r="H111" i="9"/>
  <c r="AD3" i="71"/>
  <c r="J1" i="73"/>
  <c r="C22" i="71"/>
  <c r="C21" i="71" s="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M24" i="15"/>
  <c r="B8" i="76"/>
  <c r="M29" i="67"/>
  <c r="F13" i="67"/>
  <c r="M24" i="67"/>
  <c r="F38" i="67"/>
  <c r="D35" i="9"/>
  <c r="M29" i="15"/>
  <c r="B12" i="76"/>
  <c r="B10" i="76"/>
  <c r="F37" i="15"/>
  <c r="B7" i="76"/>
  <c r="J15" i="15"/>
  <c r="F7" i="15"/>
  <c r="E10" i="76"/>
  <c r="F7" i="67"/>
  <c r="F3" i="73"/>
  <c r="F4" i="73"/>
  <c r="E2" i="68"/>
  <c r="M9" i="67"/>
  <c r="M23" i="67"/>
  <c r="D34" i="9"/>
  <c r="C76" i="67"/>
  <c r="F26" i="15"/>
  <c r="F43" i="67"/>
  <c r="E2" i="69"/>
  <c r="M8" i="15"/>
  <c r="D19" i="9"/>
  <c r="F6" i="73"/>
  <c r="F7" i="73"/>
  <c r="M22" i="67"/>
  <c r="F6" i="67"/>
  <c r="D20" i="9"/>
  <c r="M8" i="67"/>
  <c r="F16" i="67"/>
  <c r="F20" i="31"/>
  <c r="E11" i="76"/>
  <c r="AO13" i="1"/>
  <c r="J15" i="67"/>
  <c r="E9" i="76"/>
  <c r="B9" i="76"/>
  <c r="E12" i="76"/>
  <c r="F42" i="15"/>
  <c r="E13" i="76"/>
  <c r="B11" i="76"/>
  <c r="F42" i="67"/>
  <c r="M22" i="15"/>
  <c r="E7" i="76"/>
  <c r="B13" i="76"/>
  <c r="M26" i="15"/>
  <c r="L47" i="15"/>
  <c r="D5" i="73"/>
  <c r="F5" i="73"/>
  <c r="M6" i="67"/>
  <c r="E8" i="76"/>
  <c r="H19" i="33" l="1"/>
  <c r="AB19" i="33" s="1"/>
  <c r="F17" i="33"/>
  <c r="S17" i="33" s="1"/>
  <c r="F39" i="33"/>
  <c r="AA39" i="33" s="1"/>
  <c r="F19" i="33"/>
  <c r="S19" i="33" s="1"/>
  <c r="F81" i="33"/>
  <c r="G81" i="33" s="1"/>
  <c r="S23" i="21"/>
  <c r="AZ378" i="3"/>
  <c r="S31" i="37"/>
  <c r="AA31" i="37"/>
  <c r="U28" i="37"/>
  <c r="AB28" i="37"/>
  <c r="AB13" i="37"/>
  <c r="U13" i="37"/>
  <c r="AC13" i="35"/>
  <c r="W13" i="35"/>
  <c r="S47" i="34"/>
  <c r="AA47" i="34"/>
  <c r="U45" i="34"/>
  <c r="AB45" i="34"/>
  <c r="S14" i="33"/>
  <c r="AA14" i="33"/>
  <c r="AB32" i="39"/>
  <c r="U32" i="39"/>
  <c r="AZ318" i="3"/>
  <c r="W15" i="37"/>
  <c r="AC15" i="37"/>
  <c r="BL495" i="3"/>
  <c r="BQ5" i="3"/>
  <c r="S33" i="35"/>
  <c r="AA33" i="35"/>
  <c r="AZ580" i="3"/>
  <c r="AZ574" i="3"/>
  <c r="AZ572" i="3"/>
  <c r="AZ568" i="3"/>
  <c r="BL567" i="3"/>
  <c r="AZ566" i="3"/>
  <c r="AZ564" i="3"/>
  <c r="BL561" i="3"/>
  <c r="AZ561" i="3"/>
  <c r="AZ552" i="3"/>
  <c r="U23" i="21"/>
  <c r="W23" i="21"/>
  <c r="W23" i="37"/>
  <c r="U20" i="36"/>
  <c r="AB20" i="36"/>
  <c r="AB27" i="34"/>
  <c r="U27" i="34"/>
  <c r="AC37" i="37"/>
  <c r="W37" i="37"/>
  <c r="W13" i="36"/>
  <c r="AC13" i="36"/>
  <c r="AC27" i="39"/>
  <c r="W27" i="39"/>
  <c r="S29" i="21"/>
  <c r="AB44" i="34"/>
  <c r="U44" i="34"/>
  <c r="AA37" i="37"/>
  <c r="S37" i="37"/>
  <c r="U41" i="34"/>
  <c r="AB41" i="34"/>
  <c r="AZ549" i="3"/>
  <c r="W17" i="40"/>
  <c r="AC17" i="40"/>
  <c r="S17" i="37"/>
  <c r="F48" i="9"/>
  <c r="O52" i="9" s="1"/>
  <c r="H25" i="84"/>
  <c r="BD5" i="3"/>
  <c r="AZ304" i="3"/>
  <c r="W9" i="39"/>
  <c r="BL573" i="3"/>
  <c r="AZ573" i="3" s="1"/>
  <c r="BL579" i="3"/>
  <c r="AZ525" i="3"/>
  <c r="AZ512" i="3"/>
  <c r="AZ524" i="3"/>
  <c r="H33" i="40"/>
  <c r="H12" i="40"/>
  <c r="W11" i="35"/>
  <c r="AC11" i="35"/>
  <c r="AA15" i="34"/>
  <c r="S15" i="34"/>
  <c r="U23" i="34"/>
  <c r="AB23" i="34"/>
  <c r="J31" i="21"/>
  <c r="H31" i="21"/>
  <c r="AB34" i="34"/>
  <c r="U34" i="34"/>
  <c r="H44" i="33"/>
  <c r="U44" i="33" s="1"/>
  <c r="F44" i="33"/>
  <c r="S44" i="33" s="1"/>
  <c r="U13" i="34"/>
  <c r="AB13" i="34"/>
  <c r="J23" i="35"/>
  <c r="F23" i="35"/>
  <c r="AB34" i="35"/>
  <c r="U34" i="35"/>
  <c r="H34" i="36"/>
  <c r="F34" i="36"/>
  <c r="J39" i="37"/>
  <c r="H39" i="37"/>
  <c r="F39" i="37"/>
  <c r="J43" i="39"/>
  <c r="F43" i="39"/>
  <c r="AA34" i="40"/>
  <c r="S34" i="40"/>
  <c r="J32" i="40"/>
  <c r="F32" i="40"/>
  <c r="F38" i="40"/>
  <c r="H38" i="40"/>
  <c r="BA548" i="3"/>
  <c r="BA547" i="3"/>
  <c r="AZ547" i="3" s="1"/>
  <c r="BL545" i="3"/>
  <c r="AZ545" i="3" s="1"/>
  <c r="BA539" i="3"/>
  <c r="AZ539" i="3" s="1"/>
  <c r="BA531" i="3"/>
  <c r="BA523" i="3"/>
  <c r="BA522" i="3"/>
  <c r="BA503" i="3"/>
  <c r="AZ503" i="3" s="1"/>
  <c r="BA502" i="3"/>
  <c r="BL500" i="3"/>
  <c r="AZ500" i="3" s="1"/>
  <c r="BA496" i="3"/>
  <c r="AZ496" i="3" s="1"/>
  <c r="BA495" i="3"/>
  <c r="AB40" i="33"/>
  <c r="U40" i="33"/>
  <c r="AC9" i="34"/>
  <c r="W9" i="34"/>
  <c r="AC28" i="35"/>
  <c r="W28" i="35"/>
  <c r="F25" i="37"/>
  <c r="H25" i="37"/>
  <c r="J25" i="37"/>
  <c r="U8" i="39"/>
  <c r="AB8" i="39"/>
  <c r="AA40" i="39"/>
  <c r="S40" i="39"/>
  <c r="W12" i="40"/>
  <c r="AC12" i="40"/>
  <c r="U41" i="21"/>
  <c r="AB41" i="21"/>
  <c r="U31" i="35"/>
  <c r="AB31" i="35"/>
  <c r="U30" i="36"/>
  <c r="AB30" i="36"/>
  <c r="BA583" i="3"/>
  <c r="BA582" i="3"/>
  <c r="AZ582" i="3" s="1"/>
  <c r="BL578" i="3"/>
  <c r="AZ578" i="3" s="1"/>
  <c r="BL576" i="3"/>
  <c r="BA575" i="3"/>
  <c r="AZ575" i="3" s="1"/>
  <c r="BA562" i="3"/>
  <c r="BL560" i="3"/>
  <c r="AZ560" i="3" s="1"/>
  <c r="BA556" i="3"/>
  <c r="AZ556" i="3" s="1"/>
  <c r="AZ321" i="3"/>
  <c r="AZ376" i="3"/>
  <c r="S11" i="39"/>
  <c r="S41" i="34"/>
  <c r="AZ521" i="3"/>
  <c r="AZ523" i="3"/>
  <c r="BL553" i="3"/>
  <c r="AZ553" i="3" s="1"/>
  <c r="AZ505" i="3"/>
  <c r="AZ517" i="3"/>
  <c r="AZ541" i="3"/>
  <c r="AZ544" i="3"/>
  <c r="W13" i="40"/>
  <c r="F12" i="40"/>
  <c r="AB23" i="40"/>
  <c r="U23" i="40"/>
  <c r="AA35" i="39"/>
  <c r="S35" i="39"/>
  <c r="J45" i="21"/>
  <c r="F45" i="21"/>
  <c r="B94" i="43"/>
  <c r="C21" i="39"/>
  <c r="F9" i="34"/>
  <c r="AA9" i="34" s="1"/>
  <c r="H9" i="34"/>
  <c r="S35" i="34"/>
  <c r="AA35" i="34"/>
  <c r="H36" i="35"/>
  <c r="J36" i="35"/>
  <c r="F36" i="35"/>
  <c r="U12" i="36"/>
  <c r="AB12" i="36"/>
  <c r="H33" i="36"/>
  <c r="J33" i="36"/>
  <c r="AC33" i="36" s="1"/>
  <c r="H45" i="39"/>
  <c r="J45" i="39"/>
  <c r="F45" i="39"/>
  <c r="AB40" i="40"/>
  <c r="U40" i="40"/>
  <c r="AC31" i="40"/>
  <c r="W31" i="40"/>
  <c r="J40" i="40"/>
  <c r="F40" i="40"/>
  <c r="BL540" i="3"/>
  <c r="BL538" i="3"/>
  <c r="AZ538" i="3" s="1"/>
  <c r="BA534" i="3"/>
  <c r="AZ534" i="3" s="1"/>
  <c r="BL531" i="3"/>
  <c r="AZ531" i="3" s="1"/>
  <c r="BA528" i="3"/>
  <c r="AZ528" i="3" s="1"/>
  <c r="BL522" i="3"/>
  <c r="BL518" i="3"/>
  <c r="AZ518" i="3" s="1"/>
  <c r="BA514" i="3"/>
  <c r="AZ514" i="3" s="1"/>
  <c r="BA513" i="3"/>
  <c r="BA508" i="3"/>
  <c r="AZ508" i="3" s="1"/>
  <c r="BL502" i="3"/>
  <c r="AC35" i="21"/>
  <c r="F28" i="6"/>
  <c r="AZ373" i="3"/>
  <c r="AZ355" i="3"/>
  <c r="AZ380" i="3"/>
  <c r="H5" i="3"/>
  <c r="BL565" i="3"/>
  <c r="AZ565" i="3" s="1"/>
  <c r="BL571" i="3"/>
  <c r="BL577" i="3"/>
  <c r="AZ577" i="3" s="1"/>
  <c r="U31" i="34"/>
  <c r="AB31" i="34"/>
  <c r="W30" i="34"/>
  <c r="AC30" i="34"/>
  <c r="BA586" i="3"/>
  <c r="AZ586" i="3" s="1"/>
  <c r="B101" i="43"/>
  <c r="B79" i="43"/>
  <c r="C25" i="39"/>
  <c r="F26" i="33"/>
  <c r="AA26" i="33" s="1"/>
  <c r="J26" i="33"/>
  <c r="W26" i="33" s="1"/>
  <c r="H26" i="33"/>
  <c r="U26" i="33" s="1"/>
  <c r="J38" i="40"/>
  <c r="H36" i="39"/>
  <c r="F36" i="39"/>
  <c r="J36" i="39"/>
  <c r="BA576" i="3"/>
  <c r="BA567" i="3"/>
  <c r="BL562" i="3"/>
  <c r="BA559" i="3"/>
  <c r="AZ372" i="3"/>
  <c r="AZ320" i="3"/>
  <c r="AZ327" i="3"/>
  <c r="AZ309" i="3"/>
  <c r="BL509" i="3"/>
  <c r="AZ509" i="3" s="1"/>
  <c r="BL527" i="3"/>
  <c r="AZ527" i="3" s="1"/>
  <c r="BL559" i="3"/>
  <c r="BL563" i="3"/>
  <c r="AZ563" i="3" s="1"/>
  <c r="BL569" i="3"/>
  <c r="AZ569" i="3" s="1"/>
  <c r="G557" i="3"/>
  <c r="F12" i="35"/>
  <c r="H12" i="35"/>
  <c r="H24" i="36"/>
  <c r="F24" i="36"/>
  <c r="H44" i="39"/>
  <c r="F44" i="39"/>
  <c r="AB34" i="37"/>
  <c r="U34" i="37"/>
  <c r="AA34" i="21"/>
  <c r="S34" i="21"/>
  <c r="BL585" i="3"/>
  <c r="AZ585" i="3" s="1"/>
  <c r="AC8" i="34"/>
  <c r="W8" i="34"/>
  <c r="J12" i="34"/>
  <c r="H12" i="34"/>
  <c r="G566" i="3"/>
  <c r="G526" i="3"/>
  <c r="BL15" i="3"/>
  <c r="AZ15" i="3" s="1"/>
  <c r="BL405" i="3"/>
  <c r="G406" i="3"/>
  <c r="BA409" i="3"/>
  <c r="AZ409" i="3" s="1"/>
  <c r="BA411" i="3"/>
  <c r="BA412" i="3"/>
  <c r="AZ412" i="3" s="1"/>
  <c r="BA414" i="3"/>
  <c r="BL417" i="3"/>
  <c r="G418" i="3"/>
  <c r="BL418" i="3"/>
  <c r="G423" i="3"/>
  <c r="G427" i="3"/>
  <c r="G429" i="3"/>
  <c r="G430" i="3"/>
  <c r="BL431" i="3"/>
  <c r="AZ431" i="3" s="1"/>
  <c r="G433" i="3"/>
  <c r="BL434" i="3"/>
  <c r="BL435" i="3"/>
  <c r="G436" i="3"/>
  <c r="BL436" i="3"/>
  <c r="BA445" i="3"/>
  <c r="AZ445" i="3" s="1"/>
  <c r="G449" i="3"/>
  <c r="BA456" i="3"/>
  <c r="BA462" i="3"/>
  <c r="AZ462" i="3" s="1"/>
  <c r="BA464" i="3"/>
  <c r="AZ464" i="3" s="1"/>
  <c r="BL469" i="3"/>
  <c r="G470" i="3"/>
  <c r="BL470" i="3"/>
  <c r="BL471" i="3"/>
  <c r="G472" i="3"/>
  <c r="BA474" i="3"/>
  <c r="BI5" i="3"/>
  <c r="BE5" i="3"/>
  <c r="BO5" i="3"/>
  <c r="BR5" i="3"/>
  <c r="BM5" i="3"/>
  <c r="AZ406" i="3"/>
  <c r="BL420" i="3"/>
  <c r="BL421" i="3"/>
  <c r="BL422" i="3"/>
  <c r="BL424" i="3"/>
  <c r="BL425" i="3"/>
  <c r="BL426" i="3"/>
  <c r="BL428" i="3"/>
  <c r="BL429" i="3"/>
  <c r="BL432" i="3"/>
  <c r="BA436" i="3"/>
  <c r="AZ436" i="3" s="1"/>
  <c r="BA438" i="3"/>
  <c r="AZ443" i="3"/>
  <c r="AZ469" i="3"/>
  <c r="AZ470" i="3"/>
  <c r="G585" i="3"/>
  <c r="BL586" i="3"/>
  <c r="F6" i="1"/>
  <c r="G398" i="3"/>
  <c r="BA399" i="3"/>
  <c r="AZ399" i="3" s="1"/>
  <c r="G403" i="3"/>
  <c r="BA405" i="3"/>
  <c r="AZ405" i="3" s="1"/>
  <c r="BL408" i="3"/>
  <c r="BL410" i="3"/>
  <c r="BL411" i="3"/>
  <c r="G412" i="3"/>
  <c r="BL413" i="3"/>
  <c r="BL414" i="3"/>
  <c r="G415" i="3"/>
  <c r="BL415" i="3"/>
  <c r="G417" i="3"/>
  <c r="BA417" i="3"/>
  <c r="AZ417" i="3" s="1"/>
  <c r="BA418" i="3"/>
  <c r="BA426" i="3"/>
  <c r="BA428" i="3"/>
  <c r="AZ428" i="3" s="1"/>
  <c r="BA429" i="3"/>
  <c r="BA430" i="3"/>
  <c r="AZ430" i="3" s="1"/>
  <c r="BA432" i="3"/>
  <c r="BA434" i="3"/>
  <c r="BA435" i="3"/>
  <c r="BL439" i="3"/>
  <c r="G440" i="3"/>
  <c r="G441" i="3"/>
  <c r="BL441" i="3"/>
  <c r="AZ441" i="3" s="1"/>
  <c r="BA442" i="3"/>
  <c r="BA448" i="3"/>
  <c r="BL450" i="3"/>
  <c r="BA453" i="3"/>
  <c r="BL456" i="3"/>
  <c r="G459" i="3"/>
  <c r="BA460" i="3"/>
  <c r="BA461" i="3"/>
  <c r="BL465" i="3"/>
  <c r="BA468" i="3"/>
  <c r="AZ468" i="3" s="1"/>
  <c r="BA303" i="3"/>
  <c r="AZ303" i="3" s="1"/>
  <c r="BA398" i="3"/>
  <c r="AZ398" i="3" s="1"/>
  <c r="BA401" i="3"/>
  <c r="AZ401" i="3" s="1"/>
  <c r="BA403" i="3"/>
  <c r="AZ403" i="3" s="1"/>
  <c r="BA404" i="3"/>
  <c r="AZ404" i="3" s="1"/>
  <c r="BA408" i="3"/>
  <c r="AZ410" i="3"/>
  <c r="AZ413" i="3"/>
  <c r="BA415" i="3"/>
  <c r="AZ416" i="3"/>
  <c r="AZ421" i="3"/>
  <c r="AZ422" i="3"/>
  <c r="AZ425" i="3"/>
  <c r="AZ440" i="3"/>
  <c r="AZ452" i="3"/>
  <c r="AZ459" i="3"/>
  <c r="BL477" i="3"/>
  <c r="BL478" i="3"/>
  <c r="BA480" i="3"/>
  <c r="AZ480" i="3" s="1"/>
  <c r="BA481" i="3"/>
  <c r="AZ481" i="3" s="1"/>
  <c r="BA482" i="3"/>
  <c r="BL487" i="3"/>
  <c r="BL489" i="3"/>
  <c r="BL490" i="3"/>
  <c r="BL491" i="3"/>
  <c r="AZ491" i="3" s="1"/>
  <c r="BL492" i="3"/>
  <c r="BA315" i="3"/>
  <c r="AZ315" i="3" s="1"/>
  <c r="BL317" i="3"/>
  <c r="BL328" i="3"/>
  <c r="AZ328" i="3" s="1"/>
  <c r="BA332" i="3"/>
  <c r="BA335" i="3"/>
  <c r="AZ335" i="3" s="1"/>
  <c r="BA349" i="3"/>
  <c r="AZ349" i="3" s="1"/>
  <c r="BA353" i="3"/>
  <c r="BL359" i="3"/>
  <c r="AZ359" i="3" s="1"/>
  <c r="BA366" i="3"/>
  <c r="AZ366" i="3" s="1"/>
  <c r="BL368" i="3"/>
  <c r="BL386" i="3"/>
  <c r="BA392" i="3"/>
  <c r="AZ392" i="3" s="1"/>
  <c r="BL393" i="3"/>
  <c r="AZ393" i="3" s="1"/>
  <c r="BA395" i="3"/>
  <c r="AZ395" i="3" s="1"/>
  <c r="BA397" i="3"/>
  <c r="G213" i="3"/>
  <c r="BA213" i="3"/>
  <c r="BA214" i="3"/>
  <c r="AZ214" i="3" s="1"/>
  <c r="BL215" i="3"/>
  <c r="BL216" i="3"/>
  <c r="BL217" i="3"/>
  <c r="G221" i="3"/>
  <c r="BL222" i="3"/>
  <c r="BL224" i="3"/>
  <c r="BA226" i="3"/>
  <c r="BA228" i="3"/>
  <c r="AZ228" i="3" s="1"/>
  <c r="BA230" i="3"/>
  <c r="AZ230" i="3" s="1"/>
  <c r="BA233" i="3"/>
  <c r="AZ233" i="3" s="1"/>
  <c r="BA237" i="3"/>
  <c r="BL240" i="3"/>
  <c r="BL241" i="3"/>
  <c r="BL242" i="3"/>
  <c r="BL249" i="3"/>
  <c r="BL252" i="3"/>
  <c r="BL253" i="3"/>
  <c r="BL260" i="3"/>
  <c r="AZ260" i="3" s="1"/>
  <c r="BA262" i="3"/>
  <c r="AZ262" i="3" s="1"/>
  <c r="BL265" i="3"/>
  <c r="AZ265" i="3" s="1"/>
  <c r="BA267" i="3"/>
  <c r="AZ267" i="3" s="1"/>
  <c r="BA269" i="3"/>
  <c r="AZ269" i="3" s="1"/>
  <c r="BA271" i="3"/>
  <c r="AZ271" i="3" s="1"/>
  <c r="BL271" i="3"/>
  <c r="BA274" i="3"/>
  <c r="BL274" i="3"/>
  <c r="BA276" i="3"/>
  <c r="AZ276" i="3" s="1"/>
  <c r="BA278" i="3"/>
  <c r="AZ278" i="3" s="1"/>
  <c r="BA280" i="3"/>
  <c r="AZ280" i="3" s="1"/>
  <c r="BA284" i="3"/>
  <c r="AZ284" i="3" s="1"/>
  <c r="BL291" i="3"/>
  <c r="AZ291" i="3" s="1"/>
  <c r="BL292" i="3"/>
  <c r="BA298" i="3"/>
  <c r="BL298" i="3"/>
  <c r="BL300" i="3"/>
  <c r="BA117" i="3"/>
  <c r="BL119" i="3"/>
  <c r="AZ119" i="3" s="1"/>
  <c r="BA122" i="3"/>
  <c r="AZ122" i="3" s="1"/>
  <c r="BA126" i="3"/>
  <c r="AZ126" i="3" s="1"/>
  <c r="BL126" i="3"/>
  <c r="BA439" i="3"/>
  <c r="BL442" i="3"/>
  <c r="BL446" i="3"/>
  <c r="BL448" i="3"/>
  <c r="G451" i="3"/>
  <c r="G452" i="3"/>
  <c r="BL452" i="3"/>
  <c r="G455" i="3"/>
  <c r="BA455" i="3"/>
  <c r="AZ455" i="3" s="1"/>
  <c r="G458" i="3"/>
  <c r="BL459" i="3"/>
  <c r="G461" i="3"/>
  <c r="G462" i="3"/>
  <c r="BA465" i="3"/>
  <c r="AZ465" i="3" s="1"/>
  <c r="BA467" i="3"/>
  <c r="BA471" i="3"/>
  <c r="AZ471" i="3" s="1"/>
  <c r="BL475" i="3"/>
  <c r="BA479" i="3"/>
  <c r="AZ479" i="3" s="1"/>
  <c r="BL483" i="3"/>
  <c r="BL485" i="3"/>
  <c r="AZ485" i="3" s="1"/>
  <c r="BL486" i="3"/>
  <c r="BA488" i="3"/>
  <c r="AZ488" i="3" s="1"/>
  <c r="BL312" i="3"/>
  <c r="AZ312" i="3" s="1"/>
  <c r="BL316" i="3"/>
  <c r="BA331" i="3"/>
  <c r="AZ331" i="3" s="1"/>
  <c r="BL340" i="3"/>
  <c r="AZ340" i="3" s="1"/>
  <c r="G345" i="3"/>
  <c r="BA348" i="3"/>
  <c r="AZ348" i="3" s="1"/>
  <c r="G351" i="3"/>
  <c r="BA352" i="3"/>
  <c r="AZ352" i="3" s="1"/>
  <c r="BA358" i="3"/>
  <c r="AZ358" i="3" s="1"/>
  <c r="BL383" i="3"/>
  <c r="AZ383" i="3" s="1"/>
  <c r="BA386" i="3"/>
  <c r="AZ386" i="3" s="1"/>
  <c r="G209" i="3"/>
  <c r="BL209" i="3"/>
  <c r="AZ209" i="3" s="1"/>
  <c r="BL210" i="3"/>
  <c r="G211" i="3"/>
  <c r="BL211" i="3"/>
  <c r="BL212" i="3"/>
  <c r="BA216" i="3"/>
  <c r="BA217" i="3"/>
  <c r="BL218" i="3"/>
  <c r="AZ218" i="3" s="1"/>
  <c r="G219" i="3"/>
  <c r="BL219" i="3"/>
  <c r="BL220" i="3"/>
  <c r="BA222" i="3"/>
  <c r="AZ222" i="3" s="1"/>
  <c r="BA224" i="3"/>
  <c r="BL235" i="3"/>
  <c r="AZ235" i="3" s="1"/>
  <c r="BL236" i="3"/>
  <c r="BL237" i="3"/>
  <c r="BL238" i="3"/>
  <c r="AZ238" i="3" s="1"/>
  <c r="BA241" i="3"/>
  <c r="AZ241" i="3" s="1"/>
  <c r="BA242" i="3"/>
  <c r="BL248" i="3"/>
  <c r="BA249" i="3"/>
  <c r="BA256" i="3"/>
  <c r="AZ256" i="3" s="1"/>
  <c r="G260" i="3"/>
  <c r="BL261" i="3"/>
  <c r="BL263" i="3"/>
  <c r="AZ263" i="3" s="1"/>
  <c r="G264" i="3"/>
  <c r="BL268" i="3"/>
  <c r="AZ268" i="3" s="1"/>
  <c r="G269" i="3"/>
  <c r="BA273" i="3"/>
  <c r="AZ273" i="3" s="1"/>
  <c r="G278" i="3"/>
  <c r="BL279" i="3"/>
  <c r="AZ279" i="3" s="1"/>
  <c r="G280" i="3"/>
  <c r="BL281" i="3"/>
  <c r="AZ281" i="3" s="1"/>
  <c r="BA283" i="3"/>
  <c r="AZ283" i="3" s="1"/>
  <c r="BL286" i="3"/>
  <c r="AZ286" i="3" s="1"/>
  <c r="BL288" i="3"/>
  <c r="AZ288" i="3" s="1"/>
  <c r="BL289" i="3"/>
  <c r="BA293" i="3"/>
  <c r="BL293" i="3"/>
  <c r="BA295" i="3"/>
  <c r="AZ295" i="3" s="1"/>
  <c r="BA297" i="3"/>
  <c r="AZ297" i="3" s="1"/>
  <c r="BL299" i="3"/>
  <c r="AZ299" i="3" s="1"/>
  <c r="G300" i="3"/>
  <c r="BA301" i="3"/>
  <c r="AZ301" i="3" s="1"/>
  <c r="BL301" i="3"/>
  <c r="BA113" i="3"/>
  <c r="BL115" i="3"/>
  <c r="AZ115" i="3" s="1"/>
  <c r="BL118" i="3"/>
  <c r="BA129" i="3"/>
  <c r="BA130" i="3"/>
  <c r="AZ130" i="3" s="1"/>
  <c r="BL133" i="3"/>
  <c r="BA134" i="3"/>
  <c r="AZ134" i="3" s="1"/>
  <c r="BL134" i="3"/>
  <c r="BL137" i="3"/>
  <c r="BA140" i="3"/>
  <c r="AZ140" i="3" s="1"/>
  <c r="BL143" i="3"/>
  <c r="AZ143" i="3" s="1"/>
  <c r="BA144" i="3"/>
  <c r="AZ144" i="3" s="1"/>
  <c r="BL154" i="3"/>
  <c r="BA156" i="3"/>
  <c r="AZ156" i="3" s="1"/>
  <c r="BL158" i="3"/>
  <c r="AZ158" i="3" s="1"/>
  <c r="AZ177" i="3"/>
  <c r="AZ201" i="3"/>
  <c r="BL18" i="3"/>
  <c r="BL28" i="3"/>
  <c r="G444" i="3"/>
  <c r="BL444" i="3"/>
  <c r="G446" i="3"/>
  <c r="G447" i="3"/>
  <c r="BA447" i="3"/>
  <c r="AZ447" i="3" s="1"/>
  <c r="BL449" i="3"/>
  <c r="BA450" i="3"/>
  <c r="BL453" i="3"/>
  <c r="BA454" i="3"/>
  <c r="BL457" i="3"/>
  <c r="AZ457" i="3" s="1"/>
  <c r="BL460" i="3"/>
  <c r="BL461" i="3"/>
  <c r="BL463" i="3"/>
  <c r="G465" i="3"/>
  <c r="G469" i="3"/>
  <c r="BL472" i="3"/>
  <c r="AZ472" i="3" s="1"/>
  <c r="G473" i="3"/>
  <c r="BL473" i="3"/>
  <c r="AZ473" i="3" s="1"/>
  <c r="BL474" i="3"/>
  <c r="G475" i="3"/>
  <c r="BA476" i="3"/>
  <c r="AZ476" i="3" s="1"/>
  <c r="BA477" i="3"/>
  <c r="BA478" i="3"/>
  <c r="BL481" i="3"/>
  <c r="BL482" i="3"/>
  <c r="G483" i="3"/>
  <c r="BA484" i="3"/>
  <c r="AZ484" i="3" s="1"/>
  <c r="BA487" i="3"/>
  <c r="BA490" i="3"/>
  <c r="AZ490" i="3" s="1"/>
  <c r="BA492" i="3"/>
  <c r="BA317" i="3"/>
  <c r="AZ317" i="3" s="1"/>
  <c r="BA323" i="3"/>
  <c r="AZ323" i="3" s="1"/>
  <c r="G327" i="3"/>
  <c r="BL332" i="3"/>
  <c r="BL333" i="3"/>
  <c r="AZ333" i="3" s="1"/>
  <c r="BL350" i="3"/>
  <c r="AZ350" i="3" s="1"/>
  <c r="BL353" i="3"/>
  <c r="BL354" i="3"/>
  <c r="AZ354" i="3" s="1"/>
  <c r="BL365" i="3"/>
  <c r="AZ365" i="3" s="1"/>
  <c r="BL367" i="3"/>
  <c r="AZ367" i="3" s="1"/>
  <c r="BA368" i="3"/>
  <c r="AZ368" i="3" s="1"/>
  <c r="BA374" i="3"/>
  <c r="AZ374" i="3" s="1"/>
  <c r="G378" i="3"/>
  <c r="G382" i="3"/>
  <c r="G392" i="3"/>
  <c r="G396" i="3"/>
  <c r="BL396" i="3"/>
  <c r="AZ396" i="3" s="1"/>
  <c r="BL397" i="3"/>
  <c r="G208" i="3"/>
  <c r="BL208" i="3"/>
  <c r="BA211" i="3"/>
  <c r="AZ211" i="3" s="1"/>
  <c r="BA212" i="3"/>
  <c r="AZ212" i="3" s="1"/>
  <c r="BL213" i="3"/>
  <c r="G214" i="3"/>
  <c r="BA215" i="3"/>
  <c r="AZ215" i="3" s="1"/>
  <c r="BA219" i="3"/>
  <c r="BA220" i="3"/>
  <c r="AZ220" i="3" s="1"/>
  <c r="BL225" i="3"/>
  <c r="BL227" i="3"/>
  <c r="AZ227" i="3" s="1"/>
  <c r="G229" i="3"/>
  <c r="BL229" i="3"/>
  <c r="AZ229" i="3" s="1"/>
  <c r="BL231" i="3"/>
  <c r="G234" i="3"/>
  <c r="BL234" i="3"/>
  <c r="AZ234" i="3" s="1"/>
  <c r="G238" i="3"/>
  <c r="BA240" i="3"/>
  <c r="AZ240" i="3" s="1"/>
  <c r="G244" i="3"/>
  <c r="G245" i="3"/>
  <c r="BL245" i="3"/>
  <c r="BA248" i="3"/>
  <c r="AZ248" i="3" s="1"/>
  <c r="BA253" i="3"/>
  <c r="AZ253" i="3" s="1"/>
  <c r="BA255" i="3"/>
  <c r="BA258" i="3"/>
  <c r="BL264" i="3"/>
  <c r="BL266" i="3"/>
  <c r="BL270" i="3"/>
  <c r="BA272" i="3"/>
  <c r="AZ272" i="3" s="1"/>
  <c r="G275" i="3"/>
  <c r="BL275" i="3"/>
  <c r="AZ275" i="3" s="1"/>
  <c r="BL276" i="3"/>
  <c r="G277" i="3"/>
  <c r="BA282" i="3"/>
  <c r="AZ282" i="3" s="1"/>
  <c r="BL282" i="3"/>
  <c r="BL284" i="3"/>
  <c r="G285" i="3"/>
  <c r="BA290" i="3"/>
  <c r="AZ290" i="3" s="1"/>
  <c r="BL290" i="3"/>
  <c r="BA292" i="3"/>
  <c r="BA294" i="3"/>
  <c r="AZ294" i="3" s="1"/>
  <c r="BA296" i="3"/>
  <c r="AZ296" i="3" s="1"/>
  <c r="G299" i="3"/>
  <c r="BA300" i="3"/>
  <c r="BA114" i="3"/>
  <c r="AZ114" i="3" s="1"/>
  <c r="BL117" i="3"/>
  <c r="G118" i="3"/>
  <c r="BA120" i="3"/>
  <c r="AZ120" i="3" s="1"/>
  <c r="G123" i="3"/>
  <c r="G127" i="3"/>
  <c r="BL127" i="3"/>
  <c r="AZ127" i="3" s="1"/>
  <c r="BA128" i="3"/>
  <c r="AZ128" i="3" s="1"/>
  <c r="G132" i="3"/>
  <c r="BA133" i="3"/>
  <c r="AZ133" i="3" s="1"/>
  <c r="G136" i="3"/>
  <c r="BL138" i="3"/>
  <c r="AZ138" i="3" s="1"/>
  <c r="BL145" i="3"/>
  <c r="BA148" i="3"/>
  <c r="AZ148" i="3" s="1"/>
  <c r="BL151" i="3"/>
  <c r="AZ151" i="3" s="1"/>
  <c r="BL189" i="3"/>
  <c r="BL202" i="3"/>
  <c r="AZ316" i="3"/>
  <c r="AZ236" i="3"/>
  <c r="BA245" i="3"/>
  <c r="AZ270" i="3"/>
  <c r="AZ289" i="3"/>
  <c r="AZ118" i="3"/>
  <c r="AC21" i="37"/>
  <c r="W21" i="37"/>
  <c r="AA18" i="36"/>
  <c r="S18" i="36"/>
  <c r="D32" i="71"/>
  <c r="D30" i="71"/>
  <c r="D46" i="71"/>
  <c r="C47" i="71"/>
  <c r="D47" i="71" s="1"/>
  <c r="T72" i="71"/>
  <c r="D72" i="71"/>
  <c r="X26" i="71"/>
  <c r="G119" i="3"/>
  <c r="BA121" i="3"/>
  <c r="BL123" i="3"/>
  <c r="AZ123" i="3" s="1"/>
  <c r="G124" i="3"/>
  <c r="BA125" i="3"/>
  <c r="G128" i="3"/>
  <c r="G134" i="3"/>
  <c r="BL139" i="3"/>
  <c r="AZ139" i="3" s="1"/>
  <c r="G140" i="3"/>
  <c r="BA141" i="3"/>
  <c r="G144" i="3"/>
  <c r="BL146" i="3"/>
  <c r="AZ146" i="3" s="1"/>
  <c r="G150" i="3"/>
  <c r="BL150" i="3"/>
  <c r="AZ150" i="3" s="1"/>
  <c r="BL153" i="3"/>
  <c r="AZ153" i="3" s="1"/>
  <c r="G155" i="3"/>
  <c r="BA157" i="3"/>
  <c r="AZ157" i="3" s="1"/>
  <c r="BL159" i="3"/>
  <c r="AZ159" i="3" s="1"/>
  <c r="BA162" i="3"/>
  <c r="AZ162" i="3" s="1"/>
  <c r="BL162" i="3"/>
  <c r="BL167" i="3"/>
  <c r="AZ167" i="3" s="1"/>
  <c r="G168" i="3"/>
  <c r="BA169" i="3"/>
  <c r="BA170" i="3"/>
  <c r="AZ170" i="3" s="1"/>
  <c r="BL173" i="3"/>
  <c r="G174" i="3"/>
  <c r="BL179" i="3"/>
  <c r="AZ179" i="3" s="1"/>
  <c r="G184" i="3"/>
  <c r="BL186" i="3"/>
  <c r="BA188" i="3"/>
  <c r="AZ188" i="3" s="1"/>
  <c r="BL190" i="3"/>
  <c r="G191" i="3"/>
  <c r="BA193" i="3"/>
  <c r="G196" i="3"/>
  <c r="BL197" i="3"/>
  <c r="AZ197" i="3" s="1"/>
  <c r="G199" i="3"/>
  <c r="BA200" i="3"/>
  <c r="AZ200" i="3" s="1"/>
  <c r="BA202" i="3"/>
  <c r="AZ202" i="3" s="1"/>
  <c r="G205" i="3"/>
  <c r="BA207" i="3"/>
  <c r="BA18" i="3"/>
  <c r="G26" i="3"/>
  <c r="BA26" i="3"/>
  <c r="AZ26" i="3" s="1"/>
  <c r="BA28" i="3"/>
  <c r="AZ28" i="3" s="1"/>
  <c r="G37" i="3"/>
  <c r="BA39" i="3"/>
  <c r="BL41" i="3"/>
  <c r="G42" i="3"/>
  <c r="BA43" i="3"/>
  <c r="BA45" i="3"/>
  <c r="AZ45" i="3" s="1"/>
  <c r="BL46" i="3"/>
  <c r="AZ46" i="3" s="1"/>
  <c r="BL48" i="3"/>
  <c r="G51" i="3"/>
  <c r="BL52" i="3"/>
  <c r="BA53" i="3"/>
  <c r="BL61" i="3"/>
  <c r="G63" i="3"/>
  <c r="BA64" i="3"/>
  <c r="G73" i="3"/>
  <c r="BL100" i="3"/>
  <c r="AC25" i="40"/>
  <c r="W25" i="40"/>
  <c r="B27" i="71"/>
  <c r="B26" i="71" s="1"/>
  <c r="S28" i="71"/>
  <c r="T64" i="71"/>
  <c r="D64" i="71"/>
  <c r="N65" i="71"/>
  <c r="N66" i="71"/>
  <c r="P68" i="71"/>
  <c r="U68" i="71"/>
  <c r="S76" i="71"/>
  <c r="B75" i="71"/>
  <c r="B74" i="71" s="1"/>
  <c r="BA161" i="3"/>
  <c r="BL163" i="3"/>
  <c r="AZ163" i="3" s="1"/>
  <c r="BL165" i="3"/>
  <c r="AZ165" i="3" s="1"/>
  <c r="BL166" i="3"/>
  <c r="AZ166" i="3" s="1"/>
  <c r="BA168" i="3"/>
  <c r="AZ168" i="3" s="1"/>
  <c r="BA174" i="3"/>
  <c r="AZ174" i="3" s="1"/>
  <c r="BL174" i="3"/>
  <c r="BL178" i="3"/>
  <c r="AZ178" i="3" s="1"/>
  <c r="BA181" i="3"/>
  <c r="AZ181" i="3" s="1"/>
  <c r="BA184" i="3"/>
  <c r="AZ184" i="3" s="1"/>
  <c r="BA186" i="3"/>
  <c r="AZ186" i="3" s="1"/>
  <c r="BA192" i="3"/>
  <c r="AZ192" i="3" s="1"/>
  <c r="BL195" i="3"/>
  <c r="AZ195" i="3" s="1"/>
  <c r="BL198" i="3"/>
  <c r="BL201" i="3"/>
  <c r="BA206" i="3"/>
  <c r="AZ206" i="3" s="1"/>
  <c r="BL19" i="3"/>
  <c r="AZ19" i="3" s="1"/>
  <c r="BL21" i="3"/>
  <c r="AZ21" i="3" s="1"/>
  <c r="BL29" i="3"/>
  <c r="BL30" i="3"/>
  <c r="BA34" i="3"/>
  <c r="BA42" i="3"/>
  <c r="AZ42" i="3" s="1"/>
  <c r="BL42" i="3"/>
  <c r="BL44" i="3"/>
  <c r="AZ44" i="3" s="1"/>
  <c r="BA48" i="3"/>
  <c r="BA52" i="3"/>
  <c r="BL56" i="3"/>
  <c r="G57" i="3"/>
  <c r="BL57" i="3"/>
  <c r="AZ57" i="3" s="1"/>
  <c r="BL58" i="3"/>
  <c r="BL59" i="3"/>
  <c r="AZ59" i="3" s="1"/>
  <c r="G61" i="3"/>
  <c r="G68" i="3"/>
  <c r="BA77" i="3"/>
  <c r="AZ77" i="3" s="1"/>
  <c r="G85" i="3"/>
  <c r="BL88" i="3"/>
  <c r="E66" i="71"/>
  <c r="P67" i="71"/>
  <c r="Y25" i="71"/>
  <c r="Z25" i="71" s="1"/>
  <c r="C28" i="71"/>
  <c r="AA25" i="71"/>
  <c r="BL141" i="3"/>
  <c r="G142" i="3"/>
  <c r="BL147" i="3"/>
  <c r="AZ147" i="3" s="1"/>
  <c r="G148" i="3"/>
  <c r="BA149" i="3"/>
  <c r="AZ149" i="3" s="1"/>
  <c r="G152" i="3"/>
  <c r="BA152" i="3"/>
  <c r="AZ152" i="3" s="1"/>
  <c r="BA154" i="3"/>
  <c r="AZ154" i="3" s="1"/>
  <c r="BA160" i="3"/>
  <c r="AZ160" i="3" s="1"/>
  <c r="G163" i="3"/>
  <c r="BL169" i="3"/>
  <c r="G170" i="3"/>
  <c r="BA173" i="3"/>
  <c r="AZ173" i="3" s="1"/>
  <c r="BL175" i="3"/>
  <c r="AZ175" i="3" s="1"/>
  <c r="G176" i="3"/>
  <c r="G178" i="3"/>
  <c r="BA180" i="3"/>
  <c r="AZ180" i="3" s="1"/>
  <c r="BL187" i="3"/>
  <c r="AZ187" i="3" s="1"/>
  <c r="G188" i="3"/>
  <c r="BA189" i="3"/>
  <c r="AZ189" i="3" s="1"/>
  <c r="BA190" i="3"/>
  <c r="AZ190" i="3" s="1"/>
  <c r="BL193" i="3"/>
  <c r="G194" i="3"/>
  <c r="BA198" i="3"/>
  <c r="BA204" i="3"/>
  <c r="AZ204" i="3" s="1"/>
  <c r="BA205" i="3"/>
  <c r="AZ205" i="3" s="1"/>
  <c r="G18" i="3"/>
  <c r="BA22" i="3"/>
  <c r="BL22" i="3"/>
  <c r="BA24" i="3"/>
  <c r="BA25" i="3"/>
  <c r="BL26" i="3"/>
  <c r="G27" i="3"/>
  <c r="BL27" i="3"/>
  <c r="BA29" i="3"/>
  <c r="AZ29" i="3" s="1"/>
  <c r="BA30" i="3"/>
  <c r="BL31" i="3"/>
  <c r="G32" i="3"/>
  <c r="G33" i="3"/>
  <c r="BA33" i="3"/>
  <c r="BA35" i="3"/>
  <c r="AZ35" i="3" s="1"/>
  <c r="BA38" i="3"/>
  <c r="AZ38" i="3" s="1"/>
  <c r="BL53" i="3"/>
  <c r="G54" i="3"/>
  <c r="BL54" i="3"/>
  <c r="BL55" i="3"/>
  <c r="BL60" i="3"/>
  <c r="AZ60" i="3" s="1"/>
  <c r="BA61" i="3"/>
  <c r="BL64" i="3"/>
  <c r="G66" i="3"/>
  <c r="BL66" i="3"/>
  <c r="AZ66" i="3" s="1"/>
  <c r="G71" i="3"/>
  <c r="AB21" i="34"/>
  <c r="U21" i="34"/>
  <c r="B47" i="71"/>
  <c r="B48" i="71" s="1"/>
  <c r="S48" i="71" s="1"/>
  <c r="BL24" i="3"/>
  <c r="BL25" i="3"/>
  <c r="G28" i="3"/>
  <c r="G30" i="3"/>
  <c r="G31" i="3"/>
  <c r="BA31" i="3"/>
  <c r="AZ31" i="3" s="1"/>
  <c r="BA32" i="3"/>
  <c r="AZ32" i="3" s="1"/>
  <c r="BL33" i="3"/>
  <c r="G34" i="3"/>
  <c r="BL34" i="3"/>
  <c r="BL36" i="3"/>
  <c r="AZ36" i="3" s="1"/>
  <c r="G38" i="3"/>
  <c r="BL39" i="3"/>
  <c r="G40" i="3"/>
  <c r="BA41" i="3"/>
  <c r="BL43" i="3"/>
  <c r="G44" i="3"/>
  <c r="BA50" i="3"/>
  <c r="AZ50" i="3" s="1"/>
  <c r="BA55" i="3"/>
  <c r="BA58" i="3"/>
  <c r="AZ58" i="3" s="1"/>
  <c r="BL75" i="3"/>
  <c r="G76" i="3"/>
  <c r="BA79" i="3"/>
  <c r="AZ79" i="3" s="1"/>
  <c r="BA80" i="3"/>
  <c r="BL89" i="3"/>
  <c r="G90" i="3"/>
  <c r="BA91" i="3"/>
  <c r="AZ91" i="3" s="1"/>
  <c r="BA96" i="3"/>
  <c r="BA98" i="3"/>
  <c r="BL101" i="3"/>
  <c r="G102" i="3"/>
  <c r="G103" i="3"/>
  <c r="BL103" i="3"/>
  <c r="BL104" i="3"/>
  <c r="G105" i="3"/>
  <c r="G106" i="3"/>
  <c r="BL106" i="3"/>
  <c r="BL107" i="3"/>
  <c r="G108" i="3"/>
  <c r="G109" i="3"/>
  <c r="BA110" i="3"/>
  <c r="AZ110" i="3" s="1"/>
  <c r="BA111" i="3"/>
  <c r="F3" i="35"/>
  <c r="C21" i="68"/>
  <c r="AC21" i="34"/>
  <c r="AB18" i="36"/>
  <c r="C87" i="71"/>
  <c r="E75" i="71"/>
  <c r="E74" i="71" s="1"/>
  <c r="B59" i="71"/>
  <c r="B60" i="71" s="1"/>
  <c r="S60" i="71" s="1"/>
  <c r="G62" i="3"/>
  <c r="BL62" i="3"/>
  <c r="AZ62" i="3" s="1"/>
  <c r="BL63" i="3"/>
  <c r="AZ63" i="3" s="1"/>
  <c r="G64" i="3"/>
  <c r="G65" i="3"/>
  <c r="BL65" i="3"/>
  <c r="AZ65" i="3" s="1"/>
  <c r="G67" i="3"/>
  <c r="BL67" i="3"/>
  <c r="AZ67" i="3" s="1"/>
  <c r="BL68" i="3"/>
  <c r="AZ68" i="3" s="1"/>
  <c r="G69" i="3"/>
  <c r="G70" i="3"/>
  <c r="BL70" i="3"/>
  <c r="AZ70" i="3" s="1"/>
  <c r="G72" i="3"/>
  <c r="BL72" i="3"/>
  <c r="AZ72" i="3" s="1"/>
  <c r="BL73" i="3"/>
  <c r="AZ73" i="3" s="1"/>
  <c r="G74" i="3"/>
  <c r="G75" i="3"/>
  <c r="BA76" i="3"/>
  <c r="BA78" i="3"/>
  <c r="BL81" i="3"/>
  <c r="AZ81" i="3" s="1"/>
  <c r="G82" i="3"/>
  <c r="BL82" i="3"/>
  <c r="AZ82" i="3" s="1"/>
  <c r="BL83" i="3"/>
  <c r="AZ83" i="3" s="1"/>
  <c r="G84" i="3"/>
  <c r="BL84" i="3"/>
  <c r="AZ84" i="3" s="1"/>
  <c r="BL85" i="3"/>
  <c r="AZ85" i="3" s="1"/>
  <c r="G86" i="3"/>
  <c r="BL86" i="3"/>
  <c r="AZ86" i="3" s="1"/>
  <c r="BL87" i="3"/>
  <c r="AZ87" i="3" s="1"/>
  <c r="G88" i="3"/>
  <c r="G89" i="3"/>
  <c r="BA90" i="3"/>
  <c r="BA93" i="3"/>
  <c r="AZ93" i="3" s="1"/>
  <c r="BA95" i="3"/>
  <c r="BL99" i="3"/>
  <c r="AZ99" i="3" s="1"/>
  <c r="BA102" i="3"/>
  <c r="AZ102" i="3" s="1"/>
  <c r="BA105" i="3"/>
  <c r="AZ105" i="3" s="1"/>
  <c r="BA108" i="3"/>
  <c r="AZ108" i="3" s="1"/>
  <c r="BA109" i="3"/>
  <c r="AZ109" i="3" s="1"/>
  <c r="BL112" i="3"/>
  <c r="AZ112" i="3" s="1"/>
  <c r="C83" i="71"/>
  <c r="D83" i="71" s="1"/>
  <c r="C59" i="71"/>
  <c r="B31" i="71"/>
  <c r="B32" i="71" s="1"/>
  <c r="S32" i="71" s="1"/>
  <c r="E43" i="71"/>
  <c r="E44" i="71" s="1"/>
  <c r="U44" i="71" s="1"/>
  <c r="B55" i="71"/>
  <c r="B56" i="71" s="1"/>
  <c r="S56" i="71" s="1"/>
  <c r="F75" i="71"/>
  <c r="F74" i="71" s="1"/>
  <c r="B79" i="71"/>
  <c r="B78" i="71" s="1"/>
  <c r="BA69" i="3"/>
  <c r="AZ69" i="3" s="1"/>
  <c r="BL71" i="3"/>
  <c r="AZ71" i="3" s="1"/>
  <c r="BA74" i="3"/>
  <c r="AZ74" i="3" s="1"/>
  <c r="BA75" i="3"/>
  <c r="AZ75" i="3" s="1"/>
  <c r="BL80" i="3"/>
  <c r="G81" i="3"/>
  <c r="BA88" i="3"/>
  <c r="AZ88" i="3" s="1"/>
  <c r="BA89" i="3"/>
  <c r="AZ89" i="3" s="1"/>
  <c r="BL96" i="3"/>
  <c r="G97" i="3"/>
  <c r="BL97" i="3"/>
  <c r="AZ97" i="3" s="1"/>
  <c r="BL98" i="3"/>
  <c r="G99" i="3"/>
  <c r="BA100" i="3"/>
  <c r="AZ100" i="3" s="1"/>
  <c r="BA101" i="3"/>
  <c r="AZ101" i="3" s="1"/>
  <c r="BA104" i="3"/>
  <c r="BA107" i="3"/>
  <c r="AZ107" i="3" s="1"/>
  <c r="BL111" i="3"/>
  <c r="G112" i="3"/>
  <c r="AB28" i="71"/>
  <c r="X34" i="71"/>
  <c r="B23" i="71"/>
  <c r="B22" i="71" s="1"/>
  <c r="B21" i="71" s="1"/>
  <c r="B20" i="71" s="1"/>
  <c r="F23" i="33"/>
  <c r="S23" i="33" s="1"/>
  <c r="H23" i="33"/>
  <c r="AB23" i="33" s="1"/>
  <c r="W40" i="33"/>
  <c r="W39" i="33"/>
  <c r="U39" i="33"/>
  <c r="F42" i="33"/>
  <c r="AA42" i="33" s="1"/>
  <c r="J37" i="33"/>
  <c r="W37" i="33" s="1"/>
  <c r="S38" i="33"/>
  <c r="F15" i="33"/>
  <c r="AA15" i="33" s="1"/>
  <c r="J23" i="33"/>
  <c r="W23" i="33" s="1"/>
  <c r="H42" i="33"/>
  <c r="AB42" i="33" s="1"/>
  <c r="J42" i="33"/>
  <c r="AC42" i="33" s="1"/>
  <c r="AP6" i="1"/>
  <c r="K29" i="1"/>
  <c r="H69" i="43"/>
  <c r="G6" i="1"/>
  <c r="I24" i="43"/>
  <c r="C24" i="43" s="1"/>
  <c r="F7" i="1"/>
  <c r="G7" i="1" s="1"/>
  <c r="G16" i="1" s="1"/>
  <c r="F10" i="39" s="1"/>
  <c r="I5" i="84"/>
  <c r="G44" i="43"/>
  <c r="AC31" i="33"/>
  <c r="W30" i="33"/>
  <c r="AA31" i="33"/>
  <c r="AB31" i="33"/>
  <c r="W46" i="33"/>
  <c r="S46" i="33"/>
  <c r="AA30" i="33"/>
  <c r="U30" i="33"/>
  <c r="J32" i="33"/>
  <c r="AC32" i="33" s="1"/>
  <c r="AB29" i="33"/>
  <c r="AA29" i="33"/>
  <c r="AC29" i="33"/>
  <c r="W45" i="33"/>
  <c r="AB45" i="33"/>
  <c r="S45" i="33"/>
  <c r="U38" i="33"/>
  <c r="W38" i="33"/>
  <c r="AB41" i="33"/>
  <c r="S41" i="33"/>
  <c r="W41" i="33"/>
  <c r="W43" i="33"/>
  <c r="F37" i="33"/>
  <c r="H37" i="33"/>
  <c r="AB37" i="33" s="1"/>
  <c r="F111" i="33"/>
  <c r="G111" i="33" s="1"/>
  <c r="H111" i="33" s="1"/>
  <c r="I111" i="33" s="1"/>
  <c r="J111" i="33" s="1"/>
  <c r="K111" i="33" s="1"/>
  <c r="L111" i="33" s="1"/>
  <c r="M111" i="33" s="1"/>
  <c r="AA43" i="33"/>
  <c r="AB34" i="33"/>
  <c r="F32" i="33"/>
  <c r="AA32" i="33" s="1"/>
  <c r="H32" i="33"/>
  <c r="AB32" i="33" s="1"/>
  <c r="F91" i="33"/>
  <c r="G91" i="33" s="1"/>
  <c r="H91" i="33" s="1"/>
  <c r="I91" i="33" s="1"/>
  <c r="J91" i="33" s="1"/>
  <c r="K91" i="33" s="1"/>
  <c r="L91" i="33" s="1"/>
  <c r="M91" i="33" s="1"/>
  <c r="F25" i="33"/>
  <c r="AA25" i="33" s="1"/>
  <c r="H25" i="33"/>
  <c r="U25" i="33" s="1"/>
  <c r="J25" i="33"/>
  <c r="W25" i="33" s="1"/>
  <c r="H17" i="33"/>
  <c r="J17" i="33"/>
  <c r="W17" i="33" s="1"/>
  <c r="J15" i="33"/>
  <c r="W15" i="33" s="1"/>
  <c r="H15" i="33"/>
  <c r="U15" i="33" s="1"/>
  <c r="W21" i="33"/>
  <c r="S21" i="33"/>
  <c r="W19" i="33"/>
  <c r="AA17" i="33"/>
  <c r="W44" i="33"/>
  <c r="S28" i="33"/>
  <c r="AB28" i="33"/>
  <c r="K54" i="43"/>
  <c r="J54" i="43" s="1"/>
  <c r="D54" i="43"/>
  <c r="H67" i="43"/>
  <c r="H50" i="43"/>
  <c r="G50" i="43" s="1"/>
  <c r="U9" i="33"/>
  <c r="W9" i="33"/>
  <c r="AA35" i="33"/>
  <c r="U35" i="33"/>
  <c r="AC35" i="33"/>
  <c r="AA34" i="33"/>
  <c r="AC34" i="33"/>
  <c r="AC28" i="33"/>
  <c r="AC11" i="33"/>
  <c r="F52" i="9"/>
  <c r="F54" i="9"/>
  <c r="F32" i="15"/>
  <c r="F60" i="15" s="1"/>
  <c r="F30" i="68"/>
  <c r="F48" i="68" s="1"/>
  <c r="F32" i="67"/>
  <c r="F60" i="67" s="1"/>
  <c r="F28" i="15"/>
  <c r="F28" i="67"/>
  <c r="D68" i="9"/>
  <c r="F30" i="69"/>
  <c r="F48" i="69" s="1"/>
  <c r="F31" i="12"/>
  <c r="M18" i="15"/>
  <c r="M18" i="67"/>
  <c r="F30" i="11"/>
  <c r="C48" i="11" s="1"/>
  <c r="C40" i="69"/>
  <c r="E19" i="68"/>
  <c r="E19" i="11"/>
  <c r="BL13" i="3"/>
  <c r="G23" i="43"/>
  <c r="C23" i="43" s="1"/>
  <c r="C7" i="33"/>
  <c r="C7" i="40"/>
  <c r="C63" i="40" s="1"/>
  <c r="C65" i="40" s="1"/>
  <c r="C7" i="39"/>
  <c r="C67" i="39" s="1"/>
  <c r="D67" i="39" s="1"/>
  <c r="D69" i="39" s="1"/>
  <c r="C42" i="1"/>
  <c r="C24" i="12" s="1"/>
  <c r="C20" i="71"/>
  <c r="D21" i="71"/>
  <c r="M49" i="9"/>
  <c r="D16" i="53"/>
  <c r="B34" i="72" s="1"/>
  <c r="D126" i="9"/>
  <c r="D19" i="53"/>
  <c r="B38" i="72" s="1"/>
  <c r="D22" i="71"/>
  <c r="U15" i="21"/>
  <c r="AB15" i="21"/>
  <c r="AZ533" i="3"/>
  <c r="G28" i="6"/>
  <c r="AA25" i="21"/>
  <c r="W14" i="37"/>
  <c r="U43" i="33"/>
  <c r="AZ571" i="3"/>
  <c r="AZ579" i="3"/>
  <c r="AZ540" i="3"/>
  <c r="AZ576" i="3"/>
  <c r="AA44" i="33"/>
  <c r="U12" i="33"/>
  <c r="AB12" i="33"/>
  <c r="AC19" i="37"/>
  <c r="U21" i="39"/>
  <c r="U21" i="40"/>
  <c r="S30" i="40"/>
  <c r="AZ581" i="3"/>
  <c r="AC32" i="40"/>
  <c r="W32" i="40"/>
  <c r="AA39" i="39"/>
  <c r="S20" i="35"/>
  <c r="AA27" i="40"/>
  <c r="AB27" i="40"/>
  <c r="F29" i="6"/>
  <c r="AZ557" i="3"/>
  <c r="AZ513" i="3"/>
  <c r="AZ583" i="3"/>
  <c r="AA11" i="36"/>
  <c r="S11" i="36"/>
  <c r="F12" i="21"/>
  <c r="B73" i="43"/>
  <c r="B76" i="43"/>
  <c r="J12" i="33"/>
  <c r="J34" i="35"/>
  <c r="F34" i="35"/>
  <c r="H9" i="36"/>
  <c r="F9" i="36"/>
  <c r="H39" i="40"/>
  <c r="BA551" i="3"/>
  <c r="AZ551" i="3" s="1"/>
  <c r="U46" i="33"/>
  <c r="BL550" i="3"/>
  <c r="G542" i="3"/>
  <c r="H23" i="35"/>
  <c r="J23" i="36"/>
  <c r="G578" i="3"/>
  <c r="AZ400" i="3"/>
  <c r="AZ407" i="3"/>
  <c r="AZ420" i="3"/>
  <c r="AZ424" i="3"/>
  <c r="AZ426" i="3"/>
  <c r="AZ429" i="3"/>
  <c r="AZ432" i="3"/>
  <c r="AZ434" i="3"/>
  <c r="AZ435" i="3"/>
  <c r="AZ442" i="3"/>
  <c r="AZ444" i="3"/>
  <c r="AZ446" i="3"/>
  <c r="AZ449" i="3"/>
  <c r="AZ453" i="3"/>
  <c r="AZ460" i="3"/>
  <c r="AZ461" i="3"/>
  <c r="AZ463" i="3"/>
  <c r="AZ475" i="3"/>
  <c r="AZ483" i="3"/>
  <c r="AZ486" i="3"/>
  <c r="AZ208" i="3"/>
  <c r="AZ210" i="3"/>
  <c r="AZ225" i="3"/>
  <c r="AZ231" i="3"/>
  <c r="G558" i="3"/>
  <c r="AZ411" i="3"/>
  <c r="AZ414" i="3"/>
  <c r="AZ439" i="3"/>
  <c r="AZ456" i="3"/>
  <c r="AZ467" i="3"/>
  <c r="AZ489" i="3"/>
  <c r="AZ216" i="3"/>
  <c r="AZ217" i="3"/>
  <c r="AZ242" i="3"/>
  <c r="AZ252" i="3"/>
  <c r="G574" i="3"/>
  <c r="BA550" i="3"/>
  <c r="BL548" i="3"/>
  <c r="AZ548" i="3" s="1"/>
  <c r="AZ438" i="3"/>
  <c r="AZ450" i="3"/>
  <c r="AZ454" i="3"/>
  <c r="AZ477" i="3"/>
  <c r="AZ478" i="3"/>
  <c r="AZ487" i="3"/>
  <c r="AZ492" i="3"/>
  <c r="AZ255" i="3"/>
  <c r="BA232" i="3"/>
  <c r="AZ232" i="3" s="1"/>
  <c r="G240" i="3"/>
  <c r="BA244" i="3"/>
  <c r="AZ244" i="3" s="1"/>
  <c r="BA247" i="3"/>
  <c r="AZ247" i="3" s="1"/>
  <c r="BA251" i="3"/>
  <c r="AZ251" i="3" s="1"/>
  <c r="BL255" i="3"/>
  <c r="AZ137" i="3"/>
  <c r="BL223" i="3"/>
  <c r="AZ223" i="3" s="1"/>
  <c r="G230" i="3"/>
  <c r="G235" i="3"/>
  <c r="BA239" i="3"/>
  <c r="AZ239" i="3" s="1"/>
  <c r="BL243" i="3"/>
  <c r="AZ243" i="3" s="1"/>
  <c r="BL246" i="3"/>
  <c r="AZ246" i="3" s="1"/>
  <c r="G250" i="3"/>
  <c r="G257" i="3"/>
  <c r="BL257" i="3"/>
  <c r="AZ257" i="3" s="1"/>
  <c r="BL258" i="3"/>
  <c r="G262" i="3"/>
  <c r="G265" i="3"/>
  <c r="G267" i="3"/>
  <c r="AZ27" i="3"/>
  <c r="AZ30" i="3"/>
  <c r="AZ113" i="3"/>
  <c r="AZ121" i="3"/>
  <c r="AZ125" i="3"/>
  <c r="AZ129" i="3"/>
  <c r="AZ141" i="3"/>
  <c r="AZ145" i="3"/>
  <c r="AZ169" i="3"/>
  <c r="AZ185" i="3"/>
  <c r="AZ193" i="3"/>
  <c r="AZ207" i="3"/>
  <c r="A15" i="62"/>
  <c r="B61" i="72" s="1"/>
  <c r="BL226" i="3"/>
  <c r="AZ226" i="3" s="1"/>
  <c r="G252" i="3"/>
  <c r="AZ258" i="3"/>
  <c r="BA261" i="3"/>
  <c r="AZ261" i="3" s="1"/>
  <c r="BA264" i="3"/>
  <c r="AZ264" i="3" s="1"/>
  <c r="BA266" i="3"/>
  <c r="AZ266" i="3" s="1"/>
  <c r="G272" i="3"/>
  <c r="AZ292" i="3"/>
  <c r="AZ300" i="3"/>
  <c r="AZ161" i="3"/>
  <c r="AZ49" i="3"/>
  <c r="AZ54" i="3"/>
  <c r="AZ76" i="3"/>
  <c r="AZ78" i="3"/>
  <c r="AZ90" i="3"/>
  <c r="AZ95" i="3"/>
  <c r="AZ103" i="3"/>
  <c r="AZ106" i="3"/>
  <c r="BL47" i="3"/>
  <c r="AZ47" i="3" s="1"/>
  <c r="AZ52" i="3"/>
  <c r="BA56" i="3"/>
  <c r="AZ56" i="3" s="1"/>
  <c r="AZ104" i="3"/>
  <c r="AB21" i="33"/>
  <c r="U29" i="39"/>
  <c r="P27" i="6"/>
  <c r="AB25" i="71"/>
  <c r="D71" i="71"/>
  <c r="C70" i="71"/>
  <c r="D70" i="71" s="1"/>
  <c r="F30" i="71"/>
  <c r="F31" i="71" s="1"/>
  <c r="F32" i="71" s="1"/>
  <c r="V32" i="71" s="1"/>
  <c r="AB26" i="71"/>
  <c r="AB29" i="71"/>
  <c r="AB27" i="71"/>
  <c r="AB30" i="71"/>
  <c r="D42" i="71"/>
  <c r="C43" i="71"/>
  <c r="C55" i="71"/>
  <c r="D54" i="71"/>
  <c r="V80" i="71"/>
  <c r="F79" i="71"/>
  <c r="F78" i="71" s="1"/>
  <c r="U18" i="35"/>
  <c r="C82" i="71"/>
  <c r="D82" i="71" s="1"/>
  <c r="X30" i="71"/>
  <c r="X28" i="71"/>
  <c r="X29" i="71"/>
  <c r="X25" i="71"/>
  <c r="Y33" i="71"/>
  <c r="Z33" i="71" s="1"/>
  <c r="Y27" i="71"/>
  <c r="Z27" i="71" s="1"/>
  <c r="Y32" i="71"/>
  <c r="Z32" i="71" s="1"/>
  <c r="C34" i="71"/>
  <c r="Y28" i="71"/>
  <c r="Z28" i="71" s="1"/>
  <c r="AB34" i="71"/>
  <c r="AB33" i="71"/>
  <c r="AB31" i="71"/>
  <c r="AB36" i="71"/>
  <c r="AB35" i="71"/>
  <c r="AA37" i="71"/>
  <c r="AA35" i="71"/>
  <c r="E38" i="71"/>
  <c r="E39" i="71" s="1"/>
  <c r="E40" i="71" s="1"/>
  <c r="U40" i="71" s="1"/>
  <c r="AA33" i="71"/>
  <c r="AA32" i="71"/>
  <c r="F66" i="71"/>
  <c r="Q67" i="71"/>
  <c r="B88" i="43"/>
  <c r="AA21" i="34"/>
  <c r="S21" i="34"/>
  <c r="D79" i="71"/>
  <c r="C78" i="71"/>
  <c r="D78" i="71" s="1"/>
  <c r="D75" i="71"/>
  <c r="C74" i="71"/>
  <c r="D74" i="71" s="1"/>
  <c r="Y26" i="71"/>
  <c r="Z26" i="71" s="1"/>
  <c r="Y30" i="71"/>
  <c r="Z30" i="71" s="1"/>
  <c r="Y34" i="71"/>
  <c r="Z34" i="71" s="1"/>
  <c r="X33" i="71"/>
  <c r="X36" i="71"/>
  <c r="U72" i="71"/>
  <c r="E71" i="71"/>
  <c r="E70" i="71" s="1"/>
  <c r="AA18" i="35"/>
  <c r="S18" i="35"/>
  <c r="E27" i="71"/>
  <c r="E26" i="71" s="1"/>
  <c r="V28" i="71"/>
  <c r="C40" i="71"/>
  <c r="D39" i="71"/>
  <c r="AA31" i="71"/>
  <c r="AA26" i="71"/>
  <c r="AA29" i="71"/>
  <c r="AA27" i="71"/>
  <c r="AA3" i="71"/>
  <c r="AA28" i="71"/>
  <c r="AB9" i="71"/>
  <c r="AB10" i="71"/>
  <c r="AB39" i="71"/>
  <c r="E35" i="71"/>
  <c r="E36" i="71" s="1"/>
  <c r="U36" i="71" s="1"/>
  <c r="AB37" i="71"/>
  <c r="AB38" i="71"/>
  <c r="Y9" i="71"/>
  <c r="Z9" i="71" s="1"/>
  <c r="Y10" i="71"/>
  <c r="Z10" i="71" s="1"/>
  <c r="X24" i="71"/>
  <c r="E23" i="71"/>
  <c r="E22" i="71" s="1"/>
  <c r="E21" i="71" s="1"/>
  <c r="E20" i="71" s="1"/>
  <c r="V24" i="71"/>
  <c r="X17" i="71"/>
  <c r="Y14" i="71"/>
  <c r="Z14" i="71" s="1"/>
  <c r="S21" i="21"/>
  <c r="AA34" i="71"/>
  <c r="B38" i="71"/>
  <c r="B39" i="71" s="1"/>
  <c r="B40" i="71" s="1"/>
  <c r="S40" i="71" s="1"/>
  <c r="X37" i="71"/>
  <c r="Y22" i="71"/>
  <c r="Z22" i="71" s="1"/>
  <c r="Y24" i="71"/>
  <c r="Z24" i="71" s="1"/>
  <c r="AB21" i="71"/>
  <c r="X18" i="71"/>
  <c r="Y18" i="71"/>
  <c r="Z18" i="71" s="1"/>
  <c r="Y31" i="71"/>
  <c r="Z31" i="71" s="1"/>
  <c r="X32" i="71"/>
  <c r="AA36" i="71"/>
  <c r="X9" i="71"/>
  <c r="X10" i="71"/>
  <c r="C51" i="71"/>
  <c r="X27" i="71"/>
  <c r="AA24" i="71"/>
  <c r="AA23" i="71"/>
  <c r="X21" i="71"/>
  <c r="AA22" i="71"/>
  <c r="AA21" i="71"/>
  <c r="Y17" i="71"/>
  <c r="Z17" i="71" s="1"/>
  <c r="AB18" i="71"/>
  <c r="AB14" i="71"/>
  <c r="AA17" i="71"/>
  <c r="AB23" i="71"/>
  <c r="AA18" i="71"/>
  <c r="X13" i="71"/>
  <c r="AA9" i="71"/>
  <c r="K56" i="9"/>
  <c r="AB24" i="71"/>
  <c r="Y23" i="71"/>
  <c r="Z23" i="71" s="1"/>
  <c r="X22" i="71"/>
  <c r="AA15" i="71"/>
  <c r="AB12" i="71"/>
  <c r="AA12" i="71"/>
  <c r="X11" i="71"/>
  <c r="N56" i="9"/>
  <c r="AB15" i="71"/>
  <c r="AB17" i="71"/>
  <c r="AB13" i="71"/>
  <c r="AA10" i="71"/>
  <c r="AA14" i="71"/>
  <c r="Y13" i="71"/>
  <c r="Z13" i="71" s="1"/>
  <c r="Y21" i="71"/>
  <c r="Z21" i="71" s="1"/>
  <c r="X15" i="71"/>
  <c r="AA11" i="71"/>
  <c r="X14" i="71"/>
  <c r="Y12" i="71"/>
  <c r="Z12" i="71" s="1"/>
  <c r="AB11" i="71"/>
  <c r="AA13" i="71"/>
  <c r="X12" i="71"/>
  <c r="Y11" i="71"/>
  <c r="Z11" i="71" s="1"/>
  <c r="H83" i="43"/>
  <c r="D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G55" i="43" s="1"/>
  <c r="H86" i="43"/>
  <c r="H87" i="43"/>
  <c r="N370" i="46"/>
  <c r="N94" i="46"/>
  <c r="H89" i="43"/>
  <c r="H88" i="43"/>
  <c r="H84" i="43"/>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F66" i="67"/>
  <c r="L59" i="15"/>
  <c r="N59" i="15"/>
  <c r="M59" i="15"/>
  <c r="Q71" i="67"/>
  <c r="D103" i="9"/>
  <c r="F71" i="67"/>
  <c r="C27" i="15"/>
  <c r="F65" i="15"/>
  <c r="B13" i="70"/>
  <c r="M7" i="67"/>
  <c r="J6" i="67" s="1"/>
  <c r="F50" i="67"/>
  <c r="C36" i="68"/>
  <c r="D9" i="69"/>
  <c r="C36" i="69"/>
  <c r="D9" i="68"/>
  <c r="M23" i="15"/>
  <c r="F36" i="67"/>
  <c r="M28" i="67"/>
  <c r="F16" i="15"/>
  <c r="F8" i="67"/>
  <c r="F26" i="67"/>
  <c r="D3" i="73"/>
  <c r="F36" i="15"/>
  <c r="F9" i="67"/>
  <c r="F8" i="15"/>
  <c r="L48" i="67"/>
  <c r="L48" i="15"/>
  <c r="D4" i="73"/>
  <c r="F6" i="15"/>
  <c r="F13" i="15"/>
  <c r="L47" i="67"/>
  <c r="F40" i="15"/>
  <c r="M28" i="15"/>
  <c r="F43" i="15"/>
  <c r="D6" i="73"/>
  <c r="C76" i="15"/>
  <c r="C16" i="67"/>
  <c r="F37" i="67"/>
  <c r="M26" i="67"/>
  <c r="M9" i="15"/>
  <c r="M6" i="15"/>
  <c r="D7" i="73"/>
  <c r="F38" i="15"/>
  <c r="F9" i="15"/>
  <c r="F40" i="67"/>
  <c r="U19" i="33" l="1"/>
  <c r="C30" i="69"/>
  <c r="C69" i="39"/>
  <c r="F36" i="33"/>
  <c r="AA36" i="33" s="1"/>
  <c r="AB44" i="33"/>
  <c r="J27" i="33"/>
  <c r="AC27" i="33" s="1"/>
  <c r="F27" i="33"/>
  <c r="S27" i="33" s="1"/>
  <c r="AC26" i="33"/>
  <c r="AB26" i="33"/>
  <c r="S26" i="33"/>
  <c r="S39" i="33"/>
  <c r="AA19" i="33"/>
  <c r="W42" i="33"/>
  <c r="S42" i="33"/>
  <c r="AC37" i="33"/>
  <c r="F68" i="67"/>
  <c r="F65" i="67"/>
  <c r="F64" i="67"/>
  <c r="M59" i="67"/>
  <c r="N59" i="67"/>
  <c r="L59" i="67"/>
  <c r="Q61" i="67" s="1"/>
  <c r="L58" i="67"/>
  <c r="Q73" i="67" s="1"/>
  <c r="F68" i="15"/>
  <c r="J53" i="67"/>
  <c r="Q52" i="67" s="1"/>
  <c r="J57" i="67"/>
  <c r="J55" i="67" s="1"/>
  <c r="J58" i="67" s="1"/>
  <c r="Q50" i="67" s="1"/>
  <c r="L56" i="67"/>
  <c r="I54" i="67"/>
  <c r="C27" i="67"/>
  <c r="F51" i="67"/>
  <c r="C49" i="67" s="1"/>
  <c r="C6" i="67"/>
  <c r="C32" i="67" s="1"/>
  <c r="F64" i="15"/>
  <c r="AZ550" i="3"/>
  <c r="H36" i="33"/>
  <c r="U36" i="33" s="1"/>
  <c r="B19" i="71"/>
  <c r="B18" i="71" s="1"/>
  <c r="B17" i="71" s="1"/>
  <c r="B16" i="71" s="1"/>
  <c r="S20" i="71"/>
  <c r="AZ111" i="3"/>
  <c r="AZ25" i="3"/>
  <c r="C27" i="71"/>
  <c r="D28" i="71"/>
  <c r="U28" i="71" s="1"/>
  <c r="T28" i="71"/>
  <c r="AZ48" i="3"/>
  <c r="AZ117" i="3"/>
  <c r="AZ415" i="3"/>
  <c r="AB12" i="34"/>
  <c r="U12" i="34"/>
  <c r="S24" i="36"/>
  <c r="AA24" i="36"/>
  <c r="S36" i="39"/>
  <c r="AA36" i="39"/>
  <c r="S45" i="39"/>
  <c r="AA45" i="39"/>
  <c r="AB33" i="36"/>
  <c r="U33" i="36"/>
  <c r="AC36" i="35"/>
  <c r="W36" i="35"/>
  <c r="AB9" i="34"/>
  <c r="U9" i="34"/>
  <c r="AA45" i="21"/>
  <c r="S45" i="21"/>
  <c r="S32" i="40"/>
  <c r="AA32" i="40"/>
  <c r="AA43" i="39"/>
  <c r="S43" i="39"/>
  <c r="AC39" i="37"/>
  <c r="W39" i="37"/>
  <c r="AZ567" i="3"/>
  <c r="J36" i="33"/>
  <c r="W36" i="33" s="1"/>
  <c r="AZ98" i="3"/>
  <c r="AZ24" i="3"/>
  <c r="AZ34" i="3"/>
  <c r="AZ53" i="3"/>
  <c r="AZ237" i="3"/>
  <c r="AZ213" i="3"/>
  <c r="W12" i="34"/>
  <c r="AC12" i="34"/>
  <c r="AB24" i="36"/>
  <c r="U24" i="36"/>
  <c r="AB36" i="39"/>
  <c r="U36" i="39"/>
  <c r="W45" i="39"/>
  <c r="AC45" i="39"/>
  <c r="AB36" i="35"/>
  <c r="U36" i="35"/>
  <c r="W45" i="21"/>
  <c r="AC45" i="21"/>
  <c r="AC25" i="37"/>
  <c r="W25" i="37"/>
  <c r="AZ502" i="3"/>
  <c r="W43" i="39"/>
  <c r="AC43" i="39"/>
  <c r="S34" i="36"/>
  <c r="AA34" i="36"/>
  <c r="AA23" i="35"/>
  <c r="S23" i="35"/>
  <c r="AB31" i="21"/>
  <c r="U31" i="21"/>
  <c r="AB12" i="40"/>
  <c r="U12" i="40"/>
  <c r="E25" i="84"/>
  <c r="E24" i="84"/>
  <c r="G5" i="3"/>
  <c r="B3" i="3" s="1"/>
  <c r="AZ96" i="3"/>
  <c r="AZ80" i="3"/>
  <c r="AZ64" i="3"/>
  <c r="AZ39" i="3"/>
  <c r="AZ293" i="3"/>
  <c r="AZ332" i="3"/>
  <c r="AZ448" i="3"/>
  <c r="AA44" i="39"/>
  <c r="S44" i="39"/>
  <c r="U12" i="35"/>
  <c r="AB12" i="35"/>
  <c r="AC38" i="40"/>
  <c r="W38" i="40"/>
  <c r="AA40" i="40"/>
  <c r="S40" i="40"/>
  <c r="U45" i="39"/>
  <c r="AB45" i="39"/>
  <c r="AA12" i="40"/>
  <c r="S12" i="40"/>
  <c r="U25" i="37"/>
  <c r="AB25" i="37"/>
  <c r="AB38" i="40"/>
  <c r="U38" i="40"/>
  <c r="S39" i="37"/>
  <c r="AA39" i="37"/>
  <c r="AB34" i="36"/>
  <c r="U34" i="36"/>
  <c r="AC23" i="35"/>
  <c r="W23" i="35"/>
  <c r="AC31" i="21"/>
  <c r="W31" i="21"/>
  <c r="U33" i="40"/>
  <c r="AB33" i="40"/>
  <c r="J7" i="36"/>
  <c r="D59" i="71"/>
  <c r="C60" i="71"/>
  <c r="D87" i="71"/>
  <c r="C86" i="71"/>
  <c r="D86" i="71" s="1"/>
  <c r="AZ55" i="3"/>
  <c r="AZ41" i="3"/>
  <c r="AZ61" i="3"/>
  <c r="AZ33" i="3"/>
  <c r="AZ22" i="3"/>
  <c r="AZ198" i="3"/>
  <c r="P66" i="71"/>
  <c r="P65" i="71"/>
  <c r="AZ43" i="3"/>
  <c r="AZ18" i="3"/>
  <c r="AZ245" i="3"/>
  <c r="AZ219" i="3"/>
  <c r="AZ249" i="3"/>
  <c r="AZ224" i="3"/>
  <c r="AZ298" i="3"/>
  <c r="AZ274" i="3"/>
  <c r="AZ397" i="3"/>
  <c r="AZ353" i="3"/>
  <c r="AZ482" i="3"/>
  <c r="AZ408" i="3"/>
  <c r="AZ418" i="3"/>
  <c r="AZ474" i="3"/>
  <c r="U44" i="39"/>
  <c r="AB44" i="39"/>
  <c r="S12" i="35"/>
  <c r="AA12" i="35"/>
  <c r="AZ559" i="3"/>
  <c r="AC36" i="39"/>
  <c r="W36" i="39"/>
  <c r="W40" i="40"/>
  <c r="AC40" i="40"/>
  <c r="S36" i="35"/>
  <c r="AA36" i="35"/>
  <c r="AZ562" i="3"/>
  <c r="AA25" i="37"/>
  <c r="S25" i="37"/>
  <c r="AZ522" i="3"/>
  <c r="S38" i="40"/>
  <c r="AA38" i="40"/>
  <c r="AB39" i="37"/>
  <c r="U39" i="37"/>
  <c r="AZ495" i="3"/>
  <c r="U23" i="33"/>
  <c r="AA23" i="33"/>
  <c r="S15" i="33"/>
  <c r="U42" i="33"/>
  <c r="H27" i="33"/>
  <c r="U27" i="33" s="1"/>
  <c r="AC23" i="33"/>
  <c r="M29" i="1"/>
  <c r="M28" i="1" s="1"/>
  <c r="K28" i="1"/>
  <c r="J7" i="37"/>
  <c r="AC7" i="37" s="1"/>
  <c r="V42" i="37" s="1"/>
  <c r="I42" i="37" s="1"/>
  <c r="I7" i="33"/>
  <c r="G7" i="33"/>
  <c r="E7" i="33"/>
  <c r="W32" i="33"/>
  <c r="AC17" i="33"/>
  <c r="AB25" i="33"/>
  <c r="U32" i="33"/>
  <c r="S32" i="33"/>
  <c r="U37" i="33"/>
  <c r="AA37" i="33"/>
  <c r="S37" i="33"/>
  <c r="S25" i="33"/>
  <c r="AC25" i="33"/>
  <c r="U17" i="33"/>
  <c r="AB17" i="33"/>
  <c r="AB15" i="33"/>
  <c r="AC15" i="33"/>
  <c r="M57" i="43"/>
  <c r="N57" i="43" s="1"/>
  <c r="K57" i="43"/>
  <c r="J57" i="43" s="1"/>
  <c r="D57" i="43" s="1"/>
  <c r="M55" i="43"/>
  <c r="N55" i="43" s="1"/>
  <c r="K55" i="43"/>
  <c r="M51" i="43"/>
  <c r="N51" i="43" s="1"/>
  <c r="K51" i="43"/>
  <c r="J51" i="43" s="1"/>
  <c r="D51" i="43" s="1"/>
  <c r="M53" i="43"/>
  <c r="N53" i="43" s="1"/>
  <c r="K53" i="43"/>
  <c r="M52" i="43"/>
  <c r="N52" i="43" s="1"/>
  <c r="K52" i="43"/>
  <c r="M58" i="43"/>
  <c r="N58" i="43" s="1"/>
  <c r="K58" i="43"/>
  <c r="J58" i="43" s="1"/>
  <c r="D58" i="43" s="1"/>
  <c r="K56" i="43"/>
  <c r="J56" i="43" s="1"/>
  <c r="D56" i="43" s="1"/>
  <c r="M56" i="43"/>
  <c r="N56" i="43" s="1"/>
  <c r="M50" i="43"/>
  <c r="N50" i="43" s="1"/>
  <c r="K50" i="43"/>
  <c r="J50" i="43" s="1"/>
  <c r="D50" i="43" s="1"/>
  <c r="K16" i="1"/>
  <c r="G26" i="43"/>
  <c r="J26" i="43"/>
  <c r="F26" i="43"/>
  <c r="D26" i="43" s="1"/>
  <c r="C25" i="43" s="1"/>
  <c r="E26" i="43"/>
  <c r="C28" i="67"/>
  <c r="F7" i="36"/>
  <c r="S7" i="36" s="1"/>
  <c r="H7" i="36"/>
  <c r="F66" i="15"/>
  <c r="F51" i="15"/>
  <c r="C49" i="15" s="1"/>
  <c r="Q71" i="15"/>
  <c r="F71" i="15"/>
  <c r="F31" i="15"/>
  <c r="C6" i="15"/>
  <c r="C32" i="15" s="1"/>
  <c r="J57" i="15"/>
  <c r="J55" i="15" s="1"/>
  <c r="J58" i="15" s="1"/>
  <c r="Q50" i="15" s="1"/>
  <c r="I54" i="15"/>
  <c r="J53" i="15"/>
  <c r="L56" i="15" s="1"/>
  <c r="L58" i="15"/>
  <c r="Q73" i="15" s="1"/>
  <c r="K1" i="7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49" i="3"/>
  <c r="E300" i="3"/>
  <c r="E371" i="3"/>
  <c r="E310" i="3"/>
  <c r="E492" i="3"/>
  <c r="E23" i="3"/>
  <c r="E84" i="3"/>
  <c r="E67" i="3"/>
  <c r="E33" i="3"/>
  <c r="E144" i="3"/>
  <c r="E184" i="3"/>
  <c r="E233" i="3"/>
  <c r="E355" i="3"/>
  <c r="E381" i="3"/>
  <c r="E68" i="3"/>
  <c r="E63" i="3"/>
  <c r="E81" i="3"/>
  <c r="E118" i="3"/>
  <c r="E264" i="3"/>
  <c r="E283" i="3"/>
  <c r="E309" i="3"/>
  <c r="E513" i="3"/>
  <c r="E21" i="3"/>
  <c r="E173" i="3"/>
  <c r="E512" i="3"/>
  <c r="E408" i="3"/>
  <c r="E360" i="3"/>
  <c r="E497" i="3"/>
  <c r="E452" i="3"/>
  <c r="E470" i="3"/>
  <c r="E26" i="3"/>
  <c r="E104" i="3"/>
  <c r="E115" i="3"/>
  <c r="E139" i="3"/>
  <c r="E225" i="3"/>
  <c r="E243" i="3"/>
  <c r="E332" i="3"/>
  <c r="E356" i="3"/>
  <c r="E42" i="3"/>
  <c r="E75" i="3"/>
  <c r="E482" i="3"/>
  <c r="E412" i="3"/>
  <c r="E96" i="3"/>
  <c r="E129" i="3"/>
  <c r="E190" i="3"/>
  <c r="E220" i="3"/>
  <c r="E324" i="3"/>
  <c r="E342" i="3"/>
  <c r="E522" i="3"/>
  <c r="E86" i="3"/>
  <c r="E34" i="3"/>
  <c r="E206" i="3"/>
  <c r="E251" i="3"/>
  <c r="E370" i="3"/>
  <c r="E102" i="3"/>
  <c r="E113" i="3"/>
  <c r="E287" i="3"/>
  <c r="E308" i="3"/>
  <c r="E22" i="3"/>
  <c r="E205" i="3"/>
  <c r="E296" i="3"/>
  <c r="E140" i="3"/>
  <c r="E197" i="3"/>
  <c r="E369" i="3"/>
  <c r="E525" i="3"/>
  <c r="E534" i="3"/>
  <c r="T6" i="3"/>
  <c r="E405" i="3"/>
  <c r="E456" i="3"/>
  <c r="E469" i="3"/>
  <c r="E451" i="3"/>
  <c r="E556" i="3"/>
  <c r="E494" i="3"/>
  <c r="E420" i="3"/>
  <c r="E41" i="3"/>
  <c r="E198" i="3"/>
  <c r="E281" i="3"/>
  <c r="E391" i="3"/>
  <c r="AL6" i="3"/>
  <c r="E94" i="3"/>
  <c r="E428" i="3"/>
  <c r="E18" i="3"/>
  <c r="E78" i="3"/>
  <c r="E174" i="3"/>
  <c r="E275" i="3"/>
  <c r="E383" i="3"/>
  <c r="E35" i="3"/>
  <c r="E49" i="3"/>
  <c r="E232" i="3"/>
  <c r="AF6" i="3"/>
  <c r="E80" i="3"/>
  <c r="E158" i="3"/>
  <c r="E326" i="3"/>
  <c r="E83" i="3"/>
  <c r="E165" i="3"/>
  <c r="E244" i="3"/>
  <c r="E149" i="3"/>
  <c r="E167" i="3"/>
  <c r="E141" i="3"/>
  <c r="E312" i="3"/>
  <c r="AD6" i="3"/>
  <c r="E552" i="3"/>
  <c r="E421" i="3"/>
  <c r="E464" i="3"/>
  <c r="E487" i="3"/>
  <c r="E398" i="3"/>
  <c r="E416" i="3"/>
  <c r="E459" i="3"/>
  <c r="E374" i="3"/>
  <c r="E566" i="3"/>
  <c r="E500" i="3"/>
  <c r="E582" i="3"/>
  <c r="E413" i="3"/>
  <c r="E460" i="3"/>
  <c r="E520" i="3"/>
  <c r="E436" i="3"/>
  <c r="E39" i="3"/>
  <c r="E90" i="3"/>
  <c r="E57" i="3"/>
  <c r="E131" i="3"/>
  <c r="E187" i="3"/>
  <c r="E155" i="3"/>
  <c r="E188" i="3"/>
  <c r="E393" i="3"/>
  <c r="E427" i="3"/>
  <c r="E440" i="3"/>
  <c r="J6" i="3"/>
  <c r="E401" i="3"/>
  <c r="E108" i="3"/>
  <c r="E242" i="3"/>
  <c r="E276" i="3"/>
  <c r="E333" i="3"/>
  <c r="L6" i="3"/>
  <c r="E43" i="3"/>
  <c r="E473" i="3"/>
  <c r="E455" i="3"/>
  <c r="E38" i="3"/>
  <c r="E170" i="3"/>
  <c r="E194" i="3"/>
  <c r="E219" i="3"/>
  <c r="E339" i="3"/>
  <c r="E392" i="3"/>
  <c r="E52" i="3"/>
  <c r="E112" i="3"/>
  <c r="E147" i="3"/>
  <c r="E340" i="3"/>
  <c r="E50" i="3"/>
  <c r="E62" i="3"/>
  <c r="E218" i="3"/>
  <c r="E365" i="3"/>
  <c r="E101" i="3"/>
  <c r="E348" i="3"/>
  <c r="E375" i="3"/>
  <c r="E58" i="3"/>
  <c r="E488" i="3"/>
  <c r="E47" i="3"/>
  <c r="E65" i="3"/>
  <c r="E195" i="3"/>
  <c r="E248" i="3"/>
  <c r="E266" i="3"/>
  <c r="E386" i="3"/>
  <c r="E584" i="3"/>
  <c r="E24" i="3"/>
  <c r="E87" i="3"/>
  <c r="E341" i="3"/>
  <c r="E51" i="3"/>
  <c r="E222" i="3"/>
  <c r="E373" i="3"/>
  <c r="E16" i="3"/>
  <c r="E105" i="3"/>
  <c r="E543" i="3"/>
  <c r="E422" i="3"/>
  <c r="AH6" i="3"/>
  <c r="E483" i="3"/>
  <c r="E25" i="3"/>
  <c r="E202" i="3"/>
  <c r="E259" i="3"/>
  <c r="E446" i="3"/>
  <c r="E138" i="3"/>
  <c r="E223" i="3"/>
  <c r="E493" i="3"/>
  <c r="E486" i="3"/>
  <c r="E490" i="3"/>
  <c r="E498" i="3"/>
  <c r="E463" i="3"/>
  <c r="E178" i="3"/>
  <c r="E297" i="3"/>
  <c r="E521" i="3"/>
  <c r="E154" i="3"/>
  <c r="E378" i="3"/>
  <c r="E504" i="3"/>
  <c r="E110" i="3"/>
  <c r="E163" i="3"/>
  <c r="E354" i="3"/>
  <c r="E127" i="3"/>
  <c r="Y6" i="3"/>
  <c r="E19" i="3"/>
  <c r="E323" i="3"/>
  <c r="E329" i="3"/>
  <c r="E116" i="3"/>
  <c r="E564" i="3"/>
  <c r="E507" i="3"/>
  <c r="E376" i="3"/>
  <c r="E419" i="3"/>
  <c r="E40" i="3"/>
  <c r="E119" i="3"/>
  <c r="E226" i="3"/>
  <c r="E346" i="3"/>
  <c r="E372" i="3"/>
  <c r="E60" i="3"/>
  <c r="E540" i="3"/>
  <c r="E15" i="3"/>
  <c r="E79" i="3"/>
  <c r="E100" i="3"/>
  <c r="E137" i="3"/>
  <c r="E234" i="3"/>
  <c r="E299" i="3"/>
  <c r="E325" i="3"/>
  <c r="AQ6" i="3"/>
  <c r="E36" i="3"/>
  <c r="E123" i="3"/>
  <c r="E289" i="3"/>
  <c r="E364" i="3"/>
  <c r="E20" i="3"/>
  <c r="E176" i="3"/>
  <c r="E524" i="3"/>
  <c r="E462" i="3"/>
  <c r="E98" i="3"/>
  <c r="E209" i="3"/>
  <c r="E307" i="3"/>
  <c r="E66" i="3"/>
  <c r="E48" i="3"/>
  <c r="E284" i="3"/>
  <c r="E179" i="3"/>
  <c r="E82" i="3"/>
  <c r="E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H6" i="3" s="1"/>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J6" i="15"/>
  <c r="J18" i="15" s="1"/>
  <c r="T40" i="71"/>
  <c r="D40" i="71"/>
  <c r="D43" i="71"/>
  <c r="C44" i="71"/>
  <c r="E250" i="3"/>
  <c r="E235" i="3"/>
  <c r="E240" i="3"/>
  <c r="AA34" i="35"/>
  <c r="S34" i="35"/>
  <c r="C52" i="71"/>
  <c r="D51" i="71"/>
  <c r="AC23" i="36"/>
  <c r="W23" i="36"/>
  <c r="U39" i="40"/>
  <c r="AB39" i="40"/>
  <c r="AC34" i="35"/>
  <c r="W34" i="35"/>
  <c r="S12" i="21"/>
  <c r="AA12" i="21"/>
  <c r="BL5" i="3"/>
  <c r="AZ5" i="3"/>
  <c r="E3" i="6" s="1"/>
  <c r="C33" i="33" s="1"/>
  <c r="Q65" i="71"/>
  <c r="Q66" i="71"/>
  <c r="D34" i="71"/>
  <c r="C35" i="71"/>
  <c r="E267" i="3"/>
  <c r="U23" i="35"/>
  <c r="AB23" i="35"/>
  <c r="AA9" i="36"/>
  <c r="S9" i="36"/>
  <c r="AC12" i="33"/>
  <c r="W12" i="33"/>
  <c r="B15" i="71"/>
  <c r="B14" i="71" s="1"/>
  <c r="B13" i="71" s="1"/>
  <c r="B12" i="71" s="1"/>
  <c r="S16" i="71"/>
  <c r="E19" i="71"/>
  <c r="E18" i="71" s="1"/>
  <c r="E17" i="71" s="1"/>
  <c r="E16" i="71" s="1"/>
  <c r="V20" i="71"/>
  <c r="C56" i="71"/>
  <c r="D55" i="71"/>
  <c r="E265" i="3"/>
  <c r="E542" i="3"/>
  <c r="AB9" i="36"/>
  <c r="U9" i="36"/>
  <c r="BA5" i="3"/>
  <c r="E27" i="6" s="1"/>
  <c r="K26" i="6" s="1"/>
  <c r="M26" i="6" s="1"/>
  <c r="I26" i="6" s="1"/>
  <c r="S26" i="6" s="1"/>
  <c r="C19" i="71"/>
  <c r="D20" i="71"/>
  <c r="U20" i="71" s="1"/>
  <c r="T20"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AA7" i="36"/>
  <c r="R36" i="36" s="1"/>
  <c r="AB7" i="36"/>
  <c r="T36" i="36" s="1"/>
  <c r="G36" i="36" s="1"/>
  <c r="U7" i="36"/>
  <c r="F7" i="33"/>
  <c r="E58" i="21"/>
  <c r="AC7" i="36"/>
  <c r="V36" i="36" s="1"/>
  <c r="I36" i="36" s="1"/>
  <c r="W7" i="36"/>
  <c r="F7" i="37"/>
  <c r="M17" i="67"/>
  <c r="M17" i="15"/>
  <c r="F59" i="15"/>
  <c r="P28" i="43"/>
  <c r="B66" i="40" s="1"/>
  <c r="P25" i="43"/>
  <c r="P29" i="43"/>
  <c r="P27" i="43"/>
  <c r="B70" i="39" s="1"/>
  <c r="M11" i="67"/>
  <c r="J10" i="67" s="1"/>
  <c r="J5" i="67" s="1"/>
  <c r="F11" i="15"/>
  <c r="M11" i="15"/>
  <c r="J10" i="15" s="1"/>
  <c r="F11" i="67"/>
  <c r="J18" i="67"/>
  <c r="Q74" i="15"/>
  <c r="Q61" i="15"/>
  <c r="AE11" i="1"/>
  <c r="AE9" i="1"/>
  <c r="F27" i="68"/>
  <c r="AE7" i="1"/>
  <c r="AE8" i="1"/>
  <c r="AE12" i="1"/>
  <c r="AE10" i="1"/>
  <c r="C16" i="15"/>
  <c r="G1" i="73"/>
  <c r="S36" i="33" l="1"/>
  <c r="W7" i="37"/>
  <c r="AA27" i="33"/>
  <c r="W27" i="33"/>
  <c r="F1" i="67"/>
  <c r="Q74" i="67"/>
  <c r="AB36" i="33"/>
  <c r="AC36" i="33"/>
  <c r="Q60" i="67"/>
  <c r="D27" i="71"/>
  <c r="C26" i="71"/>
  <c r="D26" i="71" s="1"/>
  <c r="T60" i="71"/>
  <c r="D60" i="71"/>
  <c r="AB27" i="33"/>
  <c r="I3" i="84"/>
  <c r="B14" i="74"/>
  <c r="D33" i="43"/>
  <c r="D1" i="43" s="1"/>
  <c r="U2" i="43"/>
  <c r="AC6" i="3"/>
  <c r="K31" i="1"/>
  <c r="M31" i="1" s="1"/>
  <c r="K32" i="1"/>
  <c r="M32" i="1" s="1"/>
  <c r="M34" i="1" s="1"/>
  <c r="L34" i="1" s="1"/>
  <c r="K34" i="1"/>
  <c r="L28" i="1"/>
  <c r="L27" i="1" s="1"/>
  <c r="L33" i="1" s="1"/>
  <c r="M33" i="1" s="1"/>
  <c r="J53" i="43"/>
  <c r="D53" i="43"/>
  <c r="J55" i="43"/>
  <c r="D55" i="43"/>
  <c r="J52" i="43"/>
  <c r="D52" i="43"/>
  <c r="E50" i="43" s="1"/>
  <c r="B48" i="43" s="1"/>
  <c r="C28" i="43" s="1"/>
  <c r="J5" i="15"/>
  <c r="J24" i="15" s="1"/>
  <c r="Q60" i="15"/>
  <c r="AY6" i="3"/>
  <c r="E65" i="39"/>
  <c r="Q52" i="15"/>
  <c r="F1" i="15"/>
  <c r="B40" i="1"/>
  <c r="T56" i="71"/>
  <c r="D56" i="71"/>
  <c r="B11" i="71"/>
  <c r="B10" i="71" s="1"/>
  <c r="B9" i="71" s="1"/>
  <c r="B8" i="71" s="1"/>
  <c r="B7" i="71" s="1"/>
  <c r="B6" i="71" s="1"/>
  <c r="B5" i="71" s="1"/>
  <c r="S12" i="71"/>
  <c r="D35" i="71"/>
  <c r="C36" i="71"/>
  <c r="C18" i="71"/>
  <c r="D19" i="71"/>
  <c r="T44" i="71"/>
  <c r="D44" i="71"/>
  <c r="E15" i="71"/>
  <c r="E14" i="71" s="1"/>
  <c r="E13" i="71" s="1"/>
  <c r="E12" i="71" s="1"/>
  <c r="V16" i="71"/>
  <c r="T52" i="71"/>
  <c r="D5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AE6" i="1"/>
  <c r="M27" i="67"/>
  <c r="M27" i="15"/>
  <c r="F41" i="15"/>
  <c r="F33" i="33" l="1"/>
  <c r="J33" i="33"/>
  <c r="H33" i="33"/>
  <c r="C11" i="84"/>
  <c r="C8" i="84"/>
  <c r="L36" i="43"/>
  <c r="N36" i="43" s="1"/>
  <c r="I18" i="84"/>
  <c r="F22" i="69"/>
  <c r="F41" i="69" s="1"/>
  <c r="F25" i="12"/>
  <c r="C26" i="12" s="1"/>
  <c r="D25" i="12" s="1"/>
  <c r="T11" i="43"/>
  <c r="V11" i="43" s="1"/>
  <c r="T14" i="43"/>
  <c r="V14" i="43" s="1"/>
  <c r="T4" i="43"/>
  <c r="V4" i="43" s="1"/>
  <c r="T5" i="43"/>
  <c r="V5" i="43" s="1"/>
  <c r="C41" i="43"/>
  <c r="G41" i="43" s="1"/>
  <c r="I41" i="43" s="1"/>
  <c r="C39" i="43"/>
  <c r="E39" i="43" s="1"/>
  <c r="T9" i="43"/>
  <c r="V9" i="43" s="1"/>
  <c r="T12" i="43"/>
  <c r="V12" i="43" s="1"/>
  <c r="T3" i="43"/>
  <c r="V3" i="43" s="1"/>
  <c r="C33" i="43"/>
  <c r="E33" i="43" s="1"/>
  <c r="T15" i="43"/>
  <c r="V15" i="43" s="1"/>
  <c r="T7" i="43"/>
  <c r="V7" i="43" s="1"/>
  <c r="T10" i="43"/>
  <c r="V10" i="43" s="1"/>
  <c r="T2" i="43"/>
  <c r="C40" i="43"/>
  <c r="E40" i="43" s="1"/>
  <c r="C42" i="43"/>
  <c r="E42" i="43" s="1"/>
  <c r="T13" i="43"/>
  <c r="V13" i="43" s="1"/>
  <c r="T16" i="43"/>
  <c r="V16" i="43" s="1"/>
  <c r="T8" i="43"/>
  <c r="V8" i="43" s="1"/>
  <c r="T6" i="43"/>
  <c r="V6" i="43" s="1"/>
  <c r="C37" i="43"/>
  <c r="G37" i="43" s="1"/>
  <c r="I37" i="43" s="1"/>
  <c r="C38" i="43"/>
  <c r="E38" i="43" s="1"/>
  <c r="F24" i="15"/>
  <c r="C24" i="15" s="1"/>
  <c r="F22" i="68"/>
  <c r="C26" i="68" s="1"/>
  <c r="D22" i="68" s="1"/>
  <c r="F22" i="11"/>
  <c r="C44" i="11" s="1"/>
  <c r="D41" i="11" s="1"/>
  <c r="F24" i="67"/>
  <c r="C24" i="67" s="1"/>
  <c r="D116" i="43"/>
  <c r="E11" i="71"/>
  <c r="E10" i="71" s="1"/>
  <c r="E9" i="71" s="1"/>
  <c r="E8" i="71" s="1"/>
  <c r="E7" i="71" s="1"/>
  <c r="E6" i="71" s="1"/>
  <c r="E5" i="71" s="1"/>
  <c r="V12" i="71"/>
  <c r="C17" i="71"/>
  <c r="D18" i="71"/>
  <c r="T36" i="71"/>
  <c r="D36"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H67" i="39"/>
  <c r="G69" i="39"/>
  <c r="G38" i="43"/>
  <c r="I38"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67"/>
  <c r="C17" i="15"/>
  <c r="C14" i="67"/>
  <c r="F41" i="67"/>
  <c r="F69" i="67" l="1"/>
  <c r="P36" i="43"/>
  <c r="E41" i="43"/>
  <c r="D30" i="6"/>
  <c r="H21" i="6"/>
  <c r="C10" i="84"/>
  <c r="C9" i="84"/>
  <c r="C13" i="84" s="1"/>
  <c r="C12" i="84"/>
  <c r="AB33" i="33"/>
  <c r="T48" i="33" s="1"/>
  <c r="G48" i="33" s="1"/>
  <c r="U33" i="33"/>
  <c r="AC33" i="33"/>
  <c r="V48" i="33" s="1"/>
  <c r="I48" i="33" s="1"/>
  <c r="I52" i="33" s="1"/>
  <c r="J52" i="33" s="1"/>
  <c r="W33" i="33"/>
  <c r="AA33" i="33"/>
  <c r="R48" i="33" s="1"/>
  <c r="S33" i="33"/>
  <c r="G39" i="43"/>
  <c r="I39" i="43" s="1"/>
  <c r="C26" i="69"/>
  <c r="D22" i="69" s="1"/>
  <c r="E37" i="43"/>
  <c r="L37" i="43"/>
  <c r="M37" i="43" s="1"/>
  <c r="M36" i="43"/>
  <c r="Q36" i="43"/>
  <c r="O36" i="43"/>
  <c r="V2" i="43"/>
  <c r="C34" i="43" s="1"/>
  <c r="E34" i="43" s="1"/>
  <c r="W2" i="43"/>
  <c r="C6" i="69" s="1"/>
  <c r="C7" i="69" s="1"/>
  <c r="C44" i="69"/>
  <c r="D41" i="69" s="1"/>
  <c r="G40" i="43"/>
  <c r="I40" i="43" s="1"/>
  <c r="G42" i="43"/>
  <c r="I42" i="43" s="1"/>
  <c r="C44" i="68"/>
  <c r="D41" i="68" s="1"/>
  <c r="F41" i="68"/>
  <c r="C25" i="11"/>
  <c r="C24" i="11"/>
  <c r="C23" i="11"/>
  <c r="C26" i="11"/>
  <c r="D22" i="11" s="1"/>
  <c r="H25" i="6"/>
  <c r="C16" i="71"/>
  <c r="M23" i="43" s="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D21" i="9"/>
  <c r="R25" i="6"/>
  <c r="R12" i="1" s="1"/>
  <c r="C10" i="68"/>
  <c r="D19" i="68"/>
  <c r="H69" i="39"/>
  <c r="I67" i="39"/>
  <c r="G65" i="40"/>
  <c r="H63" i="40"/>
  <c r="C43" i="37"/>
  <c r="C42" i="37"/>
  <c r="I48" i="35"/>
  <c r="H58" i="21"/>
  <c r="E47" i="37"/>
  <c r="F47" i="37" s="1"/>
  <c r="E46" i="37"/>
  <c r="F46" i="37" s="1"/>
  <c r="I47" i="37"/>
  <c r="J47" i="37" s="1"/>
  <c r="C33" i="15"/>
  <c r="C33" i="67"/>
  <c r="J19" i="67"/>
  <c r="C34" i="68"/>
  <c r="C14" i="15"/>
  <c r="C14" i="84" l="1"/>
  <c r="C20" i="84" s="1"/>
  <c r="C19" i="84" s="1"/>
  <c r="R49" i="33"/>
  <c r="E48" i="33"/>
  <c r="G53" i="33"/>
  <c r="H53" i="33" s="1"/>
  <c r="G52" i="33"/>
  <c r="H52" i="33" s="1"/>
  <c r="C30" i="43"/>
  <c r="B2" i="43" s="1"/>
  <c r="P37" i="43"/>
  <c r="Q37" i="43"/>
  <c r="O37" i="43"/>
  <c r="N37" i="43"/>
  <c r="C8" i="69"/>
  <c r="C5" i="69" s="1"/>
  <c r="C23" i="69" s="1"/>
  <c r="B29" i="1"/>
  <c r="C31"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B6" i="76"/>
  <c r="E6" i="76"/>
  <c r="I53" i="33" l="1"/>
  <c r="J53" i="33" s="1"/>
  <c r="E53" i="33"/>
  <c r="F53" i="33" s="1"/>
  <c r="E52" i="33"/>
  <c r="F52" i="33" s="1"/>
  <c r="C49" i="33"/>
  <c r="C48" i="33"/>
  <c r="B2" i="76"/>
  <c r="B3" i="43"/>
  <c r="C8" i="68"/>
  <c r="C5" i="68" s="1"/>
  <c r="C23" i="68" s="1"/>
  <c r="C18" i="12"/>
  <c r="C21" i="12" s="1"/>
  <c r="E2" i="76"/>
  <c r="D15" i="71"/>
  <c r="C14"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52" i="33" l="1"/>
  <c r="L53" i="33"/>
  <c r="D36" i="84"/>
  <c r="J8" i="84" s="1"/>
  <c r="B3" i="76"/>
  <c r="C20" i="68"/>
  <c r="C28" i="68" s="1"/>
  <c r="C27" i="68" s="1"/>
  <c r="C22" i="12"/>
  <c r="C27" i="12" s="1"/>
  <c r="C25" i="12" s="1"/>
  <c r="W7" i="21"/>
  <c r="AA7" i="21"/>
  <c r="R48" i="21" s="1"/>
  <c r="E48" i="21"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F35" i="15"/>
  <c r="M21" i="15"/>
  <c r="M21" i="67"/>
  <c r="F35" i="67"/>
  <c r="W7" i="35" l="1"/>
  <c r="C25" i="68"/>
  <c r="C22" i="68" s="1"/>
  <c r="C31" i="68" s="1"/>
  <c r="C30" i="12"/>
  <c r="C28" i="12" s="1"/>
  <c r="C32" i="12" s="1"/>
  <c r="B2" i="12" s="1"/>
  <c r="B3" i="12"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C3" i="84"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B2" i="69"/>
  <c r="B3" i="69" s="1"/>
  <c r="C4" i="84"/>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7"/>
  <c r="D2" i="35"/>
  <c r="D2" i="34"/>
  <c r="D2" i="36"/>
  <c r="C19" i="9"/>
  <c r="D22" i="9" l="1"/>
  <c r="C102" i="9"/>
  <c r="G19" i="9"/>
  <c r="G21" i="9" s="1"/>
  <c r="C21" i="9"/>
  <c r="B3" i="33"/>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6" i="1"/>
  <c r="AO9" i="1"/>
  <c r="C20" i="9"/>
  <c r="AO7" i="1"/>
  <c r="AO10" i="1"/>
  <c r="AO12" i="1"/>
  <c r="G20" i="9" l="1"/>
  <c r="C32" i="9" s="1"/>
  <c r="C103" i="9"/>
  <c r="E10" i="74"/>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4" i="74"/>
  <c r="I10" i="74"/>
  <c r="B10"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4" l="1"/>
  <c r="E16" i="84" s="1"/>
  <c r="C17" i="84"/>
  <c r="C16" i="84" l="1"/>
  <c r="C23" i="84"/>
  <c r="C27" i="84" l="1"/>
  <c r="C7" i="84"/>
  <c r="C28" i="84" s="1"/>
  <c r="C24" i="84" l="1"/>
  <c r="C30" i="84" s="1"/>
  <c r="C31" i="84" s="1"/>
  <c r="D37" i="84" l="1"/>
  <c r="J9" i="84" l="1"/>
  <c r="D38" i="84"/>
  <c r="C39" i="84" s="1"/>
  <c r="C40" i="84" s="1"/>
  <c r="G37" i="84"/>
  <c r="E39" i="84" l="1"/>
  <c r="E40" i="84" s="1"/>
  <c r="J10" i="84"/>
  <c r="H4" i="52"/>
  <c r="C104" i="9"/>
  <c r="N60" i="9"/>
  <c r="N61" i="9"/>
  <c r="C105" i="9"/>
  <c r="I4" i="52"/>
  <c r="D52" i="9"/>
  <c r="D53" i="9"/>
  <c r="M48" i="9"/>
  <c r="C5" i="74"/>
  <c r="B30" i="72"/>
  <c r="B48" i="72"/>
  <c r="B47" i="72"/>
  <c r="N58" i="9"/>
  <c r="N59" i="9"/>
  <c r="P57" i="9"/>
  <c r="M55" i="9"/>
  <c r="G4" i="52"/>
  <c r="B52" i="72"/>
  <c r="B53" i="72"/>
  <c r="B20" i="72"/>
  <c r="E96" i="9"/>
  <c r="E97" i="9"/>
  <c r="D59" i="9"/>
  <c r="C81" i="9"/>
  <c r="D8" i="52"/>
  <c r="M54" i="9"/>
  <c r="H119" i="9"/>
  <c r="H5" i="52"/>
  <c r="F4" i="52"/>
  <c r="B51" i="72"/>
  <c r="D5" i="53"/>
  <c r="D6" i="53"/>
  <c r="B22" i="72"/>
  <c r="C78" i="9"/>
  <c r="C73" i="9"/>
  <c r="G118" i="9"/>
  <c r="F118" i="9"/>
  <c r="F119" i="9"/>
  <c r="F5" i="52"/>
  <c r="E4" i="52"/>
  <c r="D56" i="9"/>
  <c r="D13" i="53"/>
  <c r="D14" i="53"/>
  <c r="B32" i="72"/>
  <c r="C72" i="9"/>
  <c r="C79" i="9"/>
  <c r="C80" i="9"/>
  <c r="E80" i="9"/>
  <c r="E81" i="9"/>
  <c r="D55" i="9"/>
  <c r="M53" i="9"/>
  <c r="N57" i="9"/>
  <c r="H102" i="9"/>
  <c r="D7" i="53"/>
  <c r="B21" i="72"/>
  <c r="C67" i="9"/>
  <c r="C68" i="9"/>
  <c r="D54" i="9"/>
  <c r="D5" i="52"/>
  <c r="B49" i="72"/>
  <c r="D119" i="9"/>
  <c r="E118" i="9"/>
  <c r="D118" i="9"/>
  <c r="D4" i="52"/>
  <c r="C6" i="74"/>
  <c r="C93" i="9"/>
  <c r="C86" i="9"/>
  <c r="C96" i="9"/>
  <c r="C64" i="9"/>
  <c r="C63" i="9"/>
  <c r="D122" i="9"/>
  <c r="D123" i="9"/>
  <c r="D9" i="52"/>
  <c r="H107" i="9"/>
  <c r="H108" i="9"/>
  <c r="D15" i="53"/>
  <c r="B31"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柯伟</author>
  </authors>
  <commentList>
    <comment ref="D88" authorId="0">
      <text>
        <r>
          <rPr>
            <b/>
            <sz val="9"/>
            <color indexed="81"/>
            <rFont val="宋体"/>
            <family val="3"/>
            <charset val="134"/>
          </rPr>
          <t>合同正在走用印流程。</t>
        </r>
        <r>
          <rPr>
            <b/>
            <sz val="9"/>
            <color indexed="81"/>
            <rFont val="Tahoma"/>
            <family val="2"/>
          </rPr>
          <t>2015</t>
        </r>
        <r>
          <rPr>
            <b/>
            <sz val="9"/>
            <color indexed="81"/>
            <rFont val="宋体"/>
            <family val="3"/>
            <charset val="134"/>
          </rPr>
          <t>年</t>
        </r>
        <r>
          <rPr>
            <b/>
            <sz val="9"/>
            <color indexed="81"/>
            <rFont val="Tahoma"/>
            <family val="2"/>
          </rPr>
          <t>3</t>
        </r>
        <r>
          <rPr>
            <b/>
            <sz val="9"/>
            <color indexed="81"/>
            <rFont val="宋体"/>
            <family val="3"/>
            <charset val="134"/>
          </rPr>
          <t>月起租。</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<sst xmlns="http://schemas.openxmlformats.org/spreadsheetml/2006/main" count="11836" uniqueCount="4274">
  <si>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</si>
  <si>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</si>
  <si>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</si>
  <si>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</si>
  <si>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</si>
  <si>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</si>
  <si>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</si>
  <si>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</si>
  <si>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</si>
  <si>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</si>
  <si>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</si>
  <si>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</si>
  <si>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</si>
  <si>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</si>
  <si>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</si>
  <si>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</si>
  <si>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</si>
  <si>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</si>
  <si>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</si>
  <si>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</si>
  <si>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</si>
  <si>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</si>
  <si>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</si>
  <si>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</si>
  <si>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</si>
  <si>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</si>
  <si>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</si>
  <si>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</si>
  <si>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</si>
  <si>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</si>
  <si>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</si>
  <si>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</si>
  <si>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</si>
  <si>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</si>
  <si>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</si>
  <si>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</si>
  <si>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</si>
  <si>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</si>
  <si>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</si>
  <si>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</si>
  <si>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</si>
  <si>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</si>
  <si>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</si>
  <si>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</si>
  <si>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</si>
  <si>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</si>
  <si>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</si>
  <si>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</si>
  <si>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</si>
  <si>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</si>
  <si>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</si>
  <si>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</si>
  <si>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</si>
  <si>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</si>
  <si>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</si>
  <si>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</si>
  <si>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</si>
  <si>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</si>
  <si>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</si>
  <si>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</si>
  <si>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</si>
  <si>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</si>
  <si>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</si>
  <si>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</si>
  <si>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</si>
  <si>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</si>
  <si>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</si>
  <si>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</si>
  <si>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</si>
  <si>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</si>
  <si>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</si>
  <si>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</si>
  <si>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</si>
  <si>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</si>
  <si>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</si>
  <si>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</si>
  <si>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</si>
  <si>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</si>
  <si>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</si>
  <si>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</si>
  <si>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</si>
  <si>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</si>
  <si>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</si>
  <si>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</si>
  <si>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</si>
  <si>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</si>
  <si>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</si>
  <si>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</si>
  <si>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</si>
  <si>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</si>
  <si>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</si>
  <si>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</si>
  <si>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</si>
  <si>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</si>
  <si>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</si>
  <si>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</si>
  <si>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</si>
  <si>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</si>
  <si>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</si>
  <si>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</si>
  <si>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</si>
  <si>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</si>
  <si>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</si>
  <si>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</si>
  <si>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</si>
  <si>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</si>
  <si>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</si>
  <si>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</si>
  <si>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</si>
  <si>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</si>
  <si>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</si>
  <si>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</si>
  <si>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</si>
  <si>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</si>
  <si>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</si>
  <si>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</si>
  <si>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</si>
  <si>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</si>
  <si>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</si>
  <si>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</si>
  <si>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</si>
  <si>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</si>
  <si>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</si>
  <si>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</si>
  <si>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</si>
  <si>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</si>
  <si>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</si>
  <si>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</si>
  <si>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</si>
  <si>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</si>
  <si>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</si>
  <si>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</si>
  <si>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</si>
  <si>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</si>
  <si>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</si>
  <si>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</si>
  <si>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</si>
  <si>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</si>
  <si>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</si>
  <si>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</si>
  <si>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</si>
  <si>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</si>
  <si>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</si>
  <si>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</si>
  <si>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</si>
  <si>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</si>
  <si>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</si>
  <si>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</si>
  <si>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</si>
  <si>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</si>
  <si>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</si>
  <si>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</si>
  <si>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</si>
  <si>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</si>
  <si>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</si>
  <si>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</si>
  <si>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</si>
  <si>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</si>
  <si>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</si>
  <si>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</si>
  <si>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</si>
  <si>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</si>
  <si>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</si>
  <si>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</si>
  <si>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</si>
  <si>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</si>
  <si>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</si>
  <si>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</si>
  <si>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</si>
  <si>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</si>
  <si>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</si>
  <si>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</si>
  <si>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</si>
  <si>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</si>
  <si>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</si>
  <si>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</si>
  <si>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</si>
  <si>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</si>
  <si>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</si>
  <si>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</si>
  <si>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</si>
  <si>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</si>
  <si>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</si>
  <si>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</si>
  <si>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</si>
  <si>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</si>
  <si>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</si>
  <si>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</si>
  <si>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</si>
  <si>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</si>
  <si>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</si>
  <si>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</si>
  <si>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</si>
  <si>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</si>
  <si>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</si>
  <si>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</si>
  <si>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</si>
  <si>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</si>
  <si>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</si>
  <si>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</si>
  <si>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</si>
  <si>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</si>
  <si>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</si>
  <si>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</si>
  <si>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</si>
  <si>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</si>
  <si>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</si>
  <si>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</si>
  <si>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</si>
  <si>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</si>
  <si>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</si>
  <si>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</si>
  <si>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</si>
  <si>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</si>
  <si>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</si>
  <si>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</si>
  <si>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</si>
  <si>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</si>
  <si>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</si>
  <si>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</si>
  <si>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</si>
  <si>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</si>
  <si>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</si>
  <si>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</si>
  <si>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</si>
  <si>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</si>
  <si>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</si>
  <si>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</si>
  <si>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</si>
  <si>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</si>
  <si>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</si>
  <si>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</si>
  <si>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</si>
  <si>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</si>
  <si>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</si>
  <si>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</si>
  <si>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</si>
  <si>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</si>
  <si>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</si>
  <si>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</si>
  <si>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</si>
  <si>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</si>
  <si>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</si>
  <si>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</si>
  <si>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</si>
  <si>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</si>
  <si>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</si>
  <si>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</si>
  <si>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</si>
  <si>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</si>
  <si>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</si>
  <si>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</si>
  <si>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</si>
  <si>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</si>
  <si>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</si>
  <si>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</si>
  <si>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</si>
  <si>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</si>
  <si>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</si>
  <si>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</si>
  <si>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</si>
  <si>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</si>
  <si>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</si>
  <si>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</si>
  <si>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</si>
  <si>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</si>
  <si>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</si>
  <si>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</si>
  <si>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</si>
  <si>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</si>
  <si>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</si>
  <si>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</si>
  <si>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</si>
  <si>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</si>
  <si>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</si>
  <si>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</si>
  <si>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</si>
  <si>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</si>
  <si>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</si>
  <si>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</si>
  <si>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</si>
  <si>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</si>
  <si>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</si>
  <si>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</si>
  <si>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</si>
  <si>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</si>
  <si>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</si>
  <si>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</si>
  <si>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</si>
  <si>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</si>
  <si>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</si>
  <si>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</si>
  <si>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</si>
  <si>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</si>
  <si>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</si>
  <si>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</si>
  <si>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</si>
  <si>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</si>
  <si>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</si>
  <si>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</si>
  <si>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</si>
  <si>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</si>
  <si>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</si>
  <si>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</si>
  <si>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</si>
  <si>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</si>
  <si>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</si>
  <si>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</si>
  <si>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</si>
  <si>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</si>
  <si>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</si>
  <si>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</si>
  <si>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</si>
  <si>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</si>
  <si>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</si>
  <si>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</si>
  <si>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</si>
  <si>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</si>
  <si>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</si>
  <si>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</si>
  <si>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</si>
  <si>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</si>
  <si>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</si>
  <si>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</si>
  <si>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</si>
  <si>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</si>
  <si>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</si>
  <si>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</si>
  <si>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</si>
  <si>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</si>
  <si>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</si>
  <si>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</si>
  <si>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</si>
  <si>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</si>
  <si>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</si>
  <si>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</si>
  <si>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</si>
  <si>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</si>
  <si>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</si>
  <si>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</si>
  <si>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</si>
  <si>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</si>
  <si>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</si>
  <si>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</si>
  <si>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</si>
  <si>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</si>
  <si>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</si>
  <si>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</si>
  <si>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</si>
  <si>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</si>
  <si>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</si>
  <si>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</si>
  <si>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</si>
  <si>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</si>
  <si>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</si>
  <si>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</si>
  <si>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</si>
  <si>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</si>
  <si>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</si>
  <si>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</si>
  <si>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</si>
  <si>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</si>
  <si>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</si>
  <si>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</si>
  <si>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</si>
  <si>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</si>
  <si>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</si>
  <si>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</si>
  <si>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</si>
  <si>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</si>
  <si>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</si>
  <si>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</si>
  <si>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</si>
  <si>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</si>
  <si>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</si>
  <si>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</si>
  <si>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</si>
  <si>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</si>
  <si>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</si>
  <si>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</si>
  <si>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</si>
  <si>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</si>
  <si>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</si>
  <si>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</si>
  <si>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</si>
  <si>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</si>
  <si>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</si>
  <si>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</si>
  <si>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</si>
  <si>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</si>
  <si>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</si>
  <si>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</si>
  <si>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</si>
  <si>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</si>
  <si>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</si>
  <si>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</si>
  <si>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</si>
  <si>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</si>
  <si>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</si>
  <si>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</si>
  <si>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</si>
  <si>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</si>
  <si>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</si>
  <si>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</si>
  <si>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</si>
  <si>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</si>
  <si>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</si>
  <si>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</si>
  <si>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</si>
  <si>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</si>
  <si>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</si>
  <si>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</si>
  <si>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</si>
  <si>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</si>
  <si>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</si>
  <si>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</si>
  <si>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</si>
  <si>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</si>
  <si>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</si>
  <si>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</si>
  <si>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</si>
  <si>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</si>
  <si>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</si>
  <si>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</si>
  <si>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</si>
  <si>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</si>
  <si>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</si>
  <si>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</si>
  <si>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</si>
  <si>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</si>
  <si>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</si>
  <si>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</si>
  <si>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</si>
  <si>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</si>
  <si>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</si>
  <si>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</si>
  <si>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</si>
  <si>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</si>
  <si>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</si>
  <si>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</si>
  <si>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</si>
  <si>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</si>
  <si>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</si>
  <si>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</si>
  <si>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</si>
  <si>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</si>
  <si>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</si>
  <si>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</si>
  <si>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</si>
  <si>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</si>
  <si>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</si>
  <si>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</si>
  <si>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</si>
  <si>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</si>
  <si>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</si>
  <si>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</si>
  <si>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</si>
  <si>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</si>
  <si>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</si>
  <si>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</si>
  <si>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</si>
  <si>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</si>
  <si>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</si>
  <si>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</si>
  <si>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</si>
  <si>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</si>
  <si>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</si>
  <si>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</si>
  <si>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</si>
  <si>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</si>
  <si>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</si>
  <si>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</si>
  <si>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</si>
  <si>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</si>
  <si>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</si>
  <si>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</si>
  <si>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</si>
  <si>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</si>
  <si>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</si>
  <si>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</si>
  <si>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</si>
  <si>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</si>
  <si>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</si>
  <si>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</si>
  <si>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</si>
  <si>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</si>
  <si>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</si>
  <si>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</si>
  <si>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</si>
  <si>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</si>
  <si>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</si>
  <si>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</si>
  <si>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</si>
  <si>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</si>
  <si>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</si>
  <si>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</si>
  <si>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</si>
  <si>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</si>
  <si>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</si>
  <si>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</si>
  <si>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</si>
  <si>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</si>
  <si>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</si>
  <si>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</si>
  <si>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</si>
  <si>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</si>
  <si>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</si>
  <si>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</si>
  <si>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</si>
  <si>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</si>
  <si>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</si>
  <si>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</si>
  <si>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</si>
  <si>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</si>
  <si>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</si>
  <si>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</si>
  <si>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</si>
  <si>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</si>
  <si>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</si>
  <si>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</si>
  <si>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</si>
  <si>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</si>
  <si>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</si>
  <si>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</si>
  <si>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</si>
  <si>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</si>
  <si>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</si>
  <si>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</si>
  <si>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</si>
  <si>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</si>
  <si>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</si>
  <si>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</si>
  <si>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</si>
  <si>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</si>
  <si>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</si>
  <si>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</si>
  <si>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</si>
  <si>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</si>
  <si>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</si>
  <si>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</si>
  <si>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</si>
  <si>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</si>
  <si>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</si>
  <si>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</si>
  <si>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</si>
  <si>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</si>
  <si>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</si>
  <si>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</si>
  <si>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</si>
  <si>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</si>
  <si>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</si>
  <si>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</si>
  <si>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</si>
  <si>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</si>
  <si>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</si>
  <si>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</si>
  <si>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</si>
  <si>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</si>
  <si>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</si>
  <si>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</si>
  <si>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</si>
  <si>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</si>
  <si>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</si>
  <si>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</si>
  <si>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</si>
  <si>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</si>
  <si>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</si>
  <si>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</si>
  <si>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</si>
  <si>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</si>
  <si>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</si>
  <si>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</si>
  <si>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</si>
  <si>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</si>
  <si>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</si>
  <si>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</si>
  <si>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</si>
  <si>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</si>
  <si>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</si>
  <si>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</si>
  <si>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</si>
  <si>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</si>
  <si>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</si>
  <si>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</si>
  <si>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</si>
  <si>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</si>
  <si>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</si>
  <si>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</si>
  <si>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</si>
  <si>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</si>
  <si>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</si>
  <si>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</si>
  <si>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</si>
  <si>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</si>
  <si>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</si>
  <si>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</si>
  <si>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</si>
  <si>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</si>
  <si>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</si>
  <si>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</si>
  <si>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</si>
  <si>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</si>
  <si>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</si>
  <si>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</si>
  <si>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</si>
  <si>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</si>
  <si>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</si>
  <si>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</si>
  <si>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</si>
  <si>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</si>
  <si>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</si>
  <si>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</si>
  <si>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</si>
  <si>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</si>
  <si>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</si>
  <si>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</si>
  <si>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</si>
  <si>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</si>
  <si>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</si>
  <si>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</si>
  <si>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</si>
  <si>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</si>
  <si>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</si>
  <si>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</si>
  <si>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</si>
  <si>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</si>
  <si>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</si>
  <si>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</si>
  <si>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</si>
  <si>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</si>
  <si>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</si>
  <si>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</si>
  <si>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</si>
  <si>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</si>
  <si>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</si>
  <si>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</si>
  <si>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</si>
  <si>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</si>
  <si>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</si>
  <si>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</si>
  <si>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</si>
  <si>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</si>
  <si>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</si>
  <si>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</si>
  <si>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</si>
  <si>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</si>
  <si>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</si>
  <si>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</si>
  <si>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</si>
  <si>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</si>
  <si>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</si>
  <si>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</si>
  <si>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</si>
  <si>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</si>
  <si>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</si>
  <si>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</si>
  <si>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</si>
  <si>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</si>
  <si>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</si>
  <si>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</si>
  <si>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</si>
  <si>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</si>
  <si>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</si>
  <si>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</si>
  <si>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</si>
  <si>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</si>
  <si>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</si>
  <si>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</si>
  <si>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</si>
  <si>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</si>
  <si>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</si>
  <si>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</si>
  <si>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</si>
  <si>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</si>
  <si>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</si>
  <si>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</si>
  <si>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</si>
  <si>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</si>
  <si>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</si>
  <si>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</si>
  <si>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</si>
  <si>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</si>
  <si>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</si>
  <si>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</si>
  <si>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</si>
  <si>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</si>
  <si>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</si>
  <si>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</si>
  <si>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</si>
  <si>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</si>
  <si>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</si>
  <si>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</si>
  <si>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</si>
  <si>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</si>
  <si>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</si>
  <si>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</si>
  <si>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</si>
  <si>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</si>
  <si>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</si>
  <si>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</si>
  <si>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</si>
  <si>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</si>
  <si>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</si>
  <si>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</si>
  <si>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</si>
  <si>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</si>
  <si>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</si>
  <si>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</si>
  <si>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</si>
  <si>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</si>
  <si>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</si>
  <si>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</si>
  <si>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</si>
  <si>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</si>
  <si>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</si>
  <si>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</si>
  <si>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</si>
  <si>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</si>
  <si>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</si>
  <si>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</si>
  <si>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</si>
  <si>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</si>
  <si>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</si>
  <si>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</si>
  <si>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</si>
  <si>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</si>
  <si>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</si>
  <si>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</si>
  <si>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</si>
  <si>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</si>
  <si>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</si>
  <si>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</si>
  <si>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</si>
  <si>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</si>
  <si>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</si>
  <si>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</si>
  <si>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</si>
  <si>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</si>
  <si>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</si>
  <si>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</si>
  <si>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</si>
  <si>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</si>
  <si>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</si>
  <si>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</si>
  <si>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</si>
  <si>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</si>
  <si>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</si>
  <si>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</si>
  <si>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</si>
  <si>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</si>
  <si>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</si>
  <si>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</si>
  <si>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</si>
  <si>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</si>
  <si>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</si>
  <si>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</si>
  <si>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</si>
  <si>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</si>
  <si>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</si>
  <si>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</si>
  <si>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</si>
  <si>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</si>
  <si>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</si>
  <si>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</si>
  <si>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</si>
  <si>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</si>
  <si>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</si>
  <si>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</si>
  <si>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</si>
  <si>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</si>
  <si>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</si>
  <si>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</si>
  <si>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</si>
  <si>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</si>
  <si>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</si>
  <si>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</si>
  <si>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</si>
  <si>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</si>
  <si>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</si>
  <si>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</si>
  <si>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</si>
  <si>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</si>
  <si>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</si>
  <si>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</si>
  <si>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</si>
  <si>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</si>
  <si>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</si>
  <si>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</si>
  <si>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</si>
  <si>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</si>
  <si>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</si>
  <si>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</si>
  <si>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</si>
  <si>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</si>
  <si>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</si>
  <si>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</si>
  <si>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</si>
  <si>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</si>
  <si>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</si>
  <si>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</si>
  <si>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</si>
  <si>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</si>
  <si>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</si>
  <si>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</si>
  <si>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</si>
  <si>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</si>
  <si>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</si>
  <si>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</si>
  <si>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</si>
  <si>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</si>
  <si>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</si>
  <si>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</si>
  <si>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</si>
  <si>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</si>
  <si>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</si>
  <si>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</si>
  <si>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</si>
  <si>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</si>
  <si>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</si>
  <si>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</si>
  <si>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</si>
  <si>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</si>
  <si>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</si>
  <si>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</si>
  <si>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</si>
  <si>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</si>
  <si>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</si>
  <si>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</si>
  <si>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</si>
  <si>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</si>
  <si>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</si>
  <si>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</si>
  <si>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</si>
  <si>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</si>
  <si>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</si>
  <si>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</si>
  <si>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</si>
  <si>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</si>
  <si>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</si>
  <si>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</si>
  <si>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</si>
  <si>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</si>
  <si>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</si>
  <si>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</si>
  <si>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</si>
  <si>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</si>
  <si>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</si>
  <si>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</si>
  <si>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</si>
  <si>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</si>
  <si>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</si>
  <si>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</si>
  <si>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</si>
  <si>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</si>
  <si>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</si>
  <si>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</si>
  <si>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</si>
  <si>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</si>
  <si>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</si>
  <si>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</si>
  <si>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</si>
  <si>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</si>
  <si>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</si>
  <si>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</si>
  <si>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</si>
  <si>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</si>
  <si>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</si>
  <si>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</si>
  <si>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</si>
  <si>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</si>
  <si>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</si>
  <si>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</si>
  <si>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</si>
  <si>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</si>
  <si>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</si>
  <si>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</si>
  <si>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</si>
  <si>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</si>
  <si>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</si>
  <si>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</si>
  <si>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</si>
  <si>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</si>
  <si>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</si>
  <si>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</si>
  <si>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</si>
  <si>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</si>
  <si>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</si>
  <si>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</si>
  <si>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</si>
  <si>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</si>
  <si>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</si>
  <si>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</si>
  <si>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</si>
  <si>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</si>
  <si>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</si>
  <si>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</si>
  <si>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</si>
  <si>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</si>
  <si>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</si>
  <si>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</si>
  <si>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</si>
  <si>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</si>
  <si>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</si>
  <si>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</si>
  <si>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</si>
  <si>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</si>
  <si>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</si>
  <si>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</si>
  <si>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</si>
  <si>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</si>
  <si>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</si>
  <si>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</si>
  <si>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</si>
  <si>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</si>
  <si>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</si>
  <si>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</si>
  <si>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</si>
  <si>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</si>
  <si>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</si>
  <si>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</si>
  <si>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</si>
  <si>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</si>
  <si>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</si>
  <si>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</si>
  <si>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</si>
  <si>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</si>
  <si>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</si>
  <si>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</si>
  <si>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</si>
  <si>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</si>
  <si>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</si>
  <si>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</si>
  <si>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</si>
  <si>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</si>
  <si>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</si>
  <si>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</si>
  <si>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</si>
  <si>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</si>
  <si>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</si>
  <si>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</si>
  <si>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</si>
  <si>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</si>
  <si>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</si>
  <si>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</si>
  <si>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</si>
  <si>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</si>
  <si>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</si>
  <si>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</si>
  <si>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</si>
  <si>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</si>
  <si>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</si>
  <si>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</si>
  <si>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</si>
  <si>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</si>
  <si>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</si>
  <si>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</si>
  <si>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</si>
  <si>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</si>
  <si>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</si>
  <si>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</si>
  <si>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</si>
  <si>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</si>
  <si>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</si>
  <si>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</si>
  <si>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</si>
  <si>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</si>
  <si>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</si>
  <si>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</si>
  <si>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</si>
  <si>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</si>
  <si>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</si>
  <si>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</si>
  <si>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</si>
  <si>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</si>
  <si>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</si>
  <si>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</si>
  <si>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</si>
  <si>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</si>
  <si>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</si>
  <si>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</si>
  <si>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</si>
  <si>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</si>
  <si>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</si>
  <si>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</si>
  <si>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</si>
  <si>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</si>
  <si>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</si>
  <si>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</si>
  <si>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</si>
  <si>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</si>
  <si>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</si>
  <si>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</si>
  <si>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</si>
  <si>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</si>
  <si>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</si>
  <si>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</si>
  <si>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</si>
  <si>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</si>
  <si>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</si>
  <si>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</si>
  <si>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</si>
  <si>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</si>
  <si>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</si>
  <si>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</si>
  <si>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</si>
  <si>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</si>
  <si>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</si>
  <si>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</si>
  <si>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</si>
  <si>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</si>
  <si>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</si>
  <si>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</si>
  <si>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</si>
  <si>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</si>
  <si>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</si>
  <si>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</si>
  <si>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</si>
  <si>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</si>
  <si>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</si>
  <si>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</si>
  <si>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</si>
  <si>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</si>
  <si>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</si>
  <si>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</si>
  <si>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</si>
  <si>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</si>
  <si>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</si>
  <si>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</si>
  <si>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</si>
  <si>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</si>
  <si>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</si>
  <si>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</si>
  <si>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</si>
  <si>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</si>
  <si>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</si>
  <si>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</si>
  <si>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</si>
  <si>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</si>
  <si>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</si>
  <si>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</si>
  <si>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</si>
  <si>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</si>
  <si>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</si>
  <si>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</si>
  <si>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</si>
  <si>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</si>
  <si>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</si>
  <si>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</si>
  <si>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</si>
  <si>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</si>
  <si>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</si>
  <si>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</si>
  <si>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</si>
  <si>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</si>
  <si>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</si>
  <si>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</si>
  <si>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</si>
  <si>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</si>
  <si>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</si>
  <si>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</si>
  <si>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</si>
  <si>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</si>
  <si>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</si>
  <si>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</si>
  <si>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</si>
  <si>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</si>
  <si>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</si>
  <si>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</si>
  <si>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</si>
  <si>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</si>
  <si>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</si>
  <si>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</si>
  <si>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</si>
  <si>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</si>
  <si>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</si>
  <si>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</si>
  <si>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</si>
  <si>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</si>
  <si>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</si>
  <si>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</si>
  <si>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</si>
  <si>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</si>
  <si>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</si>
  <si>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</si>
  <si>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</si>
  <si>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</si>
  <si>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</si>
  <si>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</si>
  <si>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</si>
  <si>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</si>
  <si>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</si>
  <si>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</si>
  <si>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</si>
  <si>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</si>
  <si>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</si>
  <si>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</si>
  <si>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</si>
  <si>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</si>
  <si>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</si>
  <si>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</si>
  <si>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</si>
  <si>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</si>
  <si>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</si>
  <si>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</si>
  <si>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</si>
  <si>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</si>
  <si>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</si>
  <si>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</si>
  <si>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</si>
  <si>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</si>
  <si>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</si>
  <si>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</si>
  <si>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</si>
  <si>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</si>
  <si>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</si>
  <si>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</si>
  <si>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</si>
  <si>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</si>
  <si>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</si>
  <si>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</si>
  <si>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</si>
  <si>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</si>
  <si>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</si>
  <si>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</si>
  <si>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</si>
  <si>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</si>
  <si>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</si>
  <si>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</si>
  <si>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</si>
  <si>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</si>
  <si>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</si>
  <si>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</si>
  <si>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</si>
  <si>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</si>
  <si>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</si>
  <si>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</si>
  <si>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</si>
  <si>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</si>
  <si>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</si>
  <si>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</si>
  <si>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</si>
  <si>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</si>
  <si>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</si>
  <si>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</si>
  <si>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</si>
  <si>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</si>
  <si>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</si>
  <si>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</si>
  <si>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</si>
  <si>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</si>
  <si>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</si>
  <si>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</si>
  <si>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</si>
  <si>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</si>
  <si>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</si>
  <si>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</si>
  <si>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</si>
  <si>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</si>
  <si>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</si>
  <si>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</si>
  <si>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</si>
  <si>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</si>
  <si>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</si>
  <si>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</si>
  <si>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</si>
  <si>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</si>
  <si>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</si>
  <si>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</si>
  <si>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</si>
  <si>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</si>
  <si>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</si>
  <si>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</si>
  <si>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</si>
  <si>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</si>
  <si>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</si>
  <si>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</si>
  <si>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</si>
  <si>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</si>
  <si>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</si>
  <si>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</si>
  <si>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</si>
  <si>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</si>
  <si>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</si>
  <si>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</si>
  <si>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</si>
  <si>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</si>
  <si>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</si>
  <si>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</si>
  <si>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</si>
  <si>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</si>
  <si>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</si>
  <si>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</si>
  <si>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</si>
  <si>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</si>
  <si>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</si>
  <si>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</si>
  <si>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</si>
  <si>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</si>
  <si>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</si>
  <si>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</si>
  <si>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</si>
  <si>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</si>
  <si>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</si>
  <si>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</si>
  <si>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</si>
  <si>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</si>
  <si>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</si>
  <si>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</si>
  <si>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</si>
  <si>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</si>
  <si>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</si>
  <si>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</si>
  <si>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</si>
  <si>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</si>
  <si>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</si>
  <si>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</si>
  <si>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</si>
  <si>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</si>
  <si>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</si>
  <si>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</si>
  <si>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</si>
  <si>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</si>
  <si>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</si>
  <si>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</si>
  <si>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</si>
  <si>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</si>
  <si>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</si>
  <si>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</si>
  <si>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</si>
  <si>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</si>
  <si>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</si>
  <si>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</si>
  <si>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</si>
  <si>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</si>
  <si>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</si>
  <si>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</si>
  <si>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</si>
  <si>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</si>
  <si>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</si>
  <si>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</si>
  <si>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</si>
  <si>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</si>
  <si>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</si>
  <si>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</si>
  <si>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</si>
  <si>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</si>
  <si>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</si>
  <si>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</si>
  <si>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</si>
  <si>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</si>
  <si>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</si>
  <si>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</si>
  <si>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</si>
  <si>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</si>
  <si>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</si>
  <si>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</si>
  <si>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</si>
  <si>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</si>
  <si>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</si>
  <si>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</si>
  <si>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</si>
  <si>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</si>
  <si>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</si>
  <si>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</si>
  <si>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</si>
  <si>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</si>
  <si>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</si>
  <si>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</si>
  <si>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</si>
  <si>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</si>
  <si>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</si>
  <si>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</si>
  <si>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</si>
  <si>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</si>
  <si>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</si>
  <si>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</si>
  <si>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</si>
  <si>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</si>
  <si>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</si>
  <si>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</si>
  <si>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</si>
  <si>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</si>
  <si>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</si>
  <si>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</si>
  <si>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</si>
  <si>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</si>
  <si>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</si>
  <si>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</si>
  <si>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</si>
  <si>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</si>
  <si>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</si>
  <si>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</si>
  <si>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</si>
  <si>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</si>
  <si>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</si>
  <si>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</si>
  <si>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</si>
  <si>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</si>
  <si>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</si>
  <si>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</si>
  <si>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</si>
  <si>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</si>
  <si>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</si>
  <si>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</si>
  <si>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</si>
  <si>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</si>
  <si>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</si>
  <si>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</si>
  <si>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</si>
  <si>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</si>
  <si>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</si>
  <si>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</si>
  <si>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</si>
  <si>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</si>
  <si>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</si>
  <si>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</si>
  <si>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</si>
  <si>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</si>
  <si>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</si>
  <si>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</si>
  <si>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</si>
  <si>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</si>
  <si>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</si>
  <si>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</si>
  <si>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</si>
  <si>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</si>
  <si>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</si>
  <si>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</si>
  <si>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</si>
  <si>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</si>
  <si>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</si>
  <si>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</si>
  <si>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</si>
  <si>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</si>
  <si>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</si>
  <si>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</si>
  <si>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</si>
  <si>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</si>
  <si>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</si>
  <si>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</si>
  <si>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</si>
  <si>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</si>
  <si>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</si>
  <si>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</si>
  <si>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</si>
  <si>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</si>
  <si>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</si>
  <si>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</si>
  <si>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</si>
  <si>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</si>
  <si>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</si>
  <si>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</si>
  <si>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</si>
  <si>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</si>
  <si>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</si>
  <si>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</si>
  <si>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</si>
  <si>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</si>
  <si>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</si>
  <si>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</si>
  <si>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</si>
  <si>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</si>
  <si>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</si>
  <si>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</si>
  <si>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</si>
  <si>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</si>
  <si>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</si>
  <si>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</si>
  <si>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</si>
  <si>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</si>
  <si>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</si>
  <si>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</si>
  <si>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</si>
  <si>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</si>
  <si>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</si>
  <si>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</si>
  <si>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</si>
  <si>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</si>
  <si>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</si>
  <si>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</si>
  <si>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</si>
  <si>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</si>
  <si>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</si>
  <si>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</si>
  <si>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</si>
  <si>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</si>
  <si>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</si>
  <si>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</si>
  <si>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</si>
  <si>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</si>
  <si>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</si>
  <si>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</si>
  <si>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</si>
  <si>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</si>
  <si>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</si>
  <si>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</si>
  <si>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</si>
  <si>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</si>
  <si>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</si>
  <si>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</si>
  <si>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</si>
  <si>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</si>
  <si>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</si>
  <si>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</si>
  <si>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</si>
  <si>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</si>
  <si>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</si>
  <si>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</si>
  <si>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</si>
  <si>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</si>
  <si>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</si>
  <si>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</si>
  <si>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</si>
  <si>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</si>
  <si>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</si>
  <si>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</si>
  <si>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</si>
  <si>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</si>
  <si>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</si>
  <si>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</si>
  <si>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</si>
  <si>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</si>
  <si>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</si>
  <si>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</si>
  <si>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</si>
  <si>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</si>
  <si>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</si>
  <si>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</si>
  <si>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</si>
  <si>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</si>
  <si>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</si>
  <si>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</si>
  <si>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</si>
  <si>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</si>
  <si>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</si>
  <si>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</si>
  <si>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</si>
  <si>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</si>
  <si>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</si>
  <si>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</si>
  <si>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</si>
  <si>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</si>
  <si>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</si>
  <si>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</si>
  <si>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</si>
  <si>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</si>
  <si>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</si>
  <si>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</si>
  <si>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</si>
  <si>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</si>
  <si>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</si>
  <si>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</si>
  <si>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</si>
  <si>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</si>
  <si>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</si>
  <si>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</si>
  <si>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</si>
  <si>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</si>
  <si>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</si>
  <si>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</si>
  <si>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</si>
  <si>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</si>
  <si>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</si>
  <si>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</si>
  <si>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</si>
  <si>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</si>
  <si>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</si>
  <si>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</si>
  <si>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</si>
  <si>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</si>
  <si>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</si>
  <si>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</si>
  <si>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</si>
  <si>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</si>
  <si>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</si>
  <si>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</si>
  <si>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</si>
  <si>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</si>
  <si>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</si>
  <si>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</si>
  <si>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</si>
  <si>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</si>
  <si>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</si>
  <si>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</si>
  <si>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</si>
  <si>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</si>
  <si>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</si>
  <si>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</si>
  <si>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</si>
  <si>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</si>
  <si>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</si>
  <si>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</si>
  <si>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</si>
  <si>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</si>
  <si>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</si>
  <si>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</si>
  <si>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</si>
  <si>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</si>
  <si>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</si>
  <si>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</si>
  <si>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</si>
  <si>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</si>
  <si>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</si>
  <si>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</si>
  <si>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</si>
  <si>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</si>
  <si>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</si>
  <si>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</si>
  <si>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</si>
  <si>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</si>
  <si>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</si>
  <si>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</si>
  <si>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</si>
  <si>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</si>
  <si>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</si>
  <si>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</si>
  <si>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</si>
  <si>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</si>
  <si>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</si>
  <si>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</si>
  <si>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</si>
  <si>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</si>
  <si>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</si>
  <si>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</si>
  <si>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</si>
  <si>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</si>
  <si>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</si>
  <si>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</si>
  <si>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</si>
  <si>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</si>
  <si>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</si>
  <si>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</si>
  <si>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</si>
  <si>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</si>
  <si>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</si>
  <si>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</si>
  <si>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</si>
  <si>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</si>
  <si>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</si>
  <si>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</si>
  <si>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</si>
  <si>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</si>
  <si>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</si>
  <si>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</si>
  <si>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</si>
  <si>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</si>
  <si>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</si>
  <si>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</si>
  <si>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</si>
  <si>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</si>
  <si>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</si>
  <si>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</si>
  <si>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</si>
  <si>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</si>
  <si>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</si>
  <si>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</si>
  <si>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</si>
  <si>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</si>
  <si>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</si>
  <si>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</si>
  <si>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</si>
  <si>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</si>
  <si>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</si>
  <si>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</si>
  <si>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</si>
  <si>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</si>
  <si>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</si>
  <si>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</si>
  <si>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</si>
  <si>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</si>
  <si>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</si>
  <si>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</si>
  <si>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</si>
  <si>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</si>
  <si>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</si>
  <si>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</si>
  <si>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</si>
  <si>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</si>
  <si>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</si>
  <si>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</si>
  <si>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</si>
  <si>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</si>
  <si>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</si>
  <si>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</si>
  <si>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</si>
  <si>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</si>
  <si>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</si>
  <si>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</si>
  <si>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</si>
  <si>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</si>
  <si>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</si>
  <si>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</si>
  <si>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</si>
  <si>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</si>
  <si>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</si>
  <si>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</si>
  <si>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</si>
  <si>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</si>
  <si>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</si>
  <si>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</si>
  <si>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</si>
  <si>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</si>
  <si>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</si>
  <si>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</si>
  <si>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</si>
  <si>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</si>
  <si>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</si>
  <si>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</si>
  <si>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</si>
  <si>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</si>
  <si>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</si>
  <si>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</si>
  <si>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</si>
  <si>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</si>
  <si>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</si>
  <si>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</si>
  <si>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</si>
  <si>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</si>
  <si>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</si>
  <si>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</si>
  <si>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</si>
  <si>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</si>
  <si>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</si>
  <si>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</si>
  <si>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</si>
  <si>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</si>
  <si>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</si>
  <si>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</si>
  <si>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</si>
  <si>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</si>
  <si>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</si>
  <si>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</si>
  <si>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</si>
  <si>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</si>
  <si>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</si>
  <si>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</si>
  <si>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</si>
  <si>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</si>
  <si>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</si>
  <si>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</si>
  <si>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</si>
  <si>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</si>
  <si>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</si>
  <si>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</si>
  <si>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</si>
  <si>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</si>
  <si>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</si>
  <si>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</si>
  <si>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</si>
  <si>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</si>
  <si>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</si>
  <si>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</si>
  <si>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</si>
  <si>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</si>
  <si>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</si>
  <si>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</si>
  <si>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</si>
  <si>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</si>
  <si>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</si>
  <si>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</si>
  <si>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</si>
  <si>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</si>
  <si>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</si>
  <si>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</si>
  <si>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</si>
  <si>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</si>
  <si>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</si>
  <si>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</si>
  <si>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</si>
  <si>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</si>
  <si>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</si>
  <si>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</si>
  <si>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</si>
  <si>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</si>
  <si>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</si>
  <si>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</si>
  <si>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</si>
  <si>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</si>
  <si>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</si>
  <si>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</si>
  <si>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</si>
  <si>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</si>
  <si>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</si>
  <si>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</si>
  <si>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</si>
  <si>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</si>
  <si>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</si>
  <si>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</si>
  <si>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</si>
  <si>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</si>
  <si>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</si>
  <si>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</si>
  <si>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</si>
  <si>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</si>
  <si>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</si>
  <si>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</si>
  <si>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</si>
  <si>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</si>
  <si>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</si>
  <si>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</si>
  <si>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</si>
  <si>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</si>
  <si>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</si>
  <si>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</si>
  <si>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</si>
  <si>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</si>
  <si>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</si>
  <si>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</si>
  <si>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</si>
  <si>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</si>
  <si>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</si>
  <si>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</si>
  <si>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</si>
  <si>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</si>
  <si>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</si>
  <si>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</si>
  <si>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</si>
  <si>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</si>
  <si>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</si>
  <si>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</si>
  <si>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</si>
  <si>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</si>
  <si>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</si>
  <si>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</si>
  <si>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</si>
  <si>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</si>
  <si>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</si>
  <si>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</si>
  <si>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</si>
  <si>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</si>
  <si>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</si>
  <si>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</si>
  <si>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</si>
  <si>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</si>
  <si>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</si>
  <si>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</si>
  <si>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</si>
  <si>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</si>
  <si>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</si>
  <si>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</si>
  <si>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</si>
  <si>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</si>
  <si>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</si>
  <si>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</si>
  <si>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</si>
  <si>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</si>
  <si>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</si>
  <si>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</si>
  <si>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</si>
  <si>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</si>
  <si>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</si>
  <si>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</si>
  <si>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</si>
  <si>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</si>
  <si>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</si>
  <si>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</si>
  <si>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</si>
  <si>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</si>
  <si>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</si>
  <si>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</si>
  <si>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</si>
  <si>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</si>
  <si>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</si>
  <si>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</si>
  <si>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</si>
  <si>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</si>
  <si>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</si>
  <si>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</si>
  <si>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</si>
  <si>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</si>
  <si>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</si>
  <si>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</si>
  <si>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</si>
  <si>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</si>
  <si>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</si>
  <si>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</si>
  <si>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</si>
  <si>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</si>
  <si>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</si>
  <si>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</si>
  <si>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</si>
  <si>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</si>
  <si>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</si>
  <si>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</si>
  <si>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</si>
  <si>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</si>
  <si>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</si>
  <si>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</si>
  <si>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</si>
  <si>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</si>
  <si>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</si>
  <si>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</si>
  <si>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</si>
  <si>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</si>
  <si>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</si>
  <si>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</si>
  <si>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</si>
  <si>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</si>
  <si>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</si>
  <si>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</si>
  <si>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</si>
  <si>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</si>
  <si>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</si>
  <si>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</si>
  <si>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</si>
  <si>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</si>
  <si>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</si>
  <si>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</si>
  <si>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</si>
  <si>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</si>
  <si>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</si>
  <si>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</si>
  <si>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</si>
  <si>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</si>
  <si>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</si>
  <si>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</si>
  <si>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</si>
  <si>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</si>
  <si>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</si>
  <si>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</si>
  <si>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</si>
  <si>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</si>
  <si>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</si>
  <si>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</si>
  <si>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</si>
  <si>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</si>
  <si>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</si>
  <si>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</si>
  <si>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</si>
  <si>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</si>
  <si>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</si>
  <si>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</si>
  <si>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</si>
  <si>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</si>
  <si>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</si>
  <si>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</si>
  <si>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</si>
  <si>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</si>
  <si>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</si>
  <si>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</si>
  <si>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</si>
  <si>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</si>
  <si>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</si>
  <si>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</si>
  <si>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</si>
  <si>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</si>
  <si>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</si>
  <si>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</si>
  <si>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</si>
  <si>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</si>
  <si>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</si>
  <si>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</si>
  <si>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</si>
  <si>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</si>
  <si>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</si>
  <si>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</si>
  <si>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</si>
  <si>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</si>
  <si>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</si>
  <si>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</si>
  <si>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</si>
  <si>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</si>
  <si>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</si>
  <si>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</si>
  <si>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</si>
  <si>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</si>
  <si>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</si>
  <si>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</si>
  <si>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</si>
  <si>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</si>
  <si>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</si>
  <si>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</si>
  <si>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</si>
  <si>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</si>
  <si>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</si>
  <si>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</si>
  <si>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</si>
  <si>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</si>
  <si>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</si>
  <si>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</si>
  <si>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</si>
  <si>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</si>
  <si>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</si>
  <si>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</si>
  <si>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</si>
  <si>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</si>
  <si>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</si>
  <si>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</si>
  <si>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</si>
  <si>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</si>
  <si>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</si>
  <si>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</si>
  <si>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</si>
  <si>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</si>
  <si>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</si>
  <si>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</si>
  <si>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</si>
  <si>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</si>
  <si>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</si>
  <si>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</si>
  <si>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</si>
  <si>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</si>
  <si>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</si>
  <si>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</si>
  <si>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</si>
  <si>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</si>
  <si>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</si>
  <si>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</si>
  <si>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</si>
  <si>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</si>
  <si>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</si>
  <si>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</si>
  <si>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</si>
  <si>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</si>
  <si>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</si>
  <si>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</si>
  <si>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</si>
  <si>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</si>
  <si>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</si>
  <si>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</si>
  <si>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</si>
  <si>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</si>
  <si>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</si>
  <si>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</si>
  <si>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</si>
  <si>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</si>
  <si>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</si>
  <si>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</si>
  <si>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</si>
  <si>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</si>
  <si>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</si>
  <si>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</si>
  <si>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</si>
  <si>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</si>
  <si>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</si>
  <si>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</si>
  <si>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</si>
  <si>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</si>
  <si>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</si>
  <si>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</si>
  <si>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</si>
  <si>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</si>
  <si>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</si>
  <si>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</si>
  <si>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</si>
  <si>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</si>
  <si>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</si>
  <si>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</si>
  <si>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</si>
  <si>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</si>
  <si>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</si>
  <si>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</si>
  <si>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</si>
  <si>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</si>
  <si>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</si>
  <si>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</si>
  <si>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</si>
  <si>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</si>
  <si>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</si>
  <si>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</si>
  <si>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</si>
  <si>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</si>
  <si>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</si>
  <si>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</si>
  <si>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</si>
  <si>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</si>
  <si>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</si>
  <si>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</si>
  <si>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</si>
  <si>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</si>
  <si>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</si>
  <si>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</si>
  <si>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</si>
  <si>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</si>
  <si>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</si>
  <si>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</si>
  <si>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</si>
  <si>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</si>
  <si>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</si>
  <si>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</si>
  <si>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</si>
  <si>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</si>
  <si>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</si>
  <si>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</si>
  <si>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</si>
  <si>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</si>
  <si>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</si>
  <si>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</si>
  <si>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</si>
  <si>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</si>
  <si>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</si>
  <si>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</si>
  <si>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</si>
  <si>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</si>
  <si>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</si>
  <si>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</si>
  <si>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</si>
  <si>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</si>
  <si>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</si>
  <si>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</si>
  <si>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</si>
  <si>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</si>
  <si>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</si>
  <si>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</si>
  <si>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</si>
  <si>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</si>
  <si>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</si>
  <si>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</si>
  <si>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</si>
  <si>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</si>
  <si>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</si>
  <si>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</si>
  <si>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</si>
  <si>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</si>
  <si>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</si>
  <si>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</si>
  <si>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</si>
  <si>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</si>
  <si>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</si>
  <si>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</si>
  <si>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</si>
  <si>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</si>
  <si>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</si>
  <si>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</si>
  <si>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</si>
  <si>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</si>
  <si>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</si>
  <si>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</si>
  <si>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</si>
  <si>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</si>
  <si>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</si>
  <si>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</si>
  <si>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</si>
  <si>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</si>
  <si>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</si>
  <si>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</si>
  <si>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</si>
  <si>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</si>
  <si>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</si>
  <si>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</si>
  <si>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</si>
  <si>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</si>
  <si>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</si>
  <si>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</si>
  <si>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</si>
  <si>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</si>
  <si>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</si>
  <si>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</si>
  <si>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</si>
  <si>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</si>
  <si>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</si>
  <si>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</si>
  <si>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</si>
  <si>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</si>
  <si>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</si>
  <si>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</si>
  <si>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</si>
  <si>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</si>
  <si>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</si>
  <si>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</si>
  <si>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</si>
  <si>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</si>
  <si>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</si>
  <si>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</si>
  <si>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</si>
  <si>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</si>
  <si>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</si>
  <si>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</si>
  <si>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</si>
  <si>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</si>
  <si>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</si>
  <si>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</si>
  <si>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</si>
  <si>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</si>
  <si>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</si>
  <si>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</si>
  <si>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</si>
  <si>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</si>
  <si>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</si>
  <si>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</si>
  <si>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</si>
  <si>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</si>
  <si>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</si>
  <si>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</si>
  <si>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</si>
  <si>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</si>
  <si>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</si>
  <si>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</si>
  <si>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</si>
  <si>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</si>
  <si>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</si>
  <si>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</si>
  <si>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</si>
  <si>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</si>
  <si>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</si>
  <si>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</si>
  <si>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</si>
  <si>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</si>
  <si>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</si>
  <si>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</si>
  <si>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</si>
  <si>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</si>
  <si>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</si>
  <si>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</si>
  <si>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</si>
  <si>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</si>
  <si>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</si>
  <si>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</si>
  <si>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</si>
  <si>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</si>
  <si>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</si>
  <si>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</si>
  <si>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</si>
  <si>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</si>
  <si>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</si>
  <si>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</si>
  <si>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</si>
  <si>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</si>
  <si>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</si>
  <si>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</si>
  <si>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</si>
  <si>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</si>
  <si>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</si>
  <si>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</si>
  <si>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</si>
  <si>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</si>
  <si>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</si>
  <si>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</si>
  <si>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</si>
  <si>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</si>
  <si>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</si>
  <si>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</si>
  <si>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</si>
  <si>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</si>
  <si>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</si>
  <si>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</si>
  <si>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</si>
  <si>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</si>
  <si>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</si>
  <si>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</si>
  <si>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</si>
  <si>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</si>
  <si>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</si>
  <si>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</si>
  <si>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</si>
  <si>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</si>
  <si>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</si>
  <si>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</si>
  <si>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</si>
  <si>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</si>
  <si>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</si>
  <si>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</si>
  <si>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</si>
  <si>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</si>
  <si>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</si>
  <si>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</si>
  <si>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</si>
  <si>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</si>
  <si>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</si>
  <si>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</si>
  <si>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</si>
  <si>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</si>
  <si>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</si>
  <si>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</si>
  <si>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</si>
  <si>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</si>
  <si>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</si>
  <si>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</si>
  <si>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</si>
  <si>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</si>
  <si>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</si>
  <si>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</si>
  <si>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</si>
  <si>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</si>
  <si>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</si>
  <si>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</si>
  <si>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</si>
  <si>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</si>
  <si>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</si>
  <si>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</si>
  <si>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</si>
  <si>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</si>
  <si>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</si>
  <si>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</si>
  <si>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</si>
  <si>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</si>
  <si>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</si>
  <si>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</si>
  <si>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</si>
  <si>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</si>
  <si>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</si>
  <si>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</si>
  <si>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</si>
  <si>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</si>
  <si>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</si>
  <si>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</si>
  <si>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</si>
  <si>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</si>
  <si>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</si>
  <si>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</si>
  <si>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</si>
  <si>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</si>
  <si>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</si>
  <si>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</si>
  <si>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</si>
  <si>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</si>
  <si>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</si>
  <si>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</si>
  <si>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</si>
  <si>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</si>
  <si>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</si>
  <si>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</si>
  <si>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</si>
  <si>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</si>
  <si>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</si>
  <si>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</si>
  <si>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</si>
  <si>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</si>
  <si>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</si>
  <si>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</si>
  <si>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</si>
  <si>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</si>
  <si>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</si>
  <si>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</si>
  <si>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</si>
  <si>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</si>
  <si>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</si>
  <si>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</si>
  <si>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</si>
  <si>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</si>
  <si>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</si>
  <si>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</si>
  <si>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</si>
  <si>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</si>
  <si>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</si>
  <si>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</si>
  <si>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</si>
  <si>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</si>
  <si>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</si>
  <si>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</si>
  <si>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</si>
  <si>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</si>
  <si>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</si>
  <si>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</si>
  <si>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</si>
  <si>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</si>
  <si>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</si>
  <si>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</si>
  <si>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</si>
  <si>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</si>
  <si>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</si>
  <si>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</si>
  <si>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</si>
  <si>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</si>
  <si>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</si>
  <si>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</si>
  <si>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</si>
  <si>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</si>
  <si>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</si>
  <si>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</si>
  <si>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</si>
  <si>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</si>
  <si>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</si>
  <si>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</si>
  <si>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</si>
  <si>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</si>
  <si>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</si>
  <si>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</si>
  <si>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</si>
  <si>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</si>
  <si>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</si>
  <si>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</si>
  <si>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</si>
  <si>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</si>
  <si>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</si>
  <si>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</si>
  <si>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</si>
  <si>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</si>
  <si>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</si>
  <si>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</si>
  <si>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</si>
  <si>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</si>
  <si>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</si>
  <si>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</si>
  <si>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</si>
  <si>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</si>
  <si>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</si>
  <si>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</si>
  <si>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</si>
  <si>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</si>
  <si>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</si>
  <si>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</si>
  <si>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</si>
  <si>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</si>
  <si>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</si>
  <si>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</si>
  <si>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</si>
  <si>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</si>
  <si>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</si>
  <si>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</si>
  <si>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</si>
  <si>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</si>
  <si>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</si>
  <si>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</si>
  <si>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</si>
  <si>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</si>
  <si>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</si>
  <si>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</si>
  <si>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</si>
  <si>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</si>
  <si>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</si>
  <si>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</si>
  <si>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</si>
  <si>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</si>
  <si>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</si>
  <si>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</si>
  <si>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</si>
  <si>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</si>
  <si>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</si>
  <si>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</si>
  <si>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</si>
  <si>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</si>
  <si>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</si>
  <si>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</si>
  <si>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</si>
  <si>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</si>
  <si>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</si>
  <si>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</si>
  <si>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</si>
  <si>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</si>
  <si>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</si>
  <si>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</si>
  <si>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</si>
  <si>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</si>
  <si>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</si>
  <si>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</si>
  <si>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</si>
  <si>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</si>
  <si>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</si>
  <si>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</si>
  <si>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</si>
  <si>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</si>
  <si>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</si>
  <si>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</si>
  <si>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</si>
  <si>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</si>
  <si>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</si>
  <si>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</si>
  <si>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</si>
  <si>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</si>
  <si>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</si>
  <si>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</si>
  <si>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</si>
  <si>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</si>
  <si>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</si>
  <si>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</si>
  <si>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</si>
  <si>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</si>
  <si>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</si>
  <si>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</si>
  <si>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</si>
  <si>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</si>
  <si>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</si>
  <si>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</si>
  <si>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</si>
  <si>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</si>
  <si>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</si>
  <si>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</si>
  <si>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</si>
  <si>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</si>
  <si>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</si>
  <si>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</si>
  <si>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</si>
  <si>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</si>
  <si>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</si>
  <si>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</si>
  <si>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</si>
  <si>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</si>
  <si>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</si>
  <si>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</si>
  <si>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</si>
  <si>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</si>
  <si>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</si>
  <si>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</si>
  <si>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</si>
  <si>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</si>
  <si>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</si>
  <si>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</si>
  <si>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</si>
  <si>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</si>
  <si>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</si>
  <si>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</si>
  <si>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</si>
  <si>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</si>
  <si>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</si>
  <si>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</si>
  <si>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</si>
  <si>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</si>
  <si>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</si>
  <si>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</si>
  <si>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</si>
  <si>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</si>
  <si>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</si>
  <si>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</si>
  <si>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</si>
  <si>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</si>
  <si>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</si>
  <si>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</si>
  <si>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</si>
  <si>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</si>
  <si>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</si>
  <si>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</si>
  <si>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</si>
  <si>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</si>
  <si>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</si>
  <si>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</si>
  <si>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</si>
  <si>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</si>
  <si>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</si>
  <si>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</si>
  <si>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</si>
  <si>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</si>
  <si>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</si>
  <si>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</si>
  <si>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</si>
  <si>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</si>
  <si>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</si>
  <si>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</si>
  <si>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</si>
  <si>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</si>
  <si>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</si>
  <si>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</si>
  <si>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</si>
  <si>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</si>
  <si>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</si>
  <si>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</si>
  <si>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</si>
  <si>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</si>
  <si>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</si>
  <si>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</si>
  <si>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</si>
  <si>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</si>
  <si>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</si>
  <si>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</si>
  <si>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</si>
  <si>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</si>
  <si>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</si>
  <si>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</si>
  <si>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</si>
  <si>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</si>
  <si>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</si>
  <si>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</si>
  <si>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</si>
  <si>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</si>
  <si>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</si>
  <si>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</si>
  <si>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</si>
  <si>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</si>
  <si>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</si>
  <si>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</si>
  <si>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</si>
  <si>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</si>
  <si>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</si>
  <si>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</si>
  <si>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</si>
  <si>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</si>
  <si>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</si>
  <si>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</si>
  <si>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</si>
  <si>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</si>
  <si>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</si>
  <si>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</si>
  <si>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</si>
  <si>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</si>
  <si>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</si>
  <si>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</si>
  <si>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</si>
  <si>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</si>
  <si>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</si>
  <si>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</si>
  <si>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</si>
  <si>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</si>
  <si>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</si>
  <si>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</si>
  <si>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</si>
  <si>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</si>
  <si>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</si>
  <si>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</si>
  <si>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</si>
  <si>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</si>
  <si>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</si>
  <si>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</si>
  <si>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</si>
  <si>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</si>
  <si>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</si>
  <si>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</si>
  <si>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</si>
  <si>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</si>
  <si>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</si>
  <si>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</si>
  <si>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</si>
  <si>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</si>
  <si>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</si>
  <si>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</si>
  <si>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</si>
  <si>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</si>
  <si>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</si>
  <si>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</si>
  <si>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</si>
  <si>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</si>
  <si>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</si>
  <si>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</si>
  <si>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</si>
  <si>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</si>
  <si>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</si>
  <si>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</si>
  <si>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</si>
  <si>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</si>
  <si>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</si>
  <si>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</si>
  <si>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</si>
  <si>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</si>
  <si>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</si>
  <si>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</si>
  <si>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</si>
  <si>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</si>
  <si>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</si>
  <si>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</si>
  <si>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</si>
  <si>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</si>
  <si>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</si>
  <si>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</si>
  <si>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</si>
  <si>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</si>
  <si>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</si>
  <si>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</si>
  <si>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</si>
  <si>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</si>
  <si>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</si>
  <si>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</si>
  <si>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</si>
  <si>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</si>
  <si>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</si>
  <si>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</si>
  <si>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</si>
  <si>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</si>
  <si>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</si>
  <si>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</si>
  <si>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</si>
  <si>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</si>
  <si>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</si>
  <si>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</si>
  <si>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</si>
  <si>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</si>
  <si>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</si>
  <si>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</si>
  <si>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</si>
  <si>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</si>
  <si>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</si>
  <si>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</si>
  <si>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</si>
  <si>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</si>
  <si>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</si>
  <si>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</si>
  <si>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</si>
  <si>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</si>
  <si>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</si>
  <si>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</si>
  <si>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</si>
  <si>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</si>
  <si>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</si>
  <si>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</si>
  <si>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</si>
  <si>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</si>
  <si>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</si>
  <si>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</si>
  <si>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</si>
  <si>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</si>
  <si>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</si>
  <si>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</si>
  <si>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</si>
  <si>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</si>
  <si>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</si>
  <si>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</si>
  <si>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</si>
  <si>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</si>
  <si>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</si>
  <si>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</si>
  <si>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</si>
  <si>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</si>
  <si>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</si>
  <si>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</si>
  <si>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</si>
  <si>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</si>
  <si>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</si>
  <si>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</si>
  <si>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</si>
  <si>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</si>
  <si>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</si>
  <si>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</si>
  <si>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</si>
  <si>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</si>
  <si>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</si>
  <si>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</si>
  <si>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</si>
  <si>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</si>
  <si>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</si>
  <si>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</si>
  <si>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</si>
  <si>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</si>
  <si>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</si>
  <si>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</si>
  <si>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</si>
  <si>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</si>
  <si>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</si>
  <si>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</si>
  <si>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</si>
  <si>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</si>
  <si>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</si>
  <si>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</si>
  <si>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</si>
  <si>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</si>
  <si>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</si>
  <si>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</si>
  <si>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</si>
  <si>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</si>
  <si>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</si>
  <si>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</si>
  <si>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</si>
  <si>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</si>
  <si>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</si>
  <si>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</si>
  <si>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</si>
  <si>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</si>
  <si>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</si>
  <si>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</si>
  <si>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</si>
  <si>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</si>
  <si>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</si>
  <si>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</si>
  <si>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</si>
  <si>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</si>
  <si>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</si>
  <si>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</si>
  <si>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</si>
  <si>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</si>
  <si>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</si>
  <si>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</si>
  <si>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</si>
  <si>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</si>
  <si>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</si>
  <si>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</si>
  <si>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</si>
  <si>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</si>
  <si>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</si>
  <si>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</si>
  <si>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</si>
  <si>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</si>
  <si>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</si>
  <si>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</si>
  <si>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</si>
  <si>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</si>
  <si>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</si>
  <si>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</si>
  <si>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</si>
  <si>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</si>
  <si>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</si>
  <si>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</si>
  <si>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</si>
  <si>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</si>
  <si>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</si>
  <si>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</si>
  <si>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</si>
  <si>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</si>
  <si>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</si>
  <si>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</si>
  <si>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</si>
  <si>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</si>
  <si>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</si>
  <si>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</si>
  <si>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</si>
  <si>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</si>
  <si>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</si>
  <si>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</si>
  <si>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</si>
  <si>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</si>
  <si>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</si>
  <si>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</si>
  <si>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</si>
  <si>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</si>
  <si>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</si>
  <si>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</si>
  <si>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</si>
  <si>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</si>
  <si>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</si>
  <si>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</si>
  <si>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</si>
  <si>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</si>
  <si>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</si>
  <si>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</si>
  <si>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</si>
  <si>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</si>
  <si>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</si>
  <si>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</si>
  <si>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</si>
  <si>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</si>
  <si>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</si>
  <si>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</si>
  <si>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</si>
  <si>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</si>
  <si>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</si>
  <si>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</si>
  <si>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</si>
  <si>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</si>
  <si>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</si>
  <si>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</si>
  <si>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</si>
  <si>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</si>
  <si>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</si>
  <si>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</si>
  <si>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</si>
  <si>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</si>
  <si>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</si>
  <si>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</si>
  <si>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</si>
  <si>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</si>
  <si>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</si>
  <si>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</si>
  <si>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</si>
  <si>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</si>
  <si>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</si>
  <si>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</si>
  <si>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</si>
  <si>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</si>
  <si>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</si>
  <si>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</si>
  <si>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</si>
  <si>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</si>
  <si>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</si>
  <si>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</si>
  <si>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</si>
  <si>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</si>
  <si>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</si>
  <si>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</si>
  <si>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</si>
  <si>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</si>
  <si>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</si>
  <si>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</si>
  <si>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</si>
  <si>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</si>
  <si>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</si>
  <si>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</si>
  <si>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</si>
  <si>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</si>
  <si>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</si>
  <si>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</si>
  <si>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</si>
  <si>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</si>
  <si>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</si>
  <si>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</si>
  <si>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</si>
  <si>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</si>
  <si>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</si>
  <si>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</si>
  <si>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</si>
  <si>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</si>
  <si>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</si>
  <si>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</si>
  <si>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</si>
  <si>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</si>
  <si>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</si>
  <si>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</si>
  <si>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</si>
  <si>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</si>
  <si>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</si>
  <si>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</si>
  <si>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</si>
  <si>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</si>
  <si>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</si>
  <si>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</si>
  <si>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</si>
  <si>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</si>
  <si>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</si>
  <si>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</si>
  <si>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</si>
  <si>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</si>
  <si>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</si>
  <si>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</si>
  <si>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</si>
  <si>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</si>
  <si>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</si>
  <si>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</si>
  <si>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</si>
  <si>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</si>
  <si>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</si>
  <si>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</si>
  <si>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</si>
  <si>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</si>
  <si>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</si>
  <si>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</si>
  <si>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</si>
  <si>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</si>
  <si>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</si>
  <si>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</si>
  <si>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</si>
  <si>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</si>
  <si>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</si>
  <si>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</si>
  <si>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</si>
  <si>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</si>
  <si>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</si>
  <si>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</si>
  <si>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</si>
  <si>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</si>
  <si>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</si>
  <si>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</si>
  <si>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</si>
  <si>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</si>
  <si>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</si>
  <si>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</si>
  <si>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</si>
  <si>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</si>
  <si>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</si>
  <si>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</si>
  <si>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</si>
  <si>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</si>
  <si>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</si>
  <si>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</si>
  <si>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</si>
  <si>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</si>
  <si>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</si>
  <si>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</si>
  <si>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</si>
  <si>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</si>
  <si>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</si>
  <si>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</si>
  <si>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</si>
  <si>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</si>
  <si>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</si>
  <si>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</si>
  <si>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</si>
  <si>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</si>
  <si>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</si>
  <si>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</si>
  <si>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</si>
  <si>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</si>
  <si>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</si>
  <si>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</si>
  <si>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</si>
  <si>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</si>
  <si>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</si>
  <si>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</si>
  <si>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</si>
  <si>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</si>
  <si>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</si>
  <si>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</si>
  <si>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</si>
  <si>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</si>
  <si>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</si>
  <si>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</si>
  <si>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</si>
  <si>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</si>
  <si>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</si>
  <si>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</si>
  <si>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</si>
  <si>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</si>
  <si>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</si>
  <si>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</si>
  <si>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</si>
  <si>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</si>
  <si>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</si>
  <si>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</si>
  <si>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</si>
  <si>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</si>
  <si>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</si>
  <si>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</si>
  <si>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</si>
  <si>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</si>
  <si>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</si>
  <si>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</si>
  <si>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</si>
  <si>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</si>
  <si>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</si>
  <si>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</si>
  <si>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</si>
  <si>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</si>
  <si>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</si>
  <si>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</si>
  <si>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</si>
  <si>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</si>
  <si>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</si>
  <si>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</si>
  <si>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</si>
  <si>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</si>
  <si>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</si>
  <si>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</si>
  <si>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</si>
  <si>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</si>
  <si>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</si>
  <si>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</si>
  <si>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</si>
  <si>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</si>
  <si>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</si>
  <si>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</si>
  <si>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</si>
  <si>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</si>
  <si>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</si>
  <si>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</si>
  <si>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</si>
  <si>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</si>
  <si>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</si>
  <si>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</si>
  <si>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</si>
  <si>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</si>
  <si>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</si>
  <si>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</si>
  <si>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</si>
  <si>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</si>
  <si>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</si>
  <si>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</si>
  <si>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</si>
  <si>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</si>
  <si>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</si>
  <si>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</si>
  <si>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</si>
  <si>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</si>
  <si>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</si>
  <si>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</si>
  <si>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</si>
  <si>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</si>
  <si>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</si>
  <si>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</si>
  <si>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</si>
  <si>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</si>
  <si>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</si>
  <si>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</si>
  <si>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</si>
  <si>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</si>
  <si>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</si>
  <si>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</si>
  <si>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</si>
  <si>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</si>
  <si>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</si>
  <si>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</si>
  <si>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</si>
  <si>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</si>
  <si>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</si>
  <si>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</si>
  <si>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</si>
  <si>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</si>
  <si>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</si>
  <si>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</si>
  <si>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</si>
  <si>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</si>
  <si>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</si>
  <si>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</si>
  <si>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</si>
  <si>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</si>
  <si>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</si>
  <si>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</si>
  <si>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</si>
  <si>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</si>
  <si>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</si>
  <si>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</si>
  <si>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</si>
  <si>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</si>
  <si>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</si>
  <si>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</si>
  <si>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</si>
  <si>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</si>
  <si>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</si>
  <si>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</si>
  <si>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</si>
  <si>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</si>
  <si>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</si>
  <si>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</si>
  <si>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</si>
  <si>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</si>
  <si>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</si>
  <si>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</si>
  <si>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</si>
  <si>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</si>
  <si>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</si>
  <si>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</si>
  <si>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</si>
  <si>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</si>
  <si>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</si>
  <si>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</si>
  <si>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</si>
  <si>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</si>
  <si>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</si>
  <si>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</si>
  <si>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</si>
  <si>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</si>
  <si>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</si>
  <si>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</si>
  <si>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</si>
  <si>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</si>
  <si>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</si>
  <si>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</si>
  <si>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</si>
  <si>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</si>
  <si>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</si>
  <si>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</si>
  <si>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</si>
  <si>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</si>
  <si>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</si>
  <si>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</si>
  <si>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</si>
  <si>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</si>
  <si>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</si>
  <si>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</si>
  <si>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</si>
  <si>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</si>
  <si>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</si>
  <si>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</si>
  <si>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</si>
  <si>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</si>
  <si>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</si>
  <si>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</si>
  <si>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</si>
  <si>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</si>
  <si>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</si>
  <si>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</si>
  <si>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</si>
  <si>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</si>
  <si>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</si>
  <si>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</si>
  <si>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</si>
  <si>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</si>
  <si>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</si>
  <si>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</si>
  <si>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</si>
  <si>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</si>
  <si>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</si>
  <si>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</si>
  <si>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</si>
  <si>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</si>
  <si>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</si>
  <si>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</si>
  <si>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</si>
  <si>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</si>
  <si>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</si>
  <si>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</si>
  <si>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</si>
  <si>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</si>
  <si>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</si>
  <si>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</si>
  <si>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</si>
  <si>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</si>
  <si>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</si>
  <si>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</si>
  <si>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</si>
  <si>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</si>
  <si>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</si>
  <si>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</si>
  <si>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</si>
  <si>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</si>
  <si>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</si>
  <si>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</si>
  <si>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</si>
  <si>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</si>
  <si>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</si>
  <si>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</si>
  <si>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</si>
  <si>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</si>
  <si>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</si>
  <si>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</si>
  <si>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</si>
  <si>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</si>
  <si>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</si>
  <si>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</si>
  <si>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</si>
  <si>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</si>
  <si>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</si>
  <si>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</si>
  <si>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</si>
  <si>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</si>
  <si>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</si>
  <si>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</si>
  <si>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</si>
  <si>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</si>
  <si>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</si>
  <si>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</si>
  <si>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</si>
  <si>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</si>
  <si>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</si>
  <si>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</si>
  <si>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</si>
  <si>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</si>
  <si>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</si>
  <si>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</si>
  <si>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</si>
  <si>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</si>
  <si>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</si>
  <si>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</si>
  <si>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</si>
  <si>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</si>
  <si>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</si>
  <si>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</si>
  <si>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</si>
  <si>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</si>
  <si>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</si>
  <si>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</si>
  <si>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</si>
  <si>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</si>
  <si>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</si>
  <si>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</si>
  <si>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</si>
  <si>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</si>
  <si>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</si>
  <si>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</si>
  <si>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</si>
  <si>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</si>
  <si>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</si>
  <si>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</si>
  <si>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</si>
  <si>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</si>
  <si>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</si>
  <si>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</si>
  <si>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</si>
  <si>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</si>
  <si>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</si>
  <si>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</si>
  <si>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</si>
  <si>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</si>
  <si>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</si>
  <si>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</si>
  <si>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</si>
  <si>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</si>
  <si>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</si>
  <si>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</si>
  <si>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</si>
  <si>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</si>
  <si>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</si>
  <si>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</si>
  <si>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</si>
  <si>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</si>
  <si>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</si>
  <si>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</si>
  <si>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</si>
  <si>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</si>
  <si>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</si>
  <si>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</si>
  <si>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</si>
  <si>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</si>
  <si>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</si>
  <si>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</si>
  <si>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</si>
  <si>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</si>
  <si>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</si>
  <si>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</si>
  <si>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</si>
  <si>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</si>
  <si>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</si>
  <si>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</si>
  <si>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</si>
  <si>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</si>
  <si>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</si>
  <si>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</si>
  <si>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</si>
  <si>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</si>
  <si>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</si>
  <si>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</si>
  <si>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</si>
  <si>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</si>
  <si>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</si>
  <si>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</si>
  <si>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</si>
  <si>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</si>
  <si>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</si>
  <si>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</si>
  <si>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</si>
  <si>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</si>
  <si>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</si>
  <si>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</si>
  <si>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</si>
  <si>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</si>
  <si>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</si>
  <si>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</si>
  <si>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</si>
  <si>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</si>
  <si>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</si>
  <si>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</si>
  <si>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</si>
  <si>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</si>
  <si>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</si>
  <si>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</si>
  <si>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</si>
  <si>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</si>
  <si>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</si>
  <si>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</si>
  <si>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</si>
  <si>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</si>
  <si>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</si>
  <si>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</si>
  <si>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</si>
  <si>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</si>
  <si>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</si>
  <si>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</si>
  <si>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</si>
  <si>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</si>
  <si>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</si>
  <si>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</si>
  <si>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</si>
  <si>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</si>
  <si>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</si>
  <si>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</si>
  <si>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</si>
  <si>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</si>
  <si>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</si>
  <si>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</si>
  <si>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</si>
  <si>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</si>
  <si>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</si>
  <si>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</si>
  <si>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</si>
  <si>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</si>
  <si>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</si>
  <si>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</si>
  <si>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</si>
  <si>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</si>
  <si>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</si>
  <si>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</si>
  <si>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</si>
  <si>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</si>
  <si>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</si>
  <si>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</si>
  <si>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</si>
  <si>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</si>
  <si>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</si>
  <si>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</si>
  <si>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</si>
  <si>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</si>
  <si>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</si>
  <si>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</si>
  <si>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</si>
  <si>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</si>
  <si>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</si>
  <si>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</si>
  <si>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</si>
  <si>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</si>
  <si>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</si>
  <si>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</si>
  <si>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</si>
  <si>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</si>
  <si>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</si>
  <si>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</si>
  <si>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</si>
  <si>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</si>
  <si>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</si>
  <si>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</si>
  <si>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</si>
  <si>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</si>
  <si>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</si>
  <si>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</si>
  <si>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</si>
  <si>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</si>
  <si>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</si>
  <si>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</si>
  <si>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</si>
  <si>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</si>
  <si>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</si>
  <si>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</si>
  <si>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</si>
  <si>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</si>
  <si>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</si>
  <si>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</si>
  <si>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</si>
  <si>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</si>
  <si>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</si>
  <si>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</si>
  <si>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</si>
  <si>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</si>
  <si>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</si>
  <si>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</si>
  <si>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</si>
  <si>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</si>
  <si>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</si>
  <si>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</si>
  <si>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</si>
  <si>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</si>
  <si>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</si>
  <si>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</si>
  <si>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</si>
  <si>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</si>
  <si>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</si>
  <si>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</si>
  <si>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</si>
  <si>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</si>
  <si>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</si>
  <si>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</si>
  <si>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</si>
  <si>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</si>
  <si>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</si>
  <si>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</si>
  <si>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</si>
  <si>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</si>
  <si>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</si>
  <si>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</si>
  <si>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</si>
  <si>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</si>
  <si>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</si>
  <si>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</si>
  <si>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</si>
  <si>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</si>
  <si>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</si>
  <si>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</si>
  <si>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</si>
  <si>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</si>
  <si>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</si>
  <si>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</si>
  <si>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</si>
  <si>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</si>
  <si>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</si>
  <si>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</si>
  <si>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</si>
  <si>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</si>
  <si>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</si>
  <si>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</si>
  <si>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</si>
  <si>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</si>
  <si>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</si>
  <si>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</si>
  <si>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</si>
  <si>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</si>
  <si>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</si>
  <si>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</si>
  <si>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</si>
  <si>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</si>
  <si>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</si>
  <si>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</si>
  <si>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</si>
  <si>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</si>
  <si>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</si>
  <si>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</si>
  <si>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</si>
  <si>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</si>
  <si>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</si>
  <si>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</si>
  <si>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</si>
  <si>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</si>
  <si>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</si>
  <si>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</si>
  <si>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</si>
  <si>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</si>
  <si>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</si>
  <si>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</si>
  <si>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</si>
  <si>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</si>
  <si>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</si>
  <si>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</si>
  <si>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</si>
  <si>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</si>
  <si>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</si>
  <si>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</si>
  <si>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</si>
  <si>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</si>
  <si>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</si>
  <si>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</si>
  <si>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</si>
  <si>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</si>
  <si>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</si>
  <si>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</si>
  <si>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</si>
  <si>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</si>
  <si>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</si>
  <si>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</si>
  <si>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</si>
  <si>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</si>
  <si>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</si>
  <si>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</si>
  <si>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</si>
  <si>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</si>
  <si>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</si>
  <si>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</si>
  <si>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</si>
  <si>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</si>
  <si>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</si>
  <si>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</si>
  <si>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</si>
  <si>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</si>
  <si>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企业</t>
  </si>
  <si>
    <t>北京市</t>
  </si>
  <si>
    <t>是</t>
  </si>
  <si>
    <t>地上</t>
  </si>
  <si>
    <t>1层商业</t>
  </si>
  <si>
    <t>1层商业</t>
    <phoneticPr fontId="8" type="noConversion"/>
  </si>
  <si>
    <t>成新度</t>
  </si>
  <si>
    <t>钢混</t>
  </si>
  <si>
    <t>非生产用房</t>
  </si>
  <si>
    <t>直线</t>
    <phoneticPr fontId="4" type="noConversion"/>
  </si>
  <si>
    <t>观察</t>
    <phoneticPr fontId="4" type="noConversion"/>
  </si>
  <si>
    <t>综合</t>
    <phoneticPr fontId="4" type="noConversion"/>
  </si>
  <si>
    <t>收益法 (元)</t>
  </si>
  <si>
    <t>单套模式</t>
  </si>
  <si>
    <t>租金</t>
  </si>
  <si>
    <t>正常</t>
  </si>
  <si>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</si>
  <si>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</si>
  <si>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</si>
  <si>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</si>
  <si>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-0</t>
    </r>
    <r>
      <rPr>
        <sz val="11"/>
        <rFont val="宋体"/>
        <family val="3"/>
        <charset val="134"/>
      </rPr>
      <t>以下</t>
    </r>
    <phoneticPr fontId="31" type="noConversion"/>
  </si>
  <si>
    <t>多面临街</t>
    <phoneticPr fontId="31" type="noConversion"/>
  </si>
  <si>
    <t>双面临街</t>
    <phoneticPr fontId="31" type="noConversion"/>
  </si>
  <si>
    <t>单面临街</t>
    <phoneticPr fontId="31" type="noConversion"/>
  </si>
  <si>
    <t>不临街</t>
    <phoneticPr fontId="31" type="noConversion"/>
  </si>
  <si>
    <t>好</t>
  </si>
  <si>
    <t>较好</t>
  </si>
  <si>
    <t>一般</t>
  </si>
  <si>
    <t>较差</t>
  </si>
  <si>
    <t>差</t>
  </si>
  <si>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</si>
  <si>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</si>
  <si>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</si>
  <si>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</si>
  <si>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</si>
  <si>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</si>
  <si>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</si>
  <si>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</si>
  <si>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</si>
  <si>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</si>
  <si>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</si>
  <si>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</si>
  <si>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全业态</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</si>
  <si>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</si>
  <si>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</si>
  <si>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</si>
  <si>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</si>
  <si>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</si>
  <si>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商业</t>
    <phoneticPr fontId="31" type="noConversion"/>
  </si>
  <si>
    <t>挂牌</t>
    <phoneticPr fontId="31" type="noConversion"/>
  </si>
  <si>
    <t>自定义容积率</t>
  </si>
  <si>
    <t>楼层修正</t>
  </si>
  <si>
    <t>王府井商业街（王府井大街）</t>
  </si>
  <si>
    <t>与级别开发程度一致</t>
  </si>
  <si>
    <t>通路</t>
  </si>
  <si>
    <t>通电</t>
  </si>
  <si>
    <t>通讯</t>
  </si>
  <si>
    <t>通上水</t>
  </si>
  <si>
    <t>通下水</t>
  </si>
  <si>
    <t>通热</t>
  </si>
  <si>
    <t>燃气</t>
  </si>
  <si>
    <t>平整</t>
  </si>
  <si>
    <t>未包含在土地购买价格中</t>
  </si>
  <si>
    <t>已包含在土地取得成本中</t>
  </si>
  <si>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</si>
  <si>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租金内涵</t>
    <phoneticPr fontId="31" type="noConversion"/>
  </si>
  <si>
    <t>七通</t>
  </si>
  <si>
    <t>较好</t>
    <phoneticPr fontId="31" type="noConversion"/>
  </si>
  <si>
    <t>1层</t>
  </si>
  <si>
    <t>精装修</t>
  </si>
  <si>
    <t>不可餐饮</t>
    <phoneticPr fontId="31" type="noConversion"/>
  </si>
  <si>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</si>
  <si>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</si>
  <si>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</si>
  <si>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</si>
  <si>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</si>
  <si>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</si>
  <si>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</si>
  <si>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</si>
  <si>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25</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</si>
  <si>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</si>
  <si>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</si>
  <si>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</si>
  <si>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</si>
  <si>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</si>
  <si>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</si>
  <si>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</si>
  <si>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</si>
  <si>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</si>
  <si>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</si>
  <si>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</si>
  <si>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折扣率</t>
    <phoneticPr fontId="4" type="noConversion"/>
  </si>
  <si>
    <t>收益年期(n)</t>
    <phoneticPr fontId="4" type="noConversion"/>
  </si>
  <si>
    <t>权重</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</si>
  <si>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</si>
  <si>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</si>
  <si>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</si>
  <si>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</si>
  <si>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</si>
  <si>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</si>
  <si>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</si>
  <si>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</si>
  <si>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</si>
  <si>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</si>
  <si>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</si>
  <si>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</si>
  <si>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</si>
  <si>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</si>
  <si>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</si>
  <si>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</si>
  <si>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</si>
  <si>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</si>
  <si>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</si>
  <si>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</si>
  <si>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</si>
  <si>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</si>
  <si>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</si>
  <si>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</si>
  <si>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</si>
  <si>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</si>
  <si>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</si>
  <si>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</si>
  <si>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</si>
  <si>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</si>
  <si>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</si>
  <si>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</si>
  <si>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</si>
  <si>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</si>
  <si>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</si>
  <si>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</si>
  <si>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</si>
  <si>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</si>
  <si>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</si>
  <si>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</si>
  <si>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</si>
  <si>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</si>
  <si>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</si>
  <si>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</si>
  <si>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</si>
  <si>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</si>
  <si>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</si>
  <si>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</si>
  <si>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</si>
  <si>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</si>
  <si>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</si>
  <si>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</si>
  <si>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</si>
  <si>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</si>
  <si>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</si>
  <si>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</si>
  <si>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</si>
  <si>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</si>
  <si>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</si>
  <si>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</si>
  <si>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</si>
  <si>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</si>
  <si>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</si>
  <si>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</si>
  <si>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</si>
  <si>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</si>
  <si>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</si>
  <si>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</si>
  <si>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</si>
  <si>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</si>
  <si>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</si>
  <si>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</si>
  <si>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</si>
  <si>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</si>
  <si>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</si>
  <si>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房产税</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</si>
  <si>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</si>
  <si>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</si>
  <si>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</si>
  <si>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</si>
  <si>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</si>
  <si>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</si>
  <si>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</si>
  <si>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</si>
  <si>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</si>
  <si>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</si>
  <si>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</si>
  <si>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</si>
  <si>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</si>
  <si>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</si>
  <si>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</si>
  <si>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1-2层商业用房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</si>
  <si>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</si>
  <si>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</si>
  <si>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</si>
  <si>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</si>
  <si>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</si>
  <si>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</si>
  <si>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</si>
  <si>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</si>
  <si>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</si>
  <si>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</si>
  <si>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</si>
  <si>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</si>
  <si>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建面</t>
    <phoneticPr fontId="4" type="noConversion"/>
  </si>
  <si>
    <t>单方建安</t>
    <phoneticPr fontId="4" type="noConversion"/>
  </si>
  <si>
    <t>合计</t>
    <phoneticPr fontId="4" type="noConversion"/>
  </si>
  <si>
    <t>建安</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</si>
  <si>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</si>
  <si>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</si>
  <si>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</si>
  <si>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</si>
  <si>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</si>
  <si>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人防设备</t>
    <phoneticPr fontId="4" type="noConversion"/>
  </si>
  <si>
    <t>综合平均</t>
    <phoneticPr fontId="4" type="noConversion"/>
  </si>
  <si>
    <t>北京万豪中心租赁情况表</t>
    <phoneticPr fontId="4" type="noConversion"/>
  </si>
  <si>
    <t>序号</t>
  </si>
  <si>
    <t>楼层</t>
  </si>
  <si>
    <t>商铺号</t>
  </si>
  <si>
    <t>租户名称</t>
  </si>
  <si>
    <t>面积</t>
    <phoneticPr fontId="4" type="noConversion"/>
  </si>
  <si>
    <t>合同起租日</t>
  </si>
  <si>
    <t>合同终止日</t>
  </si>
  <si>
    <t>租金单价</t>
    <phoneticPr fontId="4" type="noConversion"/>
  </si>
  <si>
    <t>物管单价</t>
    <phoneticPr fontId="4" type="noConversion"/>
  </si>
  <si>
    <t>付款方式</t>
  </si>
  <si>
    <t>年租金</t>
    <phoneticPr fontId="4" type="noConversion"/>
  </si>
  <si>
    <t>年物业管理费</t>
    <phoneticPr fontId="4" type="noConversion"/>
  </si>
  <si>
    <t>A-03</t>
  </si>
  <si>
    <t>北京金芙蓉投资基金管理有限公司</t>
  </si>
  <si>
    <t>2018.01.31</t>
    <phoneticPr fontId="248" type="noConversion"/>
  </si>
  <si>
    <t>押三付一</t>
  </si>
  <si>
    <t>A-05</t>
  </si>
  <si>
    <t>北京奥的斯电梯有限公司</t>
  </si>
  <si>
    <t>押三付三</t>
  </si>
  <si>
    <t>A-0506</t>
    <phoneticPr fontId="248" type="noConversion"/>
  </si>
  <si>
    <t>海湾安全技术有限公司</t>
    <phoneticPr fontId="248" type="noConversion"/>
  </si>
  <si>
    <t>A-06</t>
  </si>
  <si>
    <t>君凯环境管理咨询（上海）有限公司</t>
    <phoneticPr fontId="4" type="noConversion"/>
  </si>
  <si>
    <t>2017.06.15</t>
  </si>
  <si>
    <t>车捷保（北京）咨询服务有限公司</t>
    <phoneticPr fontId="4" type="noConversion"/>
  </si>
  <si>
    <t>2014.11.20</t>
    <phoneticPr fontId="4" type="noConversion"/>
  </si>
  <si>
    <t>2018.02.15</t>
    <phoneticPr fontId="4" type="noConversion"/>
  </si>
  <si>
    <t>海南中东集团有限公司</t>
    <phoneticPr fontId="4" type="noConversion"/>
  </si>
  <si>
    <t>利雅路热能设备（上海）有限公司北京分公司</t>
  </si>
  <si>
    <t>2014.04.16</t>
  </si>
  <si>
    <t>2017.04.15</t>
  </si>
  <si>
    <t>北京文元华融投资咨询有限公司（杨尚坤）</t>
    <phoneticPr fontId="4" type="noConversion"/>
  </si>
  <si>
    <t>北京联技范安思贸易（上海）有限公司</t>
    <phoneticPr fontId="4" type="noConversion"/>
  </si>
  <si>
    <r>
      <rPr>
        <sz val="9"/>
        <rFont val="宋体"/>
        <family val="3"/>
        <charset val="134"/>
      </rPr>
      <t>维酷公共关系咨询</t>
    </r>
    <r>
      <rPr>
        <sz val="9"/>
        <rFont val="Arial"/>
        <family val="2"/>
      </rPr>
      <t>(</t>
    </r>
    <r>
      <rPr>
        <sz val="9"/>
        <rFont val="宋体"/>
        <family val="3"/>
        <charset val="134"/>
      </rPr>
      <t>上海）有限公司北京分公司</t>
    </r>
    <phoneticPr fontId="248" type="noConversion"/>
  </si>
  <si>
    <t>A-07</t>
  </si>
  <si>
    <r>
      <rPr>
        <b/>
        <sz val="9"/>
        <rFont val="宋体"/>
        <family val="3"/>
        <charset val="134"/>
      </rPr>
      <t>开利空调销售服务（上海）有限公司</t>
    </r>
    <r>
      <rPr>
        <sz val="9"/>
        <rFont val="宋体"/>
        <family val="3"/>
        <charset val="134"/>
      </rPr>
      <t xml:space="preserve">    </t>
    </r>
    <phoneticPr fontId="4" type="noConversion"/>
  </si>
  <si>
    <t>2014.06.16</t>
  </si>
  <si>
    <t>富尔达（北京）高新技术有限公司</t>
  </si>
  <si>
    <t>青岛海尔开利冷冻设备有限公司</t>
    <phoneticPr fontId="248" type="noConversion"/>
  </si>
  <si>
    <t>联技范安思企业管理（上海）有限公司</t>
  </si>
  <si>
    <t>集宝威尔消防安防系统工程有限公司</t>
    <phoneticPr fontId="4" type="noConversion"/>
  </si>
  <si>
    <t>海湾安全技术有限公司</t>
    <phoneticPr fontId="4" type="noConversion"/>
  </si>
  <si>
    <t>A-08</t>
  </si>
  <si>
    <t>科乐欧投资咨询（上海)有限公司北京分公司</t>
  </si>
  <si>
    <t>北京市联力律师事务所</t>
  </si>
  <si>
    <t>北京LORD国际文化发展有限公司</t>
  </si>
  <si>
    <t>2014.08.21</t>
  </si>
  <si>
    <t>2017.08.20</t>
  </si>
  <si>
    <t>临江益瑞石硅藻土有限公司北京分公司</t>
  </si>
  <si>
    <t xml:space="preserve">益瑞石（上海）过滤矿物贸易有限公司 </t>
    <phoneticPr fontId="4" type="noConversion"/>
  </si>
  <si>
    <t>美国赛力特（中国)有限公司北京办事处</t>
  </si>
  <si>
    <t>北京赛肯思景观设计有限公司</t>
  </si>
  <si>
    <t>押二付二</t>
  </si>
  <si>
    <t>上海银商资讯有限公司</t>
  </si>
  <si>
    <t>北京都市联盟国际拍卖有限公司</t>
  </si>
  <si>
    <t>A-09</t>
  </si>
  <si>
    <t>倍乐生商贸（中国）有限公司</t>
  </si>
  <si>
    <t>贝亲婴儿用品（上海）有限公司北京分公司</t>
  </si>
  <si>
    <t>2014.12.01</t>
  </si>
  <si>
    <t>2017.11.30</t>
  </si>
  <si>
    <t>北京络橙新能源科技有限公司</t>
    <phoneticPr fontId="4" type="noConversion"/>
  </si>
  <si>
    <t>融控（北京）资本管理有限公司</t>
    <phoneticPr fontId="4" type="noConversion"/>
  </si>
  <si>
    <t>2014.05.16</t>
  </si>
  <si>
    <t>2017.05.15</t>
  </si>
  <si>
    <t>A-10</t>
  </si>
  <si>
    <t>峰力听力技术（上海）有限公司</t>
  </si>
  <si>
    <t>2014.05.01</t>
  </si>
  <si>
    <t>2017.04.30</t>
  </si>
  <si>
    <t>西南大宗商品交易中心有限公司</t>
  </si>
  <si>
    <t>2016.04.30</t>
  </si>
  <si>
    <t>老虎金融信息服务（北京）有限公司（高阳）</t>
    <phoneticPr fontId="248" type="noConversion"/>
  </si>
  <si>
    <t>2015.05.1</t>
    <phoneticPr fontId="248" type="noConversion"/>
  </si>
  <si>
    <t>2018.04.30</t>
    <phoneticPr fontId="248" type="noConversion"/>
  </si>
  <si>
    <r>
      <rPr>
        <sz val="9"/>
        <rFont val="宋体"/>
        <family val="3"/>
        <charset val="134"/>
      </rPr>
      <t>宁波</t>
    </r>
    <r>
      <rPr>
        <sz val="9"/>
        <rFont val="Arial"/>
        <family val="2"/>
      </rPr>
      <t>GQY</t>
    </r>
    <r>
      <rPr>
        <sz val="9"/>
        <rFont val="宋体"/>
        <family val="3"/>
        <charset val="134"/>
      </rPr>
      <t>视讯股份有限公司</t>
    </r>
    <phoneticPr fontId="4" type="noConversion"/>
  </si>
  <si>
    <t>A-11</t>
  </si>
  <si>
    <t>中茂资源控股有限公司</t>
  </si>
  <si>
    <t>2014.02.19</t>
    <phoneticPr fontId="4" type="noConversion"/>
  </si>
  <si>
    <t>2017.04.15</t>
    <phoneticPr fontId="4" type="noConversion"/>
  </si>
  <si>
    <t>北京凤博天骐文化传媒有限公司</t>
    <phoneticPr fontId="4" type="noConversion"/>
  </si>
  <si>
    <t>2015.02.01</t>
    <phoneticPr fontId="4" type="noConversion"/>
  </si>
  <si>
    <t>2017.01.31</t>
    <phoneticPr fontId="4" type="noConversion"/>
  </si>
  <si>
    <t>押三付三</t>
    <phoneticPr fontId="4" type="noConversion"/>
  </si>
  <si>
    <t>北京兆龙出入镜中介服务中心</t>
  </si>
  <si>
    <t>2016.05.15</t>
  </si>
  <si>
    <t>NCC（北京）教育咨询有限公司</t>
  </si>
  <si>
    <t>2014.08.10</t>
  </si>
  <si>
    <t>2016.08.09</t>
  </si>
  <si>
    <t>北京中海富达投资管理有限公司</t>
    <phoneticPr fontId="4" type="noConversion"/>
  </si>
  <si>
    <t>2014.08.16</t>
  </si>
  <si>
    <t>2016.08.15</t>
  </si>
  <si>
    <t>A-12</t>
  </si>
  <si>
    <t>嘉实基金管理有限公司</t>
  </si>
  <si>
    <t>2014.07.01</t>
  </si>
  <si>
    <t>2018.06.30</t>
  </si>
  <si>
    <t>嘉实博趣科技（北京）有限公司</t>
    <phoneticPr fontId="4" type="noConversion"/>
  </si>
  <si>
    <t>A-15</t>
  </si>
  <si>
    <t>北京恒昌利通投资管理有限公司</t>
    <phoneticPr fontId="4" type="noConversion"/>
  </si>
  <si>
    <t>2014.05.04</t>
  </si>
  <si>
    <t>2017.05.03</t>
  </si>
  <si>
    <t>A-16</t>
  </si>
  <si>
    <t>北京律盟知识产权代理有限责任公司</t>
    <phoneticPr fontId="4" type="noConversion"/>
  </si>
  <si>
    <t>利雅路热能设备（上海）有限公司北京分公司</t>
    <phoneticPr fontId="4" type="noConversion"/>
  </si>
  <si>
    <t>2015.01.16</t>
    <phoneticPr fontId="4" type="noConversion"/>
  </si>
  <si>
    <t>2018.01.15</t>
    <phoneticPr fontId="4" type="noConversion"/>
  </si>
  <si>
    <t>冠群驰骋投资管理（北京）有限公司</t>
    <phoneticPr fontId="4" type="noConversion"/>
  </si>
  <si>
    <t>2014.11.01</t>
  </si>
  <si>
    <t>2017.10.31</t>
  </si>
  <si>
    <t>锐旗资本投资有限公司</t>
    <phoneticPr fontId="4" type="noConversion"/>
  </si>
  <si>
    <t>2014.09.01</t>
  </si>
  <si>
    <t>2017.08.31</t>
  </si>
  <si>
    <t>依摩泰（天津）国际贸易有限公司</t>
    <phoneticPr fontId="4" type="noConversion"/>
  </si>
  <si>
    <t>2017.06.30</t>
  </si>
  <si>
    <r>
      <t>A-17</t>
    </r>
    <r>
      <rPr>
        <sz val="10"/>
        <rFont val="宋体"/>
        <family val="3"/>
        <charset val="134"/>
      </rPr>
      <t>01</t>
    </r>
    <phoneticPr fontId="4" type="noConversion"/>
  </si>
  <si>
    <t>北京金芙蓉投资基金管理有限公司</t>
    <phoneticPr fontId="4" type="noConversion"/>
  </si>
  <si>
    <t>2018.02.25</t>
    <phoneticPr fontId="248" type="noConversion"/>
  </si>
  <si>
    <r>
      <t>A-170</t>
    </r>
    <r>
      <rPr>
        <sz val="10"/>
        <rFont val="宋体"/>
        <family val="3"/>
        <charset val="134"/>
      </rPr>
      <t>6</t>
    </r>
    <phoneticPr fontId="4" type="noConversion"/>
  </si>
  <si>
    <t>卧石泉国际贸易有限公司</t>
    <phoneticPr fontId="4" type="noConversion"/>
  </si>
  <si>
    <t>2014.06.01</t>
  </si>
  <si>
    <t>2017.05.31</t>
  </si>
  <si>
    <r>
      <t>A-170</t>
    </r>
    <r>
      <rPr>
        <sz val="10"/>
        <rFont val="宋体"/>
        <family val="3"/>
        <charset val="134"/>
      </rPr>
      <t>8</t>
    </r>
    <phoneticPr fontId="4" type="noConversion"/>
  </si>
  <si>
    <t>A-17</t>
  </si>
  <si>
    <t>A-18</t>
  </si>
  <si>
    <t>美国美涤威公司北京代表处</t>
    <phoneticPr fontId="4" type="noConversion"/>
  </si>
  <si>
    <t>2014.08.01</t>
  </si>
  <si>
    <t>2017.07.31</t>
  </si>
  <si>
    <t>卡西欧（中国）贸易有限公司</t>
    <phoneticPr fontId="4" type="noConversion"/>
  </si>
  <si>
    <t>广州卡西欧技术有限公司北京分公司</t>
    <phoneticPr fontId="4" type="noConversion"/>
  </si>
  <si>
    <t>押三付一</t>
    <phoneticPr fontId="4" type="noConversion"/>
  </si>
  <si>
    <t>A-1808&amp;1810</t>
  </si>
  <si>
    <t>深圳泛特宏景咨询有限公司北京分公司</t>
  </si>
  <si>
    <t>2016.3.1</t>
    <phoneticPr fontId="4" type="noConversion"/>
  </si>
  <si>
    <t>2019.2.28</t>
    <phoneticPr fontId="4" type="noConversion"/>
  </si>
  <si>
    <t>A-19</t>
  </si>
  <si>
    <t>北京隆图盛世投资担保有限公司</t>
    <phoneticPr fontId="4" type="noConversion"/>
  </si>
  <si>
    <t>2014.09.16</t>
  </si>
  <si>
    <t>2017.09.15</t>
  </si>
  <si>
    <t>北京中放百图医疗设备有限公司</t>
    <phoneticPr fontId="4" type="noConversion"/>
  </si>
  <si>
    <t>A-20</t>
    <phoneticPr fontId="4" type="noConversion"/>
  </si>
  <si>
    <t>分享汇科技（北京）有限公司</t>
    <phoneticPr fontId="4" type="noConversion"/>
  </si>
  <si>
    <t>2015.01.01</t>
  </si>
  <si>
    <t>2017.12.31</t>
  </si>
  <si>
    <t>A-21</t>
  </si>
  <si>
    <t>A-22</t>
  </si>
  <si>
    <t>大众保险股份有限公司北京分公司</t>
    <phoneticPr fontId="4" type="noConversion"/>
  </si>
  <si>
    <t>2014.10.16</t>
  </si>
  <si>
    <t>2017.10.15</t>
  </si>
  <si>
    <r>
      <t>A</t>
    </r>
    <r>
      <rPr>
        <b/>
        <sz val="10"/>
        <rFont val="宋体"/>
        <family val="3"/>
        <charset val="134"/>
      </rPr>
      <t>座总计</t>
    </r>
    <phoneticPr fontId="4" type="noConversion"/>
  </si>
  <si>
    <t>B</t>
    <phoneticPr fontId="4" type="noConversion"/>
  </si>
  <si>
    <t>北京万豪酒店</t>
    <phoneticPr fontId="4" type="noConversion"/>
  </si>
  <si>
    <r>
      <t>B</t>
    </r>
    <r>
      <rPr>
        <b/>
        <sz val="10"/>
        <rFont val="宋体"/>
        <family val="3"/>
        <charset val="134"/>
      </rPr>
      <t>座总计</t>
    </r>
    <phoneticPr fontId="4" type="noConversion"/>
  </si>
  <si>
    <t>3层</t>
  </si>
  <si>
    <t>北京万泰源通网络科技有限公司</t>
    <phoneticPr fontId="4" type="noConversion"/>
  </si>
  <si>
    <t>2016.2.5</t>
    <phoneticPr fontId="4" type="noConversion"/>
  </si>
  <si>
    <t>2018.2.5</t>
    <phoneticPr fontId="4" type="noConversion"/>
  </si>
  <si>
    <t>押三付一</t>
    <phoneticPr fontId="4" type="noConversion"/>
  </si>
  <si>
    <t>5层</t>
    <phoneticPr fontId="4" type="noConversion"/>
  </si>
  <si>
    <t>C-503&amp;505&amp;506&amp;507&amp;510&amp;511&amp;</t>
  </si>
  <si>
    <t>新疆无界文化传媒有限公司北京分公司</t>
    <phoneticPr fontId="4" type="noConversion"/>
  </si>
  <si>
    <t>押三付三</t>
    <phoneticPr fontId="4" type="noConversion"/>
  </si>
  <si>
    <t>6层</t>
    <phoneticPr fontId="4" type="noConversion"/>
  </si>
  <si>
    <t>康普通讯技术（中国）有限公司</t>
    <phoneticPr fontId="4" type="noConversion"/>
  </si>
  <si>
    <t>2018.11.15</t>
    <phoneticPr fontId="4" type="noConversion"/>
  </si>
  <si>
    <t>8层</t>
    <phoneticPr fontId="248" type="noConversion"/>
  </si>
  <si>
    <t>北京恒昌利通投资管理有限公司</t>
    <phoneticPr fontId="248" type="noConversion"/>
  </si>
  <si>
    <t>2018.10.15</t>
    <phoneticPr fontId="4" type="noConversion"/>
  </si>
  <si>
    <t>16层</t>
    <phoneticPr fontId="4" type="noConversion"/>
  </si>
  <si>
    <t>北京润美康医药有限公司</t>
    <phoneticPr fontId="4" type="noConversion"/>
  </si>
  <si>
    <t>2018.11.14</t>
    <phoneticPr fontId="4" type="noConversion"/>
  </si>
  <si>
    <t>盛京鼎辉（北京（投资基金管理有限公司</t>
    <phoneticPr fontId="4" type="noConversion"/>
  </si>
  <si>
    <t>2016.3.1</t>
    <phoneticPr fontId="4" type="noConversion"/>
  </si>
  <si>
    <t>2019.2.28</t>
    <phoneticPr fontId="4" type="noConversion"/>
  </si>
  <si>
    <t>空</t>
    <phoneticPr fontId="4" type="noConversion"/>
  </si>
  <si>
    <t>C座总计</t>
    <phoneticPr fontId="4" type="noConversion"/>
  </si>
  <si>
    <t>D-03</t>
  </si>
  <si>
    <t>北京环思捷科技发展有限公司</t>
    <phoneticPr fontId="4" type="noConversion"/>
  </si>
  <si>
    <r>
      <t>D</t>
    </r>
    <r>
      <rPr>
        <sz val="10"/>
        <rFont val="宋体"/>
        <family val="3"/>
        <charset val="134"/>
      </rPr>
      <t>-05</t>
    </r>
  </si>
  <si>
    <t>理光（中国）投资有限公司北京分公司</t>
    <phoneticPr fontId="4" type="noConversion"/>
  </si>
  <si>
    <t>D-06</t>
  </si>
  <si>
    <t>梅里埃诊断产品（上海）有限公司北京分公司</t>
    <phoneticPr fontId="4" type="noConversion"/>
  </si>
  <si>
    <t>香港生物梅里埃中国有限公司北京办事处</t>
    <phoneticPr fontId="4" type="noConversion"/>
  </si>
  <si>
    <t>梅里埃基金会（法国）北京办事处</t>
    <phoneticPr fontId="4" type="noConversion"/>
  </si>
  <si>
    <t>北京东灵通资讯有限公司</t>
    <phoneticPr fontId="4" type="noConversion"/>
  </si>
  <si>
    <t>北京东灵通知识产权服务有限公司</t>
    <phoneticPr fontId="4" type="noConversion"/>
  </si>
  <si>
    <t>北京东灵通知识产权服务有限公司分公司</t>
    <phoneticPr fontId="4" type="noConversion"/>
  </si>
  <si>
    <t>D-07</t>
    <phoneticPr fontId="4" type="noConversion"/>
  </si>
  <si>
    <t>艾美仕市场研究咨询（上海）有限公司</t>
    <phoneticPr fontId="4" type="noConversion"/>
  </si>
  <si>
    <t>D-08</t>
    <phoneticPr fontId="4" type="noConversion"/>
  </si>
  <si>
    <t>D-09</t>
  </si>
  <si>
    <r>
      <rPr>
        <sz val="9"/>
        <rFont val="宋体"/>
        <family val="3"/>
        <charset val="134"/>
      </rPr>
      <t>日本</t>
    </r>
    <r>
      <rPr>
        <sz val="9"/>
        <rFont val="Arial"/>
        <family val="2"/>
      </rPr>
      <t>TIS</t>
    </r>
    <r>
      <rPr>
        <sz val="9"/>
        <rFont val="宋体"/>
        <family val="3"/>
        <charset val="134"/>
      </rPr>
      <t>株式会社北京代表处</t>
    </r>
    <phoneticPr fontId="4" type="noConversion"/>
  </si>
  <si>
    <t>2015.03.01</t>
    <phoneticPr fontId="4" type="noConversion"/>
  </si>
  <si>
    <t>2017.02.28</t>
    <phoneticPr fontId="4" type="noConversion"/>
  </si>
  <si>
    <t>游世界（北京）旅游股份有限公司</t>
    <phoneticPr fontId="4" type="noConversion"/>
  </si>
  <si>
    <r>
      <t>D</t>
    </r>
    <r>
      <rPr>
        <sz val="10"/>
        <rFont val="宋体"/>
        <family val="3"/>
        <charset val="134"/>
      </rPr>
      <t>-09</t>
    </r>
  </si>
  <si>
    <t>北京逸行国际旅行社有限公司</t>
    <phoneticPr fontId="4" type="noConversion"/>
  </si>
  <si>
    <r>
      <t>D</t>
    </r>
    <r>
      <rPr>
        <sz val="10"/>
        <rFont val="宋体"/>
        <family val="3"/>
        <charset val="134"/>
      </rPr>
      <t>-0908</t>
    </r>
    <phoneticPr fontId="4" type="noConversion"/>
  </si>
  <si>
    <t>黎巴嫩IFP集团公司北京代表处</t>
    <phoneticPr fontId="4" type="noConversion"/>
  </si>
  <si>
    <t>北京迈斯百特国际展览有限公司</t>
    <phoneticPr fontId="4" type="noConversion"/>
  </si>
  <si>
    <t>上海茜茜减肥服务有限公司</t>
    <phoneticPr fontId="4" type="noConversion"/>
  </si>
  <si>
    <t>押三付二</t>
  </si>
  <si>
    <t>D-10</t>
  </si>
  <si>
    <t>高柏（北京）管理咨询有限公司</t>
    <phoneticPr fontId="4" type="noConversion"/>
  </si>
  <si>
    <t>中稷神农（韩志铭）</t>
    <phoneticPr fontId="4" type="noConversion"/>
  </si>
  <si>
    <t>北京辉鸣同新传媒广告有限公司</t>
    <phoneticPr fontId="4" type="noConversion"/>
  </si>
  <si>
    <r>
      <t>D</t>
    </r>
    <r>
      <rPr>
        <sz val="10"/>
        <rFont val="宋体"/>
        <family val="3"/>
        <charset val="134"/>
      </rPr>
      <t>-11</t>
    </r>
  </si>
  <si>
    <t>智树信息技术(北京)有限公司</t>
    <phoneticPr fontId="4" type="noConversion"/>
  </si>
  <si>
    <t>D-11</t>
  </si>
  <si>
    <t>上海地素商贸有限公司北京办事处</t>
    <phoneticPr fontId="4" type="noConversion"/>
  </si>
  <si>
    <t>北京华伍创新科技有限责任公司</t>
    <phoneticPr fontId="4" type="noConversion"/>
  </si>
  <si>
    <t>北京天睿律师事务所</t>
    <phoneticPr fontId="4" type="noConversion"/>
  </si>
  <si>
    <t>D-12</t>
  </si>
  <si>
    <t>嘉实基金管理有限公司</t>
    <phoneticPr fontId="4" type="noConversion"/>
  </si>
  <si>
    <t>D-15</t>
    <phoneticPr fontId="4" type="noConversion"/>
  </si>
  <si>
    <t>万盟盛世国际投资控股有限公司（凯悦房地产开发集团）</t>
    <phoneticPr fontId="4" type="noConversion"/>
  </si>
  <si>
    <t>押三付一（付一个月房租，二个月物业费）</t>
    <phoneticPr fontId="4" type="noConversion"/>
  </si>
  <si>
    <t>D-16</t>
    <phoneticPr fontId="4" type="noConversion"/>
  </si>
  <si>
    <t>D-17</t>
  </si>
  <si>
    <t>北京同创万利投资管理有限公司</t>
    <phoneticPr fontId="4" type="noConversion"/>
  </si>
  <si>
    <t>2016.09.15</t>
  </si>
  <si>
    <t>D座总计</t>
    <phoneticPr fontId="4" type="noConversion"/>
  </si>
  <si>
    <t>北京明城万豪酒店管理有限公司</t>
    <phoneticPr fontId="4" type="noConversion"/>
  </si>
  <si>
    <r>
      <t>L</t>
    </r>
    <r>
      <rPr>
        <sz val="10"/>
        <rFont val="宋体"/>
        <family val="3"/>
        <charset val="134"/>
      </rPr>
      <t>106A&amp;107</t>
    </r>
  </si>
  <si>
    <t>北京全时叁陆伍连锁便利店有限公司</t>
    <phoneticPr fontId="4" type="noConversion"/>
  </si>
  <si>
    <r>
      <t>L</t>
    </r>
    <r>
      <rPr>
        <sz val="10"/>
        <rFont val="宋体"/>
        <family val="3"/>
        <charset val="134"/>
      </rPr>
      <t>105A&amp;106B</t>
    </r>
  </si>
  <si>
    <r>
      <t>L</t>
    </r>
    <r>
      <rPr>
        <sz val="10"/>
        <rFont val="宋体"/>
        <family val="3"/>
        <charset val="134"/>
      </rPr>
      <t>105</t>
    </r>
    <phoneticPr fontId="4" type="noConversion"/>
  </si>
  <si>
    <t>卡奇诺（天津）服饰有限公司</t>
    <phoneticPr fontId="4" type="noConversion"/>
  </si>
  <si>
    <t>租赁部</t>
    <phoneticPr fontId="4" type="noConversion"/>
  </si>
  <si>
    <t>L108A</t>
    <phoneticPr fontId="4" type="noConversion"/>
  </si>
  <si>
    <t>李林玫</t>
    <phoneticPr fontId="4" type="noConversion"/>
  </si>
  <si>
    <t>L103A</t>
    <phoneticPr fontId="4" type="noConversion"/>
  </si>
  <si>
    <t>孙道金</t>
    <phoneticPr fontId="4" type="noConversion"/>
  </si>
  <si>
    <t>L103B</t>
    <phoneticPr fontId="4" type="noConversion"/>
  </si>
  <si>
    <t>北京顶全便利店有限公司</t>
    <phoneticPr fontId="4" type="noConversion"/>
  </si>
  <si>
    <t>一期商铺总计</t>
    <phoneticPr fontId="4" type="noConversion"/>
  </si>
  <si>
    <t>A101&amp;102</t>
  </si>
  <si>
    <r>
      <rPr>
        <sz val="10"/>
        <rFont val="宋体"/>
        <family val="3"/>
        <charset val="134"/>
      </rPr>
      <t>北京和润乳制品厂</t>
    </r>
  </si>
  <si>
    <r>
      <rPr>
        <sz val="10"/>
        <rFont val="宋体"/>
        <family val="3"/>
        <charset val="134"/>
      </rPr>
      <t>押三付三</t>
    </r>
  </si>
  <si>
    <t>A103</t>
  </si>
  <si>
    <r>
      <rPr>
        <sz val="10"/>
        <rFont val="宋体"/>
        <family val="3"/>
        <charset val="134"/>
      </rPr>
      <t>北京十七城餐饮管理有限公司</t>
    </r>
  </si>
  <si>
    <t>A105</t>
  </si>
  <si>
    <t>北京嘉合兴餐饮管理有限公司</t>
    <phoneticPr fontId="4" type="noConversion"/>
  </si>
  <si>
    <t>A106</t>
  </si>
  <si>
    <t>北京韩时餐饮有限公司（面积188.08？）</t>
    <phoneticPr fontId="4" type="noConversion"/>
  </si>
  <si>
    <t>A107&amp;L116</t>
  </si>
  <si>
    <r>
      <rPr>
        <sz val="10"/>
        <rFont val="宋体"/>
        <family val="3"/>
        <charset val="134"/>
      </rPr>
      <t>和味坊餐饮服务（北京）有限公司</t>
    </r>
  </si>
  <si>
    <t>L102A</t>
  </si>
  <si>
    <r>
      <rPr>
        <sz val="10"/>
        <rFont val="宋体"/>
        <family val="3"/>
        <charset val="134"/>
      </rPr>
      <t>华润太平洋餐饮管理（北京）有限公司</t>
    </r>
  </si>
  <si>
    <r>
      <rPr>
        <sz val="10"/>
        <rFont val="宋体"/>
        <family val="3"/>
        <charset val="134"/>
      </rPr>
      <t>押三付一</t>
    </r>
  </si>
  <si>
    <t>L102B</t>
  </si>
  <si>
    <r>
      <rPr>
        <sz val="10"/>
        <rFont val="宋体"/>
        <family val="3"/>
        <charset val="134"/>
      </rPr>
      <t>北京新世纪京臣保健技术有限公司</t>
    </r>
  </si>
  <si>
    <t>A108</t>
  </si>
  <si>
    <r>
      <rPr>
        <sz val="10"/>
        <rFont val="宋体"/>
        <family val="3"/>
        <charset val="134"/>
      </rPr>
      <t>北京顺风顺水餐饮管理有限公司</t>
    </r>
  </si>
  <si>
    <r>
      <rPr>
        <sz val="10"/>
        <rFont val="宋体"/>
        <family val="3"/>
        <charset val="134"/>
      </rPr>
      <t>押伍付二</t>
    </r>
  </si>
  <si>
    <t>L115</t>
  </si>
  <si>
    <r>
      <rPr>
        <sz val="10"/>
        <rFont val="宋体"/>
        <family val="3"/>
        <charset val="134"/>
      </rPr>
      <t>北京天天到家电子商务有限公司</t>
    </r>
  </si>
  <si>
    <t>L117</t>
  </si>
  <si>
    <r>
      <rPr>
        <sz val="10"/>
        <rFont val="宋体"/>
        <family val="3"/>
        <charset val="134"/>
      </rPr>
      <t>北京来喔欢乐餐饮管理有限公司</t>
    </r>
  </si>
  <si>
    <t>L101</t>
  </si>
  <si>
    <r>
      <rPr>
        <sz val="10"/>
        <rFont val="宋体"/>
        <family val="3"/>
        <charset val="134"/>
      </rPr>
      <t>牡丹江市东鹏餐饮服务有限公司</t>
    </r>
  </si>
  <si>
    <r>
      <rPr>
        <sz val="10"/>
        <rFont val="宋体"/>
        <family val="3"/>
        <charset val="134"/>
      </rPr>
      <t>押二付二</t>
    </r>
  </si>
  <si>
    <t>L108B</t>
  </si>
  <si>
    <r>
      <t>1F</t>
    </r>
    <r>
      <rPr>
        <sz val="10"/>
        <rFont val="宋体"/>
        <family val="3"/>
        <charset val="134"/>
      </rPr>
      <t>南侧</t>
    </r>
    <r>
      <rPr>
        <sz val="10"/>
        <rFont val="Times New Roman"/>
        <family val="1"/>
      </rPr>
      <t>900</t>
    </r>
    <r>
      <rPr>
        <sz val="10"/>
        <rFont val="宋体"/>
        <family val="3"/>
        <charset val="134"/>
      </rPr>
      <t>㎡餐厅（空置）</t>
    </r>
    <r>
      <rPr>
        <sz val="10"/>
        <rFont val="Times New Roman"/>
        <family val="1"/>
      </rPr>
      <t/>
    </r>
    <phoneticPr fontId="4" type="noConversion"/>
  </si>
  <si>
    <r>
      <t>2F</t>
    </r>
    <r>
      <rPr>
        <sz val="10.5"/>
        <color indexed="10"/>
        <rFont val="微软雅黑"/>
        <family val="2"/>
        <charset val="134"/>
      </rPr>
      <t>北侧</t>
    </r>
    <r>
      <rPr>
        <sz val="10.5"/>
        <color indexed="10"/>
        <rFont val="Tahoma"/>
        <family val="2"/>
        <charset val="134"/>
      </rPr>
      <t>1330</t>
    </r>
    <r>
      <rPr>
        <sz val="10.5"/>
        <color indexed="10"/>
        <rFont val="宋体"/>
        <family val="3"/>
        <charset val="134"/>
      </rPr>
      <t>㎡面积（空置）</t>
    </r>
  </si>
  <si>
    <r>
      <t>地下</t>
    </r>
    <r>
      <rPr>
        <sz val="10"/>
        <rFont val="Times New Roman"/>
        <family val="1"/>
      </rPr>
      <t>1F 3000</t>
    </r>
    <r>
      <rPr>
        <sz val="10"/>
        <rFont val="宋体"/>
        <family val="3"/>
        <charset val="134"/>
      </rPr>
      <t>㎡（空置）</t>
    </r>
    <phoneticPr fontId="4" type="noConversion"/>
  </si>
  <si>
    <t>二期商铺总计</t>
    <phoneticPr fontId="4" type="noConversion"/>
  </si>
  <si>
    <t>毗邻道路的类型与等级</t>
  </si>
  <si>
    <t>套内面积</t>
    <phoneticPr fontId="135" type="noConversion"/>
  </si>
  <si>
    <t>较大</t>
  </si>
  <si>
    <r>
      <t>1-2</t>
    </r>
    <r>
      <rPr>
        <sz val="11"/>
        <color indexed="8"/>
        <rFont val="宋体"/>
        <family val="3"/>
        <charset val="134"/>
      </rPr>
      <t>层</t>
    </r>
    <phoneticPr fontId="31" type="noConversion"/>
  </si>
  <si>
    <t>郑燚</t>
  </si>
  <si>
    <t>崔锴</t>
  </si>
  <si>
    <t>农行</t>
    <phoneticPr fontId="7" type="noConversion"/>
  </si>
  <si>
    <t>核定资产</t>
  </si>
  <si>
    <t>房地产市场价值</t>
  </si>
  <si>
    <r>
      <rPr>
        <sz val="10"/>
        <color theme="9" tint="-0.249977111117893"/>
        <rFont val="宋体"/>
        <family val="3"/>
        <charset val="134"/>
      </rPr>
      <t>海淀区古莲路</t>
    </r>
    <r>
      <rPr>
        <sz val="10"/>
        <color theme="9" tint="-0.249977111117893"/>
        <rFont val="Arial"/>
        <family val="2"/>
      </rPr>
      <t>66</t>
    </r>
    <r>
      <rPr>
        <sz val="10"/>
        <color theme="9" tint="-0.249977111117893"/>
        <rFont val="宋体"/>
        <family val="3"/>
        <charset val="134"/>
      </rPr>
      <t>号院“中关村温泉科技园·二期”</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层部分集体产业用房房地产市场租金水平评估</t>
    </r>
    <phoneticPr fontId="7" type="noConversion"/>
  </si>
  <si>
    <t>底商</t>
  </si>
  <si>
    <t>底商</t>
    <phoneticPr fontId="31" type="noConversion"/>
  </si>
  <si>
    <t>较小</t>
  </si>
  <si>
    <t>租赁情况表（办公+商业）2022.7月</t>
  </si>
  <si>
    <t>楼号</t>
  </si>
  <si>
    <t>单元号</t>
  </si>
  <si>
    <t>房号</t>
  </si>
  <si>
    <t>面积</t>
  </si>
  <si>
    <t>自持/销售</t>
  </si>
  <si>
    <t>备注</t>
  </si>
  <si>
    <t>租期（月）</t>
  </si>
  <si>
    <t>日租金（元/平米）</t>
  </si>
  <si>
    <t>1号楼</t>
  </si>
  <si>
    <t>101</t>
  </si>
  <si>
    <t>自持</t>
  </si>
  <si>
    <t>北京可礼客餐饮服务有限公司</t>
  </si>
  <si>
    <t>60（2019.10.10-2024.10.9）</t>
  </si>
  <si>
    <t>前两年10元，第三年10.30元，第四年10.61元，第五年10.93元，物业管理费0.87元</t>
  </si>
  <si>
    <t>102</t>
  </si>
  <si>
    <t>北京吉野家西一餐饮有限公司</t>
  </si>
  <si>
    <t>120（2019.7.1-2029.6.30）</t>
  </si>
  <si>
    <t>前两年10元，第三年10.30元，第四年10.61元，第五年10.93元，第六年11.26元，第七年11.60元，第八年11.95元，第九年12.31元，第十年12.68元，物业管理费0.87元</t>
  </si>
  <si>
    <t>103</t>
  </si>
  <si>
    <t>104</t>
  </si>
  <si>
    <t>北京巴谱绝味餐饮有限责任公司</t>
  </si>
  <si>
    <t>60（2019.1.1-2023.12.31）</t>
  </si>
  <si>
    <t>105</t>
  </si>
  <si>
    <t>201</t>
  </si>
  <si>
    <t>60（2019.03.01-2024.02.29）</t>
  </si>
  <si>
    <t>前两年5元，第三年5.15元，第四年5.30元，第五年5.46元，物业管理费0.87元</t>
  </si>
  <si>
    <t>202</t>
  </si>
  <si>
    <t>203</t>
  </si>
  <si>
    <t>204</t>
  </si>
  <si>
    <t>205</t>
  </si>
  <si>
    <t>2号楼</t>
  </si>
  <si>
    <t>1单元</t>
  </si>
  <si>
    <t>汉堡王（北京）餐饮管理有限公司</t>
  </si>
  <si>
    <t>120（2019.7.31-2029.7.30）</t>
  </si>
  <si>
    <t>第一年3.55元，第二年6.08元，第三年第四年6.57元，第五年第六年7.09元，第七年第八年7.66元，第九年第十年8.27元，第1-4年提成租金为每月营业额的8%，第5-7年提成租金为每月营业额的9%，第8-10年提成租金为每月营业额的10%，物业管理费0.87元</t>
  </si>
  <si>
    <t>106</t>
  </si>
  <si>
    <t>北京绿雅蓝湾餐饮服务有限公司</t>
  </si>
  <si>
    <t>60（2019.10.10.2024.10.9）</t>
  </si>
  <si>
    <t>107</t>
  </si>
  <si>
    <t>北京四伙餐饮管理有限公司</t>
  </si>
  <si>
    <t>60（2020.6.1-2025.5.31）</t>
  </si>
  <si>
    <t>108</t>
  </si>
  <si>
    <t>北京富闳餐饮管理有限公司</t>
  </si>
  <si>
    <t>109</t>
  </si>
  <si>
    <t>优选全球（北京）科技有限公司</t>
  </si>
  <si>
    <t>60（2019.06.20-2024.06.19）</t>
  </si>
  <si>
    <t>北京哈马尔罕餐饮管理有限公司</t>
  </si>
  <si>
    <t>120（2020.10.01-2030.09.30）</t>
  </si>
  <si>
    <t>前三年4.5元，第4-6年4.73元，第7-9年4.97元，第10年5.22元，物业管理费0.87元</t>
  </si>
  <si>
    <t>206</t>
  </si>
  <si>
    <t>207</t>
  </si>
  <si>
    <t>208</t>
  </si>
  <si>
    <t>301</t>
  </si>
  <si>
    <t>北京地平线信息技术有限公司</t>
  </si>
  <si>
    <t>60（2022.5.30-2027.5.29）</t>
  </si>
  <si>
    <t>前两年5.81元，第三年第四年6.29元，第五年6.49元，综合服务1元</t>
  </si>
  <si>
    <t>302</t>
  </si>
  <si>
    <t>303</t>
  </si>
  <si>
    <t>304</t>
  </si>
  <si>
    <t>305</t>
  </si>
  <si>
    <t>306</t>
  </si>
  <si>
    <t>307</t>
  </si>
  <si>
    <t>豪威科技（北京）股份有限公司</t>
  </si>
  <si>
    <t>60（2021.7.20-2026.7.19）</t>
  </si>
  <si>
    <t>前两年6.3元，第三年第四年6.62元，第五年6.95元，综合服务费1元</t>
  </si>
  <si>
    <t>308</t>
  </si>
  <si>
    <t>北京地平线征途智能科技有限公司</t>
  </si>
  <si>
    <t>前两年6.2元，第三年第四年6.51元，第五年6.84元，综合服务费1元</t>
  </si>
  <si>
    <t>309</t>
  </si>
  <si>
    <t>北京地平线机器人技术研发有限公司</t>
  </si>
  <si>
    <t>401</t>
  </si>
  <si>
    <t>402</t>
  </si>
  <si>
    <t>403</t>
  </si>
  <si>
    <t>404</t>
  </si>
  <si>
    <t>405</t>
  </si>
  <si>
    <t>406</t>
  </si>
  <si>
    <t>407</t>
  </si>
  <si>
    <t>408</t>
  </si>
  <si>
    <t>409</t>
  </si>
  <si>
    <t>410</t>
  </si>
  <si>
    <t>501</t>
  </si>
  <si>
    <t>502</t>
  </si>
  <si>
    <t>503</t>
  </si>
  <si>
    <t>504</t>
  </si>
  <si>
    <t>505</t>
  </si>
  <si>
    <t>506</t>
  </si>
  <si>
    <t>507</t>
  </si>
  <si>
    <t>508</t>
  </si>
  <si>
    <t>509</t>
  </si>
  <si>
    <t>510</t>
  </si>
  <si>
    <t>601</t>
  </si>
  <si>
    <t>602</t>
  </si>
  <si>
    <t>603</t>
  </si>
  <si>
    <t>604</t>
  </si>
  <si>
    <t>605</t>
  </si>
  <si>
    <t>606</t>
  </si>
  <si>
    <t>607</t>
  </si>
  <si>
    <t>608</t>
  </si>
  <si>
    <t>609</t>
  </si>
  <si>
    <t>610</t>
  </si>
  <si>
    <t>701</t>
  </si>
  <si>
    <t>702</t>
  </si>
  <si>
    <t>703</t>
  </si>
  <si>
    <t>704</t>
  </si>
  <si>
    <t>705</t>
  </si>
  <si>
    <t>706</t>
  </si>
  <si>
    <t>707</t>
  </si>
  <si>
    <t>708</t>
  </si>
  <si>
    <t>709</t>
  </si>
  <si>
    <t>710</t>
  </si>
  <si>
    <t>801</t>
  </si>
  <si>
    <t>802</t>
  </si>
  <si>
    <t>803</t>
  </si>
  <si>
    <t>804</t>
  </si>
  <si>
    <t>805</t>
  </si>
  <si>
    <t>806</t>
  </si>
  <si>
    <t>807</t>
  </si>
  <si>
    <t>808</t>
  </si>
  <si>
    <t>809</t>
  </si>
  <si>
    <t>810</t>
  </si>
  <si>
    <t>901</t>
  </si>
  <si>
    <t>902</t>
  </si>
  <si>
    <t>903</t>
  </si>
  <si>
    <t>904</t>
  </si>
  <si>
    <t>905</t>
  </si>
  <si>
    <t>906</t>
  </si>
  <si>
    <t>907</t>
  </si>
  <si>
    <t>908</t>
  </si>
  <si>
    <t>909</t>
  </si>
  <si>
    <t>910</t>
  </si>
  <si>
    <t>1001</t>
  </si>
  <si>
    <t>1002</t>
  </si>
  <si>
    <t>1003</t>
  </si>
  <si>
    <t>1004</t>
  </si>
  <si>
    <t>1005</t>
  </si>
  <si>
    <t>1006</t>
  </si>
  <si>
    <t>1007</t>
  </si>
  <si>
    <t>1008</t>
  </si>
  <si>
    <t>1009</t>
  </si>
  <si>
    <t>1010</t>
  </si>
  <si>
    <t>2单元</t>
  </si>
  <si>
    <t>北京德玉尚品商贸有限公司</t>
  </si>
  <si>
    <t>60（2018.11.1-2023.10.31）</t>
  </si>
  <si>
    <t>交通银行股份有限公司北京市分行</t>
  </si>
  <si>
    <t>120（2019.3.1-2029.2.28）</t>
  </si>
  <si>
    <t>前两年10元，后每三年租金上浮10%，物业管理费0.87元</t>
  </si>
  <si>
    <t>北京潇湘码头永丰餐饮管理有限公司</t>
  </si>
  <si>
    <t>96（2019.11.20-2027.11.19）</t>
  </si>
  <si>
    <t>第一年第二年5元，第三年45.15元，第四年5.3元，第五年5.46元，第六年5.62元，第七年5.79元，第八年5.96元，物业管理费0.87元</t>
  </si>
  <si>
    <t>潇湘码头集成（北京）餐饮管理有限公司</t>
  </si>
  <si>
    <t>96（2021.3.20-2029.3.19）</t>
  </si>
  <si>
    <t>第一年第二年4元，第三年4.2元，第四年4.41元，第五年4.63元，第六年4.86元，第七年5.1元，第八年5.36元，物业管理费0.87元</t>
  </si>
  <si>
    <t>3单元</t>
  </si>
  <si>
    <t>北京芭拉便利店有限公司</t>
  </si>
  <si>
    <t>60（2018.11.01-2023.10.31）</t>
  </si>
  <si>
    <t>北京鑫良瑞餐饮有限公司</t>
  </si>
  <si>
    <t>60（2019.04.01-2024.03.31）</t>
  </si>
  <si>
    <t>港品臻（北京）餐饮管理有限公司</t>
  </si>
  <si>
    <t>60（2019.10.20-2024.10.19）</t>
  </si>
  <si>
    <t>北京叁德友餐饮有限公司</t>
  </si>
  <si>
    <t>60（2019.12.20-2024.12.19）</t>
  </si>
  <si>
    <t>图书馆</t>
  </si>
  <si>
    <t>会议中心</t>
  </si>
  <si>
    <t>租赁2573.36</t>
  </si>
  <si>
    <t>瀚芯智能科技（北京）有限公司</t>
  </si>
  <si>
    <t>12(2022.5.10-2023.5.9)</t>
  </si>
  <si>
    <t>孵化器价格体系：
2022-2023.4.30（5.39元）
2023.5.1-2025.4.30（5.71元）
2025.5.1（6.03）
物业费全含</t>
  </si>
  <si>
    <t>北京见合八方科技发展有限公里数</t>
  </si>
  <si>
    <t>12（2022.5.1-2023.4.30）</t>
  </si>
  <si>
    <t>普迪凯科技发展（北京）有限公司</t>
  </si>
  <si>
    <t>鸿芯智能科技（北京）有限公司</t>
  </si>
  <si>
    <t>12（2022.5.10-2023.5.9）</t>
  </si>
  <si>
    <t>江西嘉捷信达新材料科技有限公司北京分公司</t>
  </si>
  <si>
    <t>北京智信易联科技有限公司</t>
  </si>
  <si>
    <t>英众世纪(北京）信息科技有限公司</t>
  </si>
  <si>
    <t>北京博天数创科技有限公司</t>
  </si>
  <si>
    <t>12（2022.6.15-2023.6.14）</t>
  </si>
  <si>
    <t>北京慧天智慧科技有限公司</t>
  </si>
  <si>
    <t>12（2022.5.15-2023.5.14）</t>
  </si>
  <si>
    <t>北京米兜科技有限公司</t>
  </si>
  <si>
    <t>深圳新声半导体科技有限公司</t>
  </si>
  <si>
    <t>12（2021.8.10-2022.8.9）</t>
  </si>
  <si>
    <t>北京冲量在线科技有限公司</t>
  </si>
  <si>
    <t>北京连心医疗科技有限公司</t>
  </si>
  <si>
    <t>12（2022.5.20-2023.5.19）</t>
  </si>
  <si>
    <t>北京思比科微电子技术股份有限公司</t>
  </si>
  <si>
    <t>60（2019.11.20-2024.11.19）</t>
  </si>
  <si>
    <t>前三年5.34元，后两年5.61元，综合服务为1元</t>
  </si>
  <si>
    <t>前三年5.44元，后两年5.71元，综合服务为1元</t>
  </si>
  <si>
    <t>前三年5.54元，后两年5.82元，综合服务为1元</t>
  </si>
  <si>
    <t>北京韦豪集成电路设计有限责任公司</t>
  </si>
  <si>
    <t>前三年5.4元，后两年5.67元，综合服务费1元</t>
  </si>
  <si>
    <t>北京至臻信远科技有限公司</t>
  </si>
  <si>
    <t>36（2020.03.20-2023.03.19）</t>
  </si>
  <si>
    <t>三年5.36，综合服务为1元</t>
  </si>
  <si>
    <t>爱集微咨询（厦门）有限公司</t>
  </si>
  <si>
    <t>36（2021.03.20-2024.03.19）</t>
  </si>
  <si>
    <t>前两年5.67元，第三年5.95元，综合服务费1元</t>
  </si>
  <si>
    <t>沐曦科技（北京）有限公司</t>
  </si>
  <si>
    <t>60（2021.3.20-2026.3.19）</t>
  </si>
  <si>
    <t>前两年5.84元，第三年第四年6.13元，第五年6.44元，综合服务费1元</t>
  </si>
  <si>
    <t>北京飞骧电子技术有限公司</t>
  </si>
  <si>
    <t>36（2021.3.20-2024.3.19）</t>
  </si>
  <si>
    <t>前两年6元，第三年6.3元，综合服务费1元</t>
  </si>
  <si>
    <t>北京最终前沿深空科技有限公司</t>
  </si>
  <si>
    <t>60（2020.12.20-2025.12.19）</t>
  </si>
  <si>
    <t>前三年5.61元，后两年5.89元，综合服务费1元</t>
  </si>
  <si>
    <t>1011</t>
  </si>
  <si>
    <t>1012</t>
  </si>
  <si>
    <t>1101</t>
  </si>
  <si>
    <t>中关村芯海择优科技有限公司</t>
  </si>
  <si>
    <t>60（2021.7.1-2026.6.30）</t>
  </si>
  <si>
    <t>前两年6.1元，第三年第四年6.41元，第五年6.73元，综合服务费1元</t>
  </si>
  <si>
    <t>1102</t>
  </si>
  <si>
    <t>1103</t>
  </si>
  <si>
    <t>1104</t>
  </si>
  <si>
    <t>1105</t>
  </si>
  <si>
    <t>1106</t>
  </si>
  <si>
    <t>1107</t>
  </si>
  <si>
    <t>1108</t>
  </si>
  <si>
    <t>1109</t>
  </si>
  <si>
    <t>1110</t>
  </si>
  <si>
    <t>1111</t>
  </si>
  <si>
    <t>1112</t>
  </si>
  <si>
    <t>1201</t>
  </si>
  <si>
    <t>北京海博思创科技股份有限公司</t>
  </si>
  <si>
    <t>60（2020.05.20-2025.05.19）</t>
  </si>
  <si>
    <t>前两年5.5元，后两年6元，最后一年6.4元综合服务费1元</t>
  </si>
  <si>
    <t>1202</t>
  </si>
  <si>
    <t>1203</t>
  </si>
  <si>
    <t>1204</t>
  </si>
  <si>
    <t>1205</t>
  </si>
  <si>
    <t>1206</t>
  </si>
  <si>
    <t>1207</t>
  </si>
  <si>
    <t>1208</t>
  </si>
  <si>
    <t>1209</t>
  </si>
  <si>
    <t>1210</t>
  </si>
  <si>
    <t>1211</t>
  </si>
  <si>
    <t>1212</t>
  </si>
  <si>
    <t>1301</t>
  </si>
  <si>
    <t>60（2020.11.01-2025.10.31）</t>
  </si>
  <si>
    <t>前三年5.81元，后两年6.10元，综合服务费1元</t>
  </si>
  <si>
    <t>1302</t>
  </si>
  <si>
    <t>1303</t>
  </si>
  <si>
    <t>1304</t>
  </si>
  <si>
    <t>1305</t>
  </si>
  <si>
    <t>1306</t>
  </si>
  <si>
    <t>1307</t>
  </si>
  <si>
    <t>1308</t>
  </si>
  <si>
    <t>1309</t>
  </si>
  <si>
    <t>1310</t>
  </si>
  <si>
    <t>1311</t>
  </si>
  <si>
    <t>1312</t>
  </si>
  <si>
    <t>4单元</t>
  </si>
  <si>
    <t>北京京海创达餐饮有限公司</t>
  </si>
  <si>
    <t>北京头壹号餐饮管理连锁有限公司</t>
  </si>
  <si>
    <t>120（2019.5.1-2029.4.30）</t>
  </si>
  <si>
    <t>和味坊餐饮服务（北京）有限公司</t>
  </si>
  <si>
    <t>60（2019.01.01-2023.12.31）</t>
  </si>
  <si>
    <t>自用</t>
  </si>
  <si>
    <t>北京欣博电子科技有限公司</t>
  </si>
  <si>
    <t>60（2019.01.1-2023.12.31）</t>
  </si>
  <si>
    <t>前三年5.4元，后两年5.67元，综合服务费1元。</t>
  </si>
  <si>
    <t>睿芯联科(北京)电子科技有限公司</t>
  </si>
  <si>
    <t>前三年5.38元，后两年5.65元，综合服务为1元</t>
  </si>
  <si>
    <t>前三年5.18元，后两年5.44元，综合服务为1元</t>
  </si>
  <si>
    <t>芯佰微电子（北京）有限公司</t>
  </si>
  <si>
    <t>60（2019.09.01-2024.08.31）</t>
  </si>
  <si>
    <t>北京致远飞航科技有限公司</t>
  </si>
  <si>
    <t>前三年5.38元，后两年5.65元，综合服务费1元。</t>
  </si>
  <si>
    <t>北京沃达利得科技有限责任公司</t>
  </si>
  <si>
    <t>前三年5.28元，后两年5.54元，综合服务费1元。</t>
  </si>
  <si>
    <t>北京时代全芯存储技术股份有限公司</t>
  </si>
  <si>
    <t>36（2021.9.1-2024.8.31）</t>
  </si>
  <si>
    <t>前两年5.56元，第三年5.84元，综合服务费1元</t>
  </si>
  <si>
    <t>北京探境科技有限公司</t>
  </si>
  <si>
    <t>60（2019.01.01-2023-12.31）</t>
  </si>
  <si>
    <t>前三年5.18元，后两年5.44元，综合服务费1元。</t>
  </si>
  <si>
    <t>北京微分航宇科技有限公司</t>
  </si>
  <si>
    <t>36（2021.3.1-2024.2.29）</t>
  </si>
  <si>
    <t>前两年5.65元，第三年5.93元，综合服务费1元</t>
  </si>
  <si>
    <t>昂森安贝电路科技（深圳）有限公司</t>
  </si>
  <si>
    <t>60（2019.06.01-2024.05.31）</t>
  </si>
  <si>
    <t>前三年5.48元，后两年5.75元，综合服务为1元</t>
  </si>
  <si>
    <t>北京流马锐驰科技有限公司</t>
  </si>
  <si>
    <t>36（2020.09.20-2023.09.19）</t>
  </si>
  <si>
    <t>三年5.48，综合服务为1元</t>
  </si>
  <si>
    <t>北京旭嘉置业有限公司</t>
  </si>
  <si>
    <t>36（2019.07.10-2022.07.09）</t>
  </si>
  <si>
    <t>三年5.48元、5.68元，综合服务为1元</t>
  </si>
  <si>
    <t>同源微（北京）半导体技术有限公司</t>
  </si>
  <si>
    <t>60（2018.10.01-2023.09.30）</t>
  </si>
  <si>
    <t>前三年5.58元，后两年5.86元，综合服务费1元。</t>
  </si>
  <si>
    <t>北京吉安金芯信息技术有限公司</t>
  </si>
  <si>
    <t>60（2020.07.20-2025.07.19）</t>
  </si>
  <si>
    <t>前三年5.38元，后两年5.65元，综合服务费1元</t>
  </si>
  <si>
    <t>60（2020.06.20-2025.06.19）</t>
  </si>
  <si>
    <t>前两年5.65元，第三年第四年5.93元，第五年6.23元，综合服务费1元</t>
  </si>
  <si>
    <t>北京成创同维知识产权代理有限公司</t>
  </si>
  <si>
    <t>60（2019.05.10-2024.05.09）</t>
  </si>
  <si>
    <t>前三年5.58元，后两年5.86元，综合服务为1元</t>
  </si>
  <si>
    <t>北京忆芯科技有限公司</t>
  </si>
  <si>
    <t>60（2018.09.01-2023.08.31）</t>
  </si>
  <si>
    <t>前三年5.58元，后两年5.86元，综合服务费1元</t>
  </si>
  <si>
    <t>西安艾可萨科技有限公司</t>
  </si>
  <si>
    <t>60（2021.9.20-2026.9.19）</t>
  </si>
  <si>
    <t>前两年5.96元，第三年第四年6.26元，第五年6.57元，综合服务费1元</t>
  </si>
  <si>
    <t>北京华云安信息技术有限公司</t>
  </si>
  <si>
    <t>60（2021.5.10-2026.5.9）</t>
  </si>
  <si>
    <t>前两年5.88元，第三年第四年6.17元，第五年6.48元，综合服务费1元</t>
  </si>
  <si>
    <t>北京华云安软件有限公司</t>
  </si>
  <si>
    <t>前两年5.8元，第三年第四年6.09元，第五年6.4元，综合服务费1元</t>
  </si>
  <si>
    <t>北京虎贲创新科技有限公司</t>
  </si>
  <si>
    <t>60（2020.3.20-2025.3.19）</t>
  </si>
  <si>
    <t>北京天澄康达商贸有限公司</t>
  </si>
  <si>
    <t>北京核芯达科技有限公司</t>
  </si>
  <si>
    <t>36（2020.05.20-2023.05.19）</t>
  </si>
  <si>
    <t>三年5.8元，综合服务为1元</t>
  </si>
  <si>
    <t>北京希格玛和芯微电子技术有限公司</t>
  </si>
  <si>
    <t>36（2021.1.10-2024.1.09）</t>
  </si>
  <si>
    <t>三年5.58，综合服务费1元</t>
  </si>
  <si>
    <t>绿芯半导体（厦门）有限公司</t>
  </si>
  <si>
    <t>绿晶半导体科技（北京）有限公司</t>
  </si>
  <si>
    <t>前三年5.74元，后两年6.03元，综合服务费1元</t>
  </si>
  <si>
    <t>36（2019.10.10-2022.10.09）</t>
  </si>
  <si>
    <t>三年5.68元，综合服务为1元</t>
  </si>
  <si>
    <t>华澜微电子（北京）有限责任公司</t>
  </si>
  <si>
    <t>前三年5.78元，后两年6.07元，综合服务为1元</t>
  </si>
  <si>
    <t>北京诚合盛环境科技有限公司</t>
  </si>
  <si>
    <t>前三年5.76元，后两年6.05元，综合服务为1元</t>
  </si>
  <si>
    <t>三年5.88元，综合服务为1元</t>
  </si>
  <si>
    <t>印象认知(北京)科技有限公司</t>
  </si>
  <si>
    <t>60（2020.08.20-2025.08.19）</t>
  </si>
  <si>
    <t>前三年5.82元，后两年6.1元，综合服务费1元</t>
  </si>
  <si>
    <t>西藏中卫诚康药业有限公司</t>
  </si>
  <si>
    <t>60（2021.8.10-2026.8.9）</t>
  </si>
  <si>
    <t>前两年6.07元，第三年第四年6.37元，第五年6.69元，综合服务费1元</t>
  </si>
  <si>
    <t>深圳市航天无线通信技术有限公司</t>
  </si>
  <si>
    <t>60（2020.11.20-2025.11.19）</t>
  </si>
  <si>
    <t>北京泛光国际科技发展有限公司</t>
  </si>
  <si>
    <t>60（2019.6.20-2024.6.19）</t>
  </si>
  <si>
    <t>前三年5.7元，后两年5.99元，综合服务费1元</t>
  </si>
  <si>
    <t>中矗集团有限公司</t>
  </si>
  <si>
    <t>60（2019.3.20-2024.3.19）</t>
  </si>
  <si>
    <t>前三年5.78元，后两年6.07元，综合服务费1元</t>
  </si>
  <si>
    <t>5单元</t>
  </si>
  <si>
    <t>北京诺研广告有限公司</t>
  </si>
  <si>
    <t>国信证券股份有限公司北京甘家口证券营业部</t>
  </si>
  <si>
    <t>60（2021.12.1-2026.11.30）</t>
  </si>
  <si>
    <t>10.66元，物业管理费0.87元</t>
  </si>
  <si>
    <t>北京鑫兴向荣科贸有限公司</t>
  </si>
  <si>
    <t>10元，物业管理费0.87元</t>
  </si>
  <si>
    <t>抱朴居茶馆（北京）有限公司</t>
  </si>
  <si>
    <t>60（2021.5.30-2026.5.29）</t>
  </si>
  <si>
    <t>前两年10元，第三年10.50元，第四年11.03元，第五年11.58元，物业管理费0.87元</t>
  </si>
  <si>
    <t>邮局</t>
  </si>
  <si>
    <t>60（2021.8.20-2026.8.19）</t>
  </si>
  <si>
    <t>前两年5.46元，第三年第四年5.73元，第五年6.02元，综合服务费1元</t>
  </si>
  <si>
    <t>6单元</t>
  </si>
  <si>
    <t>北京德信行医保全新大药房有限公司</t>
  </si>
  <si>
    <t>3号楼</t>
  </si>
  <si>
    <t>北京赤味轩餐饮有限责任公司</t>
  </si>
  <si>
    <t>北京尚剪丽人美容美发有限公司</t>
  </si>
  <si>
    <t>北京晋乡鼎泰餐饮有限公司</t>
  </si>
  <si>
    <t>北京特伦家餐饮管理有限公司</t>
  </si>
  <si>
    <t>60（2020.12.1-2025.11.30）</t>
  </si>
  <si>
    <t>北京合度口腔诊所有限公司</t>
  </si>
  <si>
    <t>北京潇湘壹号餐饮管理有限公司</t>
  </si>
  <si>
    <t>120（2019.10.10-2029.10.9）</t>
  </si>
  <si>
    <t>前三年4元，第四年第五年4.2元，第六年第七年4.41元，第八年第九年4.63元，第十年4.86元，物业管理费0.87元</t>
  </si>
  <si>
    <t>北京广利核系统工程有限公司</t>
  </si>
  <si>
    <t>36（2021.12.20-2024.12.19）</t>
  </si>
  <si>
    <t>第一年6元，第二年第三年6.3元，综合服务费1元</t>
  </si>
  <si>
    <t>310</t>
  </si>
  <si>
    <t>2021.3.1-2024.2.28</t>
    <phoneticPr fontId="135" type="noConversion"/>
  </si>
  <si>
    <t>2024.3.1-2027.2.28</t>
    <phoneticPr fontId="135" type="noConversion"/>
  </si>
  <si>
    <t>丰豪东路9号院2号楼-交通银行</t>
    <phoneticPr fontId="31" type="noConversion"/>
  </si>
  <si>
    <t>中关村环保园创中心</t>
    <phoneticPr fontId="31" type="noConversion"/>
  </si>
  <si>
    <r>
      <rPr>
        <sz val="11"/>
        <color theme="9" tint="-0.249977111117893"/>
        <rFont val="宋体"/>
        <family val="3"/>
        <charset val="134"/>
      </rPr>
      <t>紫雀路</t>
    </r>
    <r>
      <rPr>
        <sz val="11"/>
        <color theme="9" tint="-0.249977111117893"/>
        <rFont val="Arial"/>
        <family val="2"/>
      </rPr>
      <t>55</t>
    </r>
    <r>
      <rPr>
        <sz val="11"/>
        <color theme="9" tint="-0.249977111117893"/>
        <rFont val="宋体"/>
        <family val="3"/>
        <charset val="134"/>
      </rPr>
      <t>号院</t>
    </r>
    <r>
      <rPr>
        <sz val="11"/>
        <color theme="9" tint="-0.249977111117893"/>
        <rFont val="Arial"/>
        <family val="2"/>
      </rPr>
      <t>-2</t>
    </r>
    <r>
      <rPr>
        <sz val="11"/>
        <color theme="9" tint="-0.249977111117893"/>
        <rFont val="宋体"/>
        <family val="3"/>
        <charset val="134"/>
      </rPr>
      <t>号楼</t>
    </r>
    <phoneticPr fontId="31" type="noConversion"/>
  </si>
  <si>
    <r>
      <t>中关村环保园创中心（紫雀路55号院-2号楼）：临街底商，建筑面积和使用面积相差不多，320平，净日租金8块，可以给含税，不含物业费，年</t>
    </r>
    <r>
      <rPr>
        <sz val="11"/>
        <color theme="1"/>
        <rFont val="宋体"/>
        <family val="3"/>
        <charset val="134"/>
        <scheme val="minor"/>
      </rPr>
      <t>物业费2-3万</t>
    </r>
    <phoneticPr fontId="135" type="noConversion"/>
  </si>
  <si>
    <t>毛坯</t>
  </si>
  <si>
    <t>六通</t>
  </si>
  <si>
    <t>建筑面积，租金已含税，不含物业费等</t>
    <phoneticPr fontId="31" type="noConversion"/>
  </si>
  <si>
    <t>五通</t>
  </si>
  <si>
    <t>丰贤东路7号，一层临街底商，建面429平，租金7.5块，含税，含物业费0.8块，供暖50一季，有燃气，净租金6.6块</t>
    <phoneticPr fontId="135" type="noConversion"/>
  </si>
  <si>
    <t>一般</t>
    <phoneticPr fontId="31" type="noConversion"/>
  </si>
  <si>
    <t>挂牌</t>
  </si>
  <si>
    <t>市调项目租售部：</t>
    <phoneticPr fontId="135" type="noConversion"/>
  </si>
  <si>
    <t>永丰智慧谷</t>
    <phoneticPr fontId="135" type="noConversion"/>
  </si>
  <si>
    <t>3-8层办公（商业立项），单层面积1850-1900㎡，得房率80%，售价53000-54000报价。</t>
    <phoneticPr fontId="135" type="noConversion"/>
  </si>
  <si>
    <t>物业费办公30元/㎡/月、商业40元/㎡/月</t>
    <phoneticPr fontId="135" type="noConversion"/>
  </si>
  <si>
    <t>车位30万/个，租金450-500左右/月</t>
    <phoneticPr fontId="135" type="noConversion"/>
  </si>
  <si>
    <t>办公租金4-5元，商业租金8-10元</t>
    <phoneticPr fontId="135" type="noConversion"/>
  </si>
  <si>
    <t>https://j.map.baidu.com/d2/Nsoi</t>
    <phoneticPr fontId="135" type="noConversion"/>
  </si>
  <si>
    <t>中关村温泉科技园二期</t>
    <phoneticPr fontId="4" type="noConversion"/>
  </si>
  <si>
    <t>永丰智慧谷</t>
    <phoneticPr fontId="4" type="noConversion"/>
  </si>
  <si>
    <t>1-2层商业，售价58000,1、2层均价，价格差不多</t>
    <phoneticPr fontId="135" type="noConversion"/>
  </si>
  <si>
    <t>比较法-商业</t>
  </si>
  <si>
    <t>标准层高</t>
  </si>
  <si>
    <t>中关村集成电路设计园</t>
    <phoneticPr fontId="31" type="noConversion"/>
  </si>
  <si>
    <t>建成年代</t>
    <phoneticPr fontId="31" type="noConversion"/>
  </si>
  <si>
    <t>较高层高</t>
  </si>
  <si>
    <t>较高层高</t>
    <phoneticPr fontId="31" type="noConversion"/>
  </si>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</sst>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_ "/>
    <numFmt numFmtId="198" formatCode="0.00;[Red]0.00"/>
    <numFmt numFmtId="199" formatCode="#,##0.0000_ "/>
  </numFmts>
  <fonts count="32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b/>
      <sz val="22"/>
      <color indexed="18"/>
      <name val="隶书"/>
      <family val="3"/>
      <charset val="134"/>
    </font>
    <font>
      <sz val="14"/>
      <name val="黑体"/>
      <family val="3"/>
      <charset val="134"/>
    </font>
    <font>
      <b/>
      <sz val="16"/>
      <color indexed="18"/>
      <name val="宋体"/>
      <family val="3"/>
      <charset val="134"/>
    </font>
    <font>
      <b/>
      <sz val="9"/>
      <name val="微软雅黑"/>
      <family val="2"/>
      <charset val="134"/>
    </font>
    <font>
      <sz val="12"/>
      <name val="微软雅黑"/>
      <family val="2"/>
      <charset val="134"/>
    </font>
    <font>
      <sz val="10"/>
      <color rgb="FFFF0000"/>
      <name val="Times New Roman"/>
      <family val="1"/>
    </font>
    <font>
      <sz val="9"/>
      <color rgb="FFFF0000"/>
      <name val="微软雅黑"/>
      <family val="2"/>
      <charset val="134"/>
    </font>
    <font>
      <sz val="9"/>
      <color rgb="FFFF0000"/>
      <name val="宋体"/>
      <family val="3"/>
      <charset val="134"/>
    </font>
    <font>
      <sz val="9"/>
      <name val="微软雅黑"/>
      <family val="2"/>
      <charset val="134"/>
    </font>
    <font>
      <sz val="10"/>
      <name val="Times New Roman"/>
      <family val="1"/>
    </font>
    <font>
      <sz val="10.5"/>
      <color indexed="10"/>
      <name val="微软雅黑"/>
      <family val="2"/>
      <charset val="134"/>
    </font>
    <font>
      <sz val="10.5"/>
      <color indexed="10"/>
      <name val="Tahoma"/>
      <family val="2"/>
      <charset val="134"/>
    </font>
    <font>
      <sz val="10.5"/>
      <color indexed="10"/>
      <name val="宋体"/>
      <family val="3"/>
      <charset val="134"/>
    </font>
    <font>
      <b/>
      <sz val="9"/>
      <color indexed="81"/>
      <name val="Tahoma"/>
      <family val="2"/>
    </font>
    <font>
      <sz val="12"/>
      <name val="Times New Roman"/>
      <family val="1"/>
    </font>
    <font>
      <sz val="11"/>
      <color indexed="9"/>
      <name val="宋体"/>
      <family val="3"/>
      <charset val="134"/>
    </font>
    <font>
      <sz val="11"/>
      <color theme="1"/>
      <name val="Tahoma"/>
      <family val="2"/>
      <charset val="134"/>
    </font>
    <font>
      <b/>
      <sz val="15"/>
      <color indexed="56"/>
      <name val="宋体"/>
      <family val="3"/>
      <charset val="134"/>
    </font>
    <font>
      <b/>
      <sz val="18"/>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b/>
      <sz val="10"/>
      <color rgb="FF000000"/>
      <name val="宋体"/>
      <family val="3"/>
      <charset val="134"/>
    </font>
    <font>
      <u/>
      <sz val="11"/>
      <color theme="10"/>
      <name val="宋体"/>
      <family val="3"/>
      <charset val="134"/>
      <scheme val="minor"/>
    </font>
    <font>
      <sz val="11"/>
      <color theme="9" tint="-0.249977111117893"/>
      <name val="Arial"/>
      <family val="3"/>
      <charset val="134"/>
    </font>
    <font>
      <sz val="10"/>
      <color theme="9" tint="-0.249977111117893"/>
      <name val="Arial"/>
      <family val="3"/>
      <charset val="134"/>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rgb="FFFFFFCC"/>
      </patternFill>
    </fill>
    <fill>
      <patternFill patternType="solid">
        <fgColor theme="2" tint="-0.499984740745262"/>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9"/>
        <bgColor indexed="64"/>
      </patternFill>
    </fill>
    <fill>
      <patternFill patternType="solid">
        <fgColor rgb="FF00B0F0"/>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dotted">
        <color indexed="64"/>
      </top>
      <bottom style="dotted">
        <color indexed="64"/>
      </bottom>
      <diagonal/>
    </border>
    <border>
      <left/>
      <right style="dotted">
        <color indexed="64"/>
      </right>
      <top/>
      <bottom style="dotted">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3962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2" fontId="96" fillId="0" borderId="0">
      <alignment vertical="center"/>
    </xf>
    <xf numFmtId="192" fontId="96" fillId="0" borderId="0">
      <alignment vertical="center"/>
    </xf>
    <xf numFmtId="192" fontId="37" fillId="0" borderId="0"/>
    <xf numFmtId="192" fontId="37" fillId="0" borderId="0">
      <alignment vertical="center"/>
    </xf>
    <xf numFmtId="192" fontId="37" fillId="0" borderId="0">
      <alignment vertical="center"/>
    </xf>
    <xf numFmtId="192" fontId="37" fillId="0" borderId="0">
      <alignment vertical="center"/>
    </xf>
    <xf numFmtId="192" fontId="96"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41" fontId="160" fillId="0" borderId="0" applyFont="0" applyFill="0" applyBorder="0" applyAlignment="0" applyProtection="0">
      <alignment vertical="center"/>
    </xf>
    <xf numFmtId="43" fontId="160"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0" fontId="37" fillId="0" borderId="0"/>
    <xf numFmtId="0" fontId="300" fillId="0" borderId="0"/>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136" fillId="0" borderId="0" applyNumberFormat="0" applyFill="0" applyBorder="0" applyAlignment="0" applyProtection="0"/>
    <xf numFmtId="0" fontId="136" fillId="0" borderId="0" applyNumberFormat="0" applyFill="0" applyBorder="0" applyAlignment="0" applyProtection="0"/>
    <xf numFmtId="9" fontId="302" fillId="0" borderId="0" applyFont="0" applyFill="0" applyBorder="0" applyAlignment="0" applyProtection="0">
      <alignment vertical="center"/>
    </xf>
    <xf numFmtId="9" fontId="37" fillId="0" borderId="0" applyFont="0" applyFill="0" applyBorder="0" applyAlignment="0" applyProtection="0">
      <alignment vertical="center"/>
    </xf>
    <xf numFmtId="9" fontId="129" fillId="0" borderId="0" applyProtection="0">
      <alignment vertical="center"/>
    </xf>
    <xf numFmtId="9" fontId="37" fillId="0" borderId="0" applyFont="0" applyFill="0" applyBorder="0" applyAlignment="0" applyProtection="0">
      <alignment vertical="center"/>
    </xf>
    <xf numFmtId="9" fontId="129" fillId="0" borderId="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29" fillId="0" borderId="0" applyFont="0" applyFill="0" applyBorder="0" applyAlignment="0" applyProtection="0">
      <alignment vertical="center"/>
    </xf>
    <xf numFmtId="9" fontId="129" fillId="0" borderId="0" applyFont="0" applyFill="0" applyBorder="0" applyAlignment="0" applyProtection="0">
      <alignment vertical="center"/>
    </xf>
    <xf numFmtId="9" fontId="129" fillId="0" borderId="0" applyFont="0" applyFill="0" applyBorder="0" applyAlignment="0" applyProtection="0">
      <alignment vertical="center"/>
    </xf>
    <xf numFmtId="9" fontId="302" fillId="0" borderId="0" applyFont="0" applyFill="0" applyBorder="0" applyAlignment="0" applyProtection="0">
      <alignment vertical="center"/>
    </xf>
    <xf numFmtId="9" fontId="302" fillId="0" borderId="0" applyFont="0" applyFill="0" applyBorder="0" applyAlignment="0" applyProtection="0">
      <alignment vertical="center"/>
    </xf>
    <xf numFmtId="9" fontId="302" fillId="0" borderId="0" applyFont="0" applyFill="0" applyBorder="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7" fillId="0" borderId="0">
      <alignment vertical="center"/>
    </xf>
    <xf numFmtId="0" fontId="3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alignment vertical="center"/>
    </xf>
    <xf numFmtId="43" fontId="129" fillId="0" borderId="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1" fontId="37" fillId="0" borderId="0" applyFont="0" applyFill="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00" fillId="0" borderId="0"/>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1" fillId="25" borderId="176"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17" fillId="0" borderId="0" applyNumberFormat="0" applyFill="0" applyBorder="0" applyAlignment="0" applyProtection="0">
      <alignment vertical="center"/>
    </xf>
  </cellStyleXfs>
  <cellXfs count="37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12" borderId="0" xfId="0"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83" xfId="0" applyFont="1" applyBorder="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12" fontId="54" fillId="0" borderId="9" xfId="0" applyNumberFormat="1"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10" fontId="160" fillId="12" borderId="0" xfId="12" applyNumberFormat="1" applyFill="1" applyAlignment="1" applyProtection="1">
      <alignment horizontal="left"/>
      <protection locked="0"/>
    </xf>
    <xf numFmtId="9" fontId="160" fillId="12" borderId="0" xfId="12" applyNumberFormat="1" applyFill="1" applyAlignment="1" applyProtection="1">
      <alignment horizontal="left"/>
      <protection locked="0"/>
    </xf>
    <xf numFmtId="0" fontId="96" fillId="0" borderId="0" xfId="19" applyNumberFormat="1">
      <alignment vertical="center"/>
    </xf>
    <xf numFmtId="0" fontId="271" fillId="0" borderId="1" xfId="19" applyNumberFormat="1" applyFont="1" applyBorder="1" applyAlignment="1">
      <alignment horizontal="left" vertical="center" wrapText="1" shrinkToFit="1"/>
    </xf>
    <xf numFmtId="0" fontId="272" fillId="0" borderId="1" xfId="19" applyNumberFormat="1" applyFont="1" applyBorder="1" applyAlignment="1">
      <alignment horizontal="center" vertical="center" wrapText="1" shrinkToFit="1"/>
    </xf>
    <xf numFmtId="0" fontId="96" fillId="0" borderId="0" xfId="19" applyNumberFormat="1" applyAlignment="1"/>
    <xf numFmtId="0" fontId="96" fillId="0" borderId="0" xfId="19" applyNumberFormat="1" applyAlignment="1">
      <alignment vertical="center" wrapText="1"/>
    </xf>
    <xf numFmtId="0" fontId="111" fillId="0" borderId="1" xfId="19" applyNumberFormat="1" applyFont="1" applyBorder="1" applyAlignment="1">
      <alignment horizontal="center" vertical="center" wrapText="1" shrinkToFit="1"/>
    </xf>
    <xf numFmtId="0" fontId="111" fillId="0" borderId="1" xfId="19" applyNumberFormat="1" applyFont="1" applyBorder="1" applyAlignment="1">
      <alignment vertical="center" wrapText="1" shrinkToFit="1"/>
    </xf>
    <xf numFmtId="0" fontId="271" fillId="0" borderId="1" xfId="19" applyNumberFormat="1" applyFont="1" applyBorder="1" applyAlignment="1">
      <alignment horizontal="center" vertical="center" wrapText="1" shrinkToFit="1"/>
    </xf>
    <xf numFmtId="0" fontId="108" fillId="0" borderId="0" xfId="19" applyNumberFormat="1" applyFont="1" applyAlignment="1">
      <alignment wrapText="1"/>
    </xf>
    <xf numFmtId="0" fontId="111" fillId="0" borderId="1" xfId="19" applyNumberFormat="1" applyFont="1" applyBorder="1" applyAlignment="1">
      <alignment horizontal="left" vertical="center" wrapText="1" shrinkToFit="1"/>
    </xf>
    <xf numFmtId="10" fontId="275" fillId="5" borderId="1" xfId="19" applyNumberFormat="1" applyFont="1" applyFill="1" applyBorder="1" applyAlignment="1">
      <alignment horizontal="center" vertical="center" wrapText="1" shrinkToFit="1"/>
    </xf>
    <xf numFmtId="0" fontId="276" fillId="0" borderId="1" xfId="19" applyNumberFormat="1" applyFont="1" applyBorder="1" applyAlignment="1">
      <alignment horizontal="center" vertical="center" wrapText="1"/>
    </xf>
    <xf numFmtId="0" fontId="275" fillId="0" borderId="1" xfId="19" applyNumberFormat="1" applyFont="1" applyBorder="1" applyAlignment="1">
      <alignment horizontal="center" vertical="center" wrapText="1" shrinkToFit="1"/>
    </xf>
    <xf numFmtId="0" fontId="111" fillId="0" borderId="0" xfId="19" applyNumberFormat="1" applyFont="1" applyAlignment="1">
      <alignment horizontal="center" vertical="center"/>
    </xf>
    <xf numFmtId="0" fontId="277" fillId="22" borderId="1" xfId="19" applyNumberFormat="1" applyFont="1" applyFill="1" applyBorder="1" applyAlignment="1">
      <alignment horizontal="center" vertical="center" wrapText="1"/>
    </xf>
    <xf numFmtId="0" fontId="96" fillId="0" borderId="0" xfId="19" applyNumberFormat="1" applyAlignment="1">
      <alignment vertical="center" wrapText="1" shrinkToFit="1"/>
    </xf>
    <xf numFmtId="0" fontId="108" fillId="0" borderId="1" xfId="19" applyNumberFormat="1" applyFont="1" applyBorder="1" applyAlignment="1">
      <alignment vertical="center" wrapText="1"/>
    </xf>
    <xf numFmtId="0" fontId="108" fillId="0" borderId="1" xfId="19" applyNumberFormat="1" applyFont="1" applyBorder="1" applyAlignment="1">
      <alignment horizontal="center" vertical="center" wrapText="1"/>
    </xf>
    <xf numFmtId="10" fontId="271" fillId="0" borderId="1" xfId="19" applyNumberFormat="1" applyFont="1" applyBorder="1" applyAlignment="1">
      <alignment horizontal="center" vertical="center" wrapText="1"/>
    </xf>
    <xf numFmtId="0" fontId="111" fillId="5" borderId="1" xfId="19" applyNumberFormat="1" applyFont="1" applyFill="1" applyBorder="1" applyAlignment="1">
      <alignment horizontal="center" vertical="center" wrapText="1" shrinkToFit="1"/>
    </xf>
    <xf numFmtId="0" fontId="278" fillId="0" borderId="0" xfId="19" applyNumberFormat="1" applyFont="1">
      <alignment vertical="center"/>
    </xf>
    <xf numFmtId="0" fontId="108" fillId="22" borderId="1" xfId="19" applyNumberFormat="1" applyFont="1" applyFill="1" applyBorder="1" applyAlignment="1">
      <alignment horizontal="center" vertical="center" wrapText="1"/>
    </xf>
    <xf numFmtId="0" fontId="113" fillId="0" borderId="1" xfId="19" applyNumberFormat="1" applyFont="1" applyBorder="1" applyAlignment="1">
      <alignment horizontal="center" vertical="center" wrapText="1"/>
    </xf>
    <xf numFmtId="0" fontId="108" fillId="0" borderId="1" xfId="19" applyNumberFormat="1" applyFont="1" applyBorder="1" applyAlignment="1">
      <alignment wrapText="1"/>
    </xf>
    <xf numFmtId="0" fontId="123" fillId="0" borderId="0" xfId="20" applyNumberFormat="1" applyFont="1" applyAlignment="1" applyProtection="1">
      <alignment horizontal="left" vertical="center"/>
      <protection hidden="1"/>
    </xf>
    <xf numFmtId="0" fontId="278" fillId="0" borderId="0" xfId="19" applyNumberFormat="1" applyFont="1" applyAlignment="1">
      <alignment vertical="center" wrapText="1" shrinkToFit="1"/>
    </xf>
    <xf numFmtId="0" fontId="111" fillId="0" borderId="13" xfId="19" applyNumberFormat="1" applyFont="1" applyBorder="1" applyAlignment="1">
      <alignment horizontal="center" vertical="center" wrapText="1" shrinkToFit="1"/>
    </xf>
    <xf numFmtId="0" fontId="111" fillId="0" borderId="13" xfId="19" applyNumberFormat="1" applyFont="1" applyBorder="1" applyAlignment="1">
      <alignment vertical="center" wrapText="1" shrinkToFit="1"/>
    </xf>
    <xf numFmtId="0" fontId="111" fillId="0" borderId="5" xfId="19" applyNumberFormat="1" applyFont="1" applyBorder="1" applyAlignment="1">
      <alignment horizontal="center" vertical="center" wrapText="1" shrinkToFit="1"/>
    </xf>
    <xf numFmtId="0" fontId="111" fillId="0" borderId="54" xfId="19" applyNumberFormat="1" applyFont="1" applyBorder="1" applyAlignment="1">
      <alignment horizontal="center" vertical="center" wrapText="1" shrinkToFit="1"/>
    </xf>
    <xf numFmtId="0" fontId="111" fillId="0" borderId="3" xfId="19" applyNumberFormat="1" applyFont="1" applyBorder="1" applyAlignment="1">
      <alignment horizontal="left" vertical="center" wrapText="1" shrinkToFit="1"/>
    </xf>
    <xf numFmtId="10" fontId="111" fillId="0" borderId="1" xfId="19" applyNumberFormat="1" applyFont="1" applyBorder="1" applyAlignment="1">
      <alignment horizontal="center" vertical="center" wrapText="1" shrinkToFit="1"/>
    </xf>
    <xf numFmtId="0" fontId="111" fillId="0" borderId="5" xfId="19" applyNumberFormat="1" applyFont="1" applyBorder="1" applyAlignment="1">
      <alignment horizontal="right" vertical="center" wrapText="1" shrinkToFit="1"/>
    </xf>
    <xf numFmtId="0" fontId="112" fillId="0" borderId="0" xfId="19" applyNumberFormat="1" applyFont="1" applyAlignment="1">
      <alignment horizontal="center" vertical="center"/>
    </xf>
    <xf numFmtId="0" fontId="279" fillId="0" borderId="0" xfId="19" applyNumberFormat="1" applyFont="1">
      <alignment vertical="center"/>
    </xf>
    <xf numFmtId="0" fontId="96" fillId="0" borderId="0" xfId="19" applyNumberFormat="1" applyAlignment="1">
      <alignment horizontal="left" vertical="center" wrapText="1"/>
    </xf>
    <xf numFmtId="0" fontId="96" fillId="0" borderId="0" xfId="19" applyNumberFormat="1" applyAlignment="1">
      <alignment horizontal="center" vertical="center" wrapText="1"/>
    </xf>
    <xf numFmtId="0" fontId="278" fillId="0" borderId="0" xfId="19" applyNumberFormat="1" applyFont="1" applyAlignment="1">
      <alignment horizontal="center" vertical="center" wrapText="1"/>
    </xf>
    <xf numFmtId="0" fontId="278" fillId="0" borderId="0" xfId="19" applyNumberFormat="1" applyFont="1" applyAlignment="1">
      <alignment vertical="center" wrapText="1"/>
    </xf>
    <xf numFmtId="0" fontId="135" fillId="0" borderId="1" xfId="19" applyNumberFormat="1" applyFont="1" applyBorder="1" applyAlignment="1">
      <alignment horizontal="center" vertical="center" wrapText="1"/>
    </xf>
    <xf numFmtId="0" fontId="284" fillId="0" borderId="0" xfId="19" applyNumberFormat="1" applyFont="1" applyAlignment="1">
      <alignment vertical="center" wrapText="1"/>
    </xf>
    <xf numFmtId="0" fontId="285" fillId="0" borderId="0" xfId="19" applyNumberFormat="1" applyFont="1" applyAlignment="1">
      <alignment vertical="center" wrapText="1"/>
    </xf>
    <xf numFmtId="0" fontId="284" fillId="0" borderId="0" xfId="19" applyNumberFormat="1" applyFont="1" applyAlignment="1">
      <alignment horizontal="center" vertical="center" wrapText="1"/>
    </xf>
    <xf numFmtId="0" fontId="278" fillId="0" borderId="1" xfId="19" applyNumberFormat="1" applyFont="1" applyBorder="1" applyAlignment="1">
      <alignment horizontal="center" vertical="center" wrapText="1"/>
    </xf>
    <xf numFmtId="0" fontId="278" fillId="0" borderId="0" xfId="19" applyNumberFormat="1" applyFont="1" applyAlignment="1">
      <alignment horizontal="left" vertical="center" wrapText="1"/>
    </xf>
    <xf numFmtId="0" fontId="78" fillId="12" borderId="0" xfId="0" applyFont="1" applyFill="1" applyAlignment="1" applyProtection="1">
      <alignment horizontal="center"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 fontId="53" fillId="12" borderId="1" xfId="0" applyNumberFormat="1"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1" fontId="48" fillId="12" borderId="1" xfId="0" applyNumberFormat="1" applyFont="1" applyFill="1" applyBorder="1" applyAlignment="1" applyProtection="1">
      <alignment horizontal="lef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center" vertical="center"/>
      <protection locked="0"/>
    </xf>
    <xf numFmtId="179" fontId="48" fillId="12" borderId="1" xfId="0" applyNumberFormat="1" applyFont="1" applyFill="1" applyBorder="1" applyAlignment="1" applyProtection="1">
      <alignment horizontal="center" vertical="center"/>
      <protection locked="0"/>
    </xf>
    <xf numFmtId="0" fontId="54" fillId="12" borderId="1" xfId="0" applyFont="1" applyFill="1" applyBorder="1" applyAlignment="1" applyProtection="1">
      <alignment horizontal="center" vertical="center"/>
      <protection locked="0"/>
    </xf>
    <xf numFmtId="0" fontId="48" fillId="12" borderId="1" xfId="0" applyFont="1" applyFill="1" applyBorder="1" applyAlignment="1" applyProtection="1">
      <alignment horizontal="center" vertical="center"/>
      <protection locked="0"/>
    </xf>
    <xf numFmtId="176" fontId="53" fillId="12" borderId="1" xfId="0" applyNumberFormat="1" applyFont="1" applyFill="1" applyBorder="1" applyAlignment="1" applyProtection="1">
      <alignment horizontal="left" vertical="center"/>
      <protection locked="0"/>
    </xf>
    <xf numFmtId="49" fontId="286" fillId="3" borderId="0" xfId="57" applyNumberFormat="1" applyFont="1" applyFill="1" applyAlignment="1">
      <alignment horizontal="centerContinuous"/>
    </xf>
    <xf numFmtId="0" fontId="286" fillId="3" borderId="0" xfId="57" applyFont="1" applyFill="1" applyAlignment="1">
      <alignment horizontal="centerContinuous"/>
    </xf>
    <xf numFmtId="0" fontId="286" fillId="3" borderId="0" xfId="57" applyFont="1" applyFill="1" applyAlignment="1">
      <alignment horizontal="center"/>
    </xf>
    <xf numFmtId="0" fontId="4" fillId="0" borderId="0" xfId="4" applyFont="1" applyAlignment="1">
      <alignment vertical="center"/>
    </xf>
    <xf numFmtId="0" fontId="37" fillId="0" borderId="0" xfId="4" applyAlignment="1">
      <alignment vertical="center"/>
    </xf>
    <xf numFmtId="0" fontId="289" fillId="17" borderId="177" xfId="4" applyFont="1" applyFill="1" applyBorder="1" applyAlignment="1">
      <alignment horizontal="center" vertical="center" wrapText="1"/>
    </xf>
    <xf numFmtId="0" fontId="289" fillId="17" borderId="178" xfId="4" applyFont="1" applyFill="1" applyBorder="1" applyAlignment="1">
      <alignment horizontal="center" vertical="center" wrapText="1"/>
    </xf>
    <xf numFmtId="0" fontId="289" fillId="17" borderId="178" xfId="4" applyFont="1" applyFill="1" applyBorder="1" applyAlignment="1">
      <alignment horizontal="center" vertical="center"/>
    </xf>
    <xf numFmtId="0" fontId="289" fillId="17" borderId="179" xfId="4" applyFont="1" applyFill="1" applyBorder="1" applyAlignment="1">
      <alignment vertical="center"/>
    </xf>
    <xf numFmtId="0" fontId="290" fillId="0" borderId="0" xfId="4" applyFont="1" applyAlignment="1">
      <alignment vertical="center"/>
    </xf>
    <xf numFmtId="196" fontId="54" fillId="7" borderId="180" xfId="58" applyNumberFormat="1" applyFont="1" applyFill="1" applyBorder="1" applyAlignment="1">
      <alignment vertical="center"/>
    </xf>
    <xf numFmtId="196" fontId="243" fillId="7" borderId="181" xfId="58" applyNumberFormat="1" applyFont="1" applyFill="1" applyBorder="1" applyAlignment="1">
      <alignment vertical="center"/>
    </xf>
    <xf numFmtId="196" fontId="243" fillId="7" borderId="181" xfId="58" applyNumberFormat="1" applyFont="1" applyFill="1" applyBorder="1" applyAlignment="1">
      <alignment horizontal="left" vertical="center"/>
    </xf>
    <xf numFmtId="43" fontId="243" fillId="7" borderId="181" xfId="58" applyFont="1" applyFill="1" applyBorder="1" applyAlignment="1">
      <alignment horizontal="center" vertical="center"/>
    </xf>
    <xf numFmtId="14" fontId="243" fillId="7" borderId="181" xfId="58" applyNumberFormat="1" applyFont="1" applyFill="1" applyBorder="1" applyAlignment="1">
      <alignment horizontal="right" vertical="center"/>
    </xf>
    <xf numFmtId="0" fontId="20" fillId="7" borderId="181" xfId="59" applyFont="1" applyFill="1" applyBorder="1" applyAlignment="1">
      <alignment horizontal="center" vertical="center"/>
    </xf>
    <xf numFmtId="196" fontId="4" fillId="7" borderId="181" xfId="4" applyNumberFormat="1" applyFont="1" applyFill="1" applyBorder="1" applyAlignment="1">
      <alignment vertical="center"/>
    </xf>
    <xf numFmtId="196" fontId="4" fillId="7" borderId="182" xfId="4" applyNumberFormat="1" applyFont="1" applyFill="1" applyBorder="1" applyAlignment="1">
      <alignment vertical="center"/>
    </xf>
    <xf numFmtId="196" fontId="4" fillId="7" borderId="0" xfId="4" applyNumberFormat="1" applyFont="1" applyFill="1" applyAlignment="1">
      <alignment vertical="center"/>
    </xf>
    <xf numFmtId="196" fontId="4" fillId="7" borderId="181" xfId="58" applyNumberFormat="1" applyFont="1" applyFill="1" applyBorder="1" applyAlignment="1">
      <alignment horizontal="left" vertical="center"/>
    </xf>
    <xf numFmtId="196" fontId="4" fillId="7" borderId="181" xfId="58" applyNumberFormat="1" applyFont="1" applyFill="1" applyBorder="1" applyAlignment="1">
      <alignment vertical="center"/>
    </xf>
    <xf numFmtId="196" fontId="4" fillId="7" borderId="183" xfId="58" applyNumberFormat="1" applyFont="1" applyFill="1" applyBorder="1" applyAlignment="1">
      <alignment vertical="center"/>
    </xf>
    <xf numFmtId="196" fontId="243" fillId="7" borderId="182" xfId="58" applyNumberFormat="1" applyFont="1" applyFill="1" applyBorder="1" applyAlignment="1">
      <alignment vertical="center"/>
    </xf>
    <xf numFmtId="0" fontId="20" fillId="7" borderId="181" xfId="4" applyFont="1" applyFill="1" applyBorder="1" applyAlignment="1">
      <alignment horizontal="left" vertical="center"/>
    </xf>
    <xf numFmtId="43" fontId="243" fillId="7" borderId="180" xfId="58" applyFont="1" applyFill="1" applyBorder="1" applyAlignment="1">
      <alignment horizontal="center" vertical="center"/>
    </xf>
    <xf numFmtId="196" fontId="243" fillId="7" borderId="184" xfId="58" applyNumberFormat="1" applyFont="1" applyFill="1" applyBorder="1" applyAlignment="1">
      <alignment horizontal="left" vertical="center"/>
    </xf>
    <xf numFmtId="196" fontId="114" fillId="7" borderId="180" xfId="58" applyNumberFormat="1" applyFont="1" applyFill="1" applyBorder="1" applyAlignment="1">
      <alignment vertical="center"/>
    </xf>
    <xf numFmtId="196" fontId="291" fillId="7" borderId="185" xfId="60" applyNumberFormat="1" applyFont="1" applyFill="1" applyBorder="1" applyAlignment="1">
      <alignment vertical="center"/>
    </xf>
    <xf numFmtId="196" fontId="291" fillId="7" borderId="186" xfId="60" applyNumberFormat="1" applyFont="1" applyFill="1" applyBorder="1" applyAlignment="1">
      <alignment vertical="center"/>
    </xf>
    <xf numFmtId="43" fontId="291" fillId="7" borderId="186" xfId="60" applyFont="1" applyFill="1" applyBorder="1" applyAlignment="1">
      <alignment horizontal="center" vertical="center"/>
    </xf>
    <xf numFmtId="14" fontId="292" fillId="7" borderId="181" xfId="4" applyNumberFormat="1" applyFont="1" applyFill="1" applyBorder="1" applyAlignment="1">
      <alignment horizontal="right" vertical="center" wrapText="1"/>
    </xf>
    <xf numFmtId="0" fontId="292" fillId="7" borderId="181" xfId="4" applyFont="1" applyFill="1" applyBorder="1" applyAlignment="1">
      <alignment horizontal="right" vertical="center" wrapText="1"/>
    </xf>
    <xf numFmtId="43" fontId="224" fillId="7" borderId="181" xfId="58" applyFont="1" applyFill="1" applyBorder="1" applyAlignment="1">
      <alignment horizontal="center" vertical="center"/>
    </xf>
    <xf numFmtId="0" fontId="130" fillId="7" borderId="181" xfId="59" applyFont="1" applyFill="1" applyBorder="1" applyAlignment="1">
      <alignment horizontal="center" vertical="center"/>
    </xf>
    <xf numFmtId="196" fontId="293" fillId="7" borderId="181" xfId="4" applyNumberFormat="1" applyFont="1" applyFill="1" applyBorder="1" applyAlignment="1">
      <alignment vertical="center"/>
    </xf>
    <xf numFmtId="196" fontId="293" fillId="7" borderId="182" xfId="4" applyNumberFormat="1" applyFont="1" applyFill="1" applyBorder="1" applyAlignment="1">
      <alignment vertical="center"/>
    </xf>
    <xf numFmtId="196" fontId="20" fillId="7" borderId="181" xfId="59" applyNumberFormat="1" applyFont="1" applyFill="1" applyBorder="1" applyAlignment="1">
      <alignment horizontal="center" vertical="center"/>
    </xf>
    <xf numFmtId="196" fontId="55" fillId="26" borderId="180" xfId="58" applyNumberFormat="1" applyFont="1" applyFill="1" applyBorder="1" applyAlignment="1">
      <alignment vertical="center"/>
    </xf>
    <xf numFmtId="196" fontId="55" fillId="26" borderId="181" xfId="58" applyNumberFormat="1" applyFont="1" applyFill="1" applyBorder="1" applyAlignment="1">
      <alignment vertical="center"/>
    </xf>
    <xf numFmtId="196" fontId="243" fillId="26" borderId="181" xfId="58" applyNumberFormat="1" applyFont="1" applyFill="1" applyBorder="1" applyAlignment="1">
      <alignment vertical="center"/>
    </xf>
    <xf numFmtId="0" fontId="283" fillId="26" borderId="181" xfId="61" applyFont="1" applyFill="1" applyBorder="1" applyAlignment="1">
      <alignment horizontal="center" vertical="center" wrapText="1"/>
    </xf>
    <xf numFmtId="43" fontId="55" fillId="26" borderId="181" xfId="58" applyFont="1" applyFill="1" applyBorder="1" applyAlignment="1">
      <alignment horizontal="center" vertical="center"/>
    </xf>
    <xf numFmtId="196" fontId="55" fillId="26" borderId="181" xfId="58" applyNumberFormat="1" applyFont="1" applyFill="1" applyBorder="1" applyAlignment="1">
      <alignment horizontal="center" vertical="center"/>
    </xf>
    <xf numFmtId="196" fontId="283" fillId="26" borderId="181" xfId="4" applyNumberFormat="1" applyFont="1" applyFill="1" applyBorder="1" applyAlignment="1">
      <alignment vertical="center"/>
    </xf>
    <xf numFmtId="196" fontId="81" fillId="0" borderId="0" xfId="4" applyNumberFormat="1" applyFont="1" applyAlignment="1">
      <alignment vertical="center"/>
    </xf>
    <xf numFmtId="43" fontId="55" fillId="7" borderId="181" xfId="58" applyFont="1" applyFill="1" applyBorder="1" applyAlignment="1">
      <alignment horizontal="center" vertical="center"/>
    </xf>
    <xf numFmtId="196" fontId="55" fillId="7" borderId="181" xfId="58" applyNumberFormat="1" applyFont="1" applyFill="1" applyBorder="1" applyAlignment="1">
      <alignment vertical="center"/>
    </xf>
    <xf numFmtId="196" fontId="55" fillId="7" borderId="181" xfId="58" applyNumberFormat="1" applyFont="1" applyFill="1" applyBorder="1" applyAlignment="1">
      <alignment horizontal="center" vertical="center"/>
    </xf>
    <xf numFmtId="196" fontId="283" fillId="7" borderId="182" xfId="4" applyNumberFormat="1" applyFont="1" applyFill="1" applyBorder="1" applyAlignment="1">
      <alignment vertical="center"/>
    </xf>
    <xf numFmtId="196" fontId="283" fillId="7" borderId="187" xfId="4" applyNumberFormat="1" applyFont="1" applyFill="1" applyBorder="1" applyAlignment="1">
      <alignment vertical="center"/>
    </xf>
    <xf numFmtId="14" fontId="243" fillId="7" borderId="181" xfId="58" applyNumberFormat="1" applyFont="1" applyFill="1" applyBorder="1" applyAlignment="1">
      <alignment vertical="center"/>
    </xf>
    <xf numFmtId="43" fontId="243" fillId="0" borderId="181" xfId="58" applyFont="1" applyBorder="1" applyAlignment="1">
      <alignment horizontal="center" vertical="center"/>
    </xf>
    <xf numFmtId="196" fontId="283" fillId="7" borderId="182" xfId="4" applyNumberFormat="1" applyFont="1" applyFill="1" applyBorder="1" applyAlignment="1">
      <alignment horizontal="center" vertical="center"/>
    </xf>
    <xf numFmtId="196" fontId="283" fillId="7" borderId="187" xfId="4" applyNumberFormat="1" applyFont="1" applyFill="1" applyBorder="1" applyAlignment="1">
      <alignment horizontal="center" vertical="center"/>
    </xf>
    <xf numFmtId="196" fontId="283" fillId="26" borderId="182" xfId="4" applyNumberFormat="1" applyFont="1" applyFill="1" applyBorder="1" applyAlignment="1">
      <alignment vertical="center"/>
    </xf>
    <xf numFmtId="0" fontId="294" fillId="7" borderId="181" xfId="4" applyFont="1" applyFill="1" applyBorder="1" applyAlignment="1">
      <alignment horizontal="center" vertical="center" wrapText="1"/>
    </xf>
    <xf numFmtId="197" fontId="243" fillId="7" borderId="181" xfId="58" applyNumberFormat="1" applyFont="1" applyFill="1" applyBorder="1" applyAlignment="1">
      <alignment horizontal="right" vertical="center"/>
    </xf>
    <xf numFmtId="176" fontId="224" fillId="7" borderId="181" xfId="58" applyNumberFormat="1" applyFont="1" applyFill="1" applyBorder="1" applyAlignment="1">
      <alignment vertical="center"/>
    </xf>
    <xf numFmtId="196" fontId="293" fillId="7" borderId="181" xfId="58" applyNumberFormat="1" applyFont="1" applyFill="1" applyBorder="1" applyAlignment="1">
      <alignment horizontal="center" vertical="center"/>
    </xf>
    <xf numFmtId="196" fontId="81" fillId="7" borderId="0" xfId="4" applyNumberFormat="1" applyFont="1" applyFill="1" applyAlignment="1">
      <alignment vertical="center"/>
    </xf>
    <xf numFmtId="0" fontId="294" fillId="7" borderId="181" xfId="4" applyFont="1" applyFill="1" applyBorder="1" applyAlignment="1">
      <alignment horizontal="left" vertical="center" wrapText="1"/>
    </xf>
    <xf numFmtId="194" fontId="292" fillId="7" borderId="185" xfId="62" applyNumberFormat="1" applyFont="1" applyFill="1" applyBorder="1" applyAlignment="1">
      <alignment vertical="center"/>
    </xf>
    <xf numFmtId="14" fontId="294" fillId="7" borderId="181" xfId="4" applyNumberFormat="1" applyFont="1" applyFill="1" applyBorder="1" applyAlignment="1">
      <alignment horizontal="right" vertical="center" wrapText="1"/>
    </xf>
    <xf numFmtId="0" fontId="294" fillId="7" borderId="181" xfId="4" applyFont="1" applyFill="1" applyBorder="1" applyAlignment="1">
      <alignment horizontal="right" vertical="center" wrapText="1"/>
    </xf>
    <xf numFmtId="176" fontId="243" fillId="7" borderId="181" xfId="58" applyNumberFormat="1" applyFont="1" applyFill="1" applyBorder="1" applyAlignment="1">
      <alignment vertical="center"/>
    </xf>
    <xf numFmtId="196" fontId="4" fillId="7" borderId="181" xfId="58" applyNumberFormat="1" applyFont="1" applyFill="1" applyBorder="1" applyAlignment="1">
      <alignment horizontal="center" vertical="center"/>
    </xf>
    <xf numFmtId="196" fontId="4" fillId="0" borderId="0" xfId="4" applyNumberFormat="1" applyFont="1" applyAlignment="1">
      <alignment vertical="center"/>
    </xf>
    <xf numFmtId="196" fontId="54" fillId="0" borderId="180" xfId="58" applyNumberFormat="1" applyFont="1" applyBorder="1" applyAlignment="1">
      <alignment vertical="center"/>
    </xf>
    <xf numFmtId="196" fontId="243" fillId="0" borderId="181" xfId="58" applyNumberFormat="1" applyFont="1" applyBorder="1" applyAlignment="1">
      <alignment vertical="center"/>
    </xf>
    <xf numFmtId="196" fontId="243" fillId="0" borderId="181" xfId="58" applyNumberFormat="1" applyFont="1" applyFill="1" applyBorder="1" applyAlignment="1">
      <alignment horizontal="left" vertical="center"/>
    </xf>
    <xf numFmtId="14" fontId="243" fillId="0" borderId="181" xfId="58" applyNumberFormat="1" applyFont="1" applyFill="1" applyBorder="1" applyAlignment="1">
      <alignment vertical="center"/>
    </xf>
    <xf numFmtId="0" fontId="20" fillId="0" borderId="181" xfId="63" applyFont="1" applyBorder="1" applyAlignment="1">
      <alignment horizontal="center" vertical="center"/>
    </xf>
    <xf numFmtId="196" fontId="4" fillId="0" borderId="181" xfId="4" applyNumberFormat="1" applyFont="1" applyBorder="1" applyAlignment="1">
      <alignment vertical="center"/>
    </xf>
    <xf numFmtId="196" fontId="4" fillId="0" borderId="182" xfId="4" applyNumberFormat="1" applyFont="1" applyBorder="1" applyAlignment="1">
      <alignment vertical="center"/>
    </xf>
    <xf numFmtId="0" fontId="20" fillId="7" borderId="181" xfId="63" applyFont="1" applyFill="1" applyBorder="1" applyAlignment="1">
      <alignment horizontal="center" vertical="center"/>
    </xf>
    <xf numFmtId="0" fontId="20" fillId="7" borderId="181" xfId="63" applyFont="1" applyFill="1" applyBorder="1" applyAlignment="1">
      <alignment horizontal="center" vertical="center" wrapText="1"/>
    </xf>
    <xf numFmtId="196" fontId="243" fillId="0" borderId="181" xfId="58" applyNumberFormat="1" applyFont="1" applyFill="1" applyBorder="1" applyAlignment="1">
      <alignment vertical="center"/>
    </xf>
    <xf numFmtId="196" fontId="4" fillId="0" borderId="181" xfId="58" applyNumberFormat="1" applyFont="1" applyFill="1" applyBorder="1" applyAlignment="1">
      <alignment horizontal="left" vertical="center"/>
    </xf>
    <xf numFmtId="43" fontId="243" fillId="0" borderId="181" xfId="58" applyFont="1" applyFill="1" applyBorder="1" applyAlignment="1">
      <alignment horizontal="center" vertical="center"/>
    </xf>
    <xf numFmtId="14" fontId="243" fillId="0" borderId="181" xfId="58" applyNumberFormat="1" applyFont="1" applyFill="1" applyBorder="1" applyAlignment="1">
      <alignment horizontal="right" vertical="center"/>
    </xf>
    <xf numFmtId="0" fontId="20" fillId="0" borderId="181" xfId="63" applyFont="1" applyBorder="1" applyAlignment="1">
      <alignment horizontal="center" vertical="center" wrapText="1"/>
    </xf>
    <xf numFmtId="176" fontId="4" fillId="7" borderId="181" xfId="58" applyNumberFormat="1" applyFont="1" applyFill="1" applyBorder="1" applyAlignment="1">
      <alignment vertical="center"/>
    </xf>
    <xf numFmtId="197" fontId="243" fillId="7" borderId="181" xfId="58" applyNumberFormat="1" applyFont="1" applyFill="1" applyBorder="1" applyAlignment="1">
      <alignment vertical="center"/>
    </xf>
    <xf numFmtId="176" fontId="243" fillId="7" borderId="181" xfId="58" applyNumberFormat="1" applyFont="1" applyFill="1" applyBorder="1" applyAlignment="1">
      <alignment horizontal="center" vertical="center"/>
    </xf>
    <xf numFmtId="0" fontId="20" fillId="7" borderId="181" xfId="64" applyFont="1" applyFill="1" applyBorder="1" applyAlignment="1">
      <alignment horizontal="center" vertical="center"/>
    </xf>
    <xf numFmtId="0" fontId="20" fillId="7" borderId="181" xfId="64" applyFont="1" applyFill="1" applyBorder="1" applyAlignment="1">
      <alignment horizontal="center"/>
    </xf>
    <xf numFmtId="14" fontId="224" fillId="7" borderId="181" xfId="58" applyNumberFormat="1" applyFont="1" applyFill="1" applyBorder="1" applyAlignment="1">
      <alignment horizontal="right" vertical="center"/>
    </xf>
    <xf numFmtId="176" fontId="224" fillId="7" borderId="181" xfId="58" applyNumberFormat="1" applyFont="1" applyFill="1" applyBorder="1" applyAlignment="1">
      <alignment horizontal="center" vertical="center"/>
    </xf>
    <xf numFmtId="0" fontId="130" fillId="7" borderId="181" xfId="63" applyFont="1" applyFill="1" applyBorder="1" applyAlignment="1">
      <alignment horizontal="center" vertical="center"/>
    </xf>
    <xf numFmtId="196" fontId="20" fillId="7" borderId="181" xfId="58" applyNumberFormat="1" applyFont="1" applyFill="1" applyBorder="1" applyAlignment="1">
      <alignment vertical="center"/>
    </xf>
    <xf numFmtId="43" fontId="55" fillId="26" borderId="181" xfId="58" applyFont="1" applyFill="1" applyBorder="1" applyAlignment="1">
      <alignment vertical="center"/>
    </xf>
    <xf numFmtId="176" fontId="55" fillId="26" borderId="181" xfId="58" applyNumberFormat="1" applyFont="1" applyFill="1" applyBorder="1" applyAlignment="1">
      <alignment vertical="center"/>
    </xf>
    <xf numFmtId="196" fontId="295" fillId="7" borderId="185" xfId="58" applyNumberFormat="1" applyFont="1" applyFill="1" applyBorder="1" applyAlignment="1">
      <alignment vertical="center"/>
    </xf>
    <xf numFmtId="198" fontId="295" fillId="7" borderId="189" xfId="58" applyNumberFormat="1" applyFont="1" applyFill="1" applyBorder="1" applyAlignment="1">
      <alignment vertical="center"/>
    </xf>
    <xf numFmtId="194" fontId="295" fillId="7" borderId="185" xfId="58" applyNumberFormat="1" applyFont="1" applyFill="1" applyBorder="1" applyAlignment="1">
      <alignment vertical="center"/>
    </xf>
    <xf numFmtId="197" fontId="243" fillId="7" borderId="181" xfId="58" applyNumberFormat="1" applyFont="1" applyFill="1" applyBorder="1" applyAlignment="1">
      <alignment horizontal="center" vertical="center"/>
    </xf>
    <xf numFmtId="0" fontId="295" fillId="7" borderId="190" xfId="58" applyNumberFormat="1" applyFont="1" applyFill="1" applyBorder="1" applyAlignment="1">
      <alignment vertical="center" wrapText="1"/>
    </xf>
    <xf numFmtId="196" fontId="20" fillId="7" borderId="185" xfId="58" applyNumberFormat="1" applyFont="1" applyFill="1" applyBorder="1" applyAlignment="1">
      <alignment vertical="center"/>
    </xf>
    <xf numFmtId="198" fontId="295" fillId="0" borderId="189" xfId="62" applyNumberFormat="1" applyFont="1" applyBorder="1" applyAlignment="1">
      <alignment vertical="center"/>
    </xf>
    <xf numFmtId="196" fontId="54" fillId="0" borderId="0" xfId="58" applyNumberFormat="1" applyFont="1" applyAlignment="1">
      <alignment horizontal="center" vertical="center"/>
    </xf>
    <xf numFmtId="196" fontId="243" fillId="0" borderId="0" xfId="58" applyNumberFormat="1" applyFont="1" applyAlignment="1">
      <alignment vertical="center"/>
    </xf>
    <xf numFmtId="196" fontId="243" fillId="0" borderId="0" xfId="58" applyNumberFormat="1" applyFont="1" applyAlignment="1">
      <alignment horizontal="center" vertical="center"/>
    </xf>
    <xf numFmtId="196" fontId="295" fillId="27" borderId="185" xfId="62" applyNumberFormat="1" applyFont="1" applyFill="1" applyBorder="1" applyAlignment="1">
      <alignment vertical="center"/>
    </xf>
    <xf numFmtId="43" fontId="295" fillId="27" borderId="189" xfId="62" applyFont="1" applyFill="1" applyBorder="1" applyAlignment="1">
      <alignment vertical="center"/>
    </xf>
    <xf numFmtId="199" fontId="243" fillId="0" borderId="0" xfId="58" applyNumberFormat="1" applyFont="1" applyAlignment="1">
      <alignment horizontal="center" vertical="center"/>
    </xf>
    <xf numFmtId="199" fontId="4" fillId="0" borderId="0" xfId="4" applyNumberFormat="1" applyFont="1" applyAlignment="1">
      <alignment vertical="center"/>
    </xf>
    <xf numFmtId="196" fontId="20" fillId="27" borderId="185" xfId="62" applyNumberFormat="1" applyFont="1" applyFill="1" applyBorder="1" applyAlignment="1">
      <alignment vertical="center"/>
    </xf>
    <xf numFmtId="43" fontId="54" fillId="0" borderId="0" xfId="58" applyFont="1" applyAlignment="1">
      <alignment vertical="center"/>
    </xf>
    <xf numFmtId="0" fontId="37" fillId="0" borderId="0" xfId="4" applyAlignment="1">
      <alignment horizontal="center" vertical="center"/>
    </xf>
    <xf numFmtId="196" fontId="54" fillId="5" borderId="180" xfId="58" applyNumberFormat="1" applyFont="1" applyFill="1" applyBorder="1" applyAlignment="1">
      <alignment vertical="center"/>
    </xf>
    <xf numFmtId="196" fontId="243" fillId="5" borderId="181" xfId="58" applyNumberFormat="1" applyFont="1" applyFill="1" applyBorder="1" applyAlignment="1">
      <alignment vertical="center"/>
    </xf>
    <xf numFmtId="196" fontId="295" fillId="5" borderId="185" xfId="58" applyNumberFormat="1" applyFont="1" applyFill="1" applyBorder="1" applyAlignment="1">
      <alignment vertical="center"/>
    </xf>
    <xf numFmtId="198" fontId="295" fillId="5" borderId="189" xfId="62" applyNumberFormat="1" applyFont="1" applyFill="1" applyBorder="1" applyAlignment="1">
      <alignment vertical="center"/>
    </xf>
    <xf numFmtId="194" fontId="295" fillId="5" borderId="185" xfId="58" applyNumberFormat="1" applyFont="1" applyFill="1" applyBorder="1" applyAlignment="1">
      <alignment vertical="center"/>
    </xf>
    <xf numFmtId="197" fontId="243" fillId="5" borderId="181" xfId="58" applyNumberFormat="1" applyFont="1" applyFill="1" applyBorder="1" applyAlignment="1">
      <alignment horizontal="center" vertical="center"/>
    </xf>
    <xf numFmtId="176" fontId="243" fillId="5" borderId="181" xfId="58" applyNumberFormat="1" applyFont="1" applyFill="1" applyBorder="1" applyAlignment="1">
      <alignment horizontal="center" vertical="center"/>
    </xf>
    <xf numFmtId="0" fontId="295" fillId="5" borderId="190" xfId="58" applyNumberFormat="1" applyFont="1" applyFill="1" applyBorder="1" applyAlignment="1">
      <alignment vertical="center" wrapText="1"/>
    </xf>
    <xf numFmtId="196" fontId="4" fillId="5" borderId="181" xfId="4" applyNumberFormat="1" applyFont="1" applyFill="1" applyBorder="1" applyAlignment="1">
      <alignment vertical="center"/>
    </xf>
    <xf numFmtId="196" fontId="4" fillId="5" borderId="182" xfId="4" applyNumberFormat="1" applyFont="1" applyFill="1" applyBorder="1" applyAlignment="1">
      <alignment vertical="center"/>
    </xf>
    <xf numFmtId="196" fontId="4" fillId="5" borderId="0" xfId="4" applyNumberFormat="1" applyFont="1" applyFill="1" applyAlignment="1">
      <alignment vertical="center"/>
    </xf>
    <xf numFmtId="9" fontId="129" fillId="0" borderId="44" xfId="0" applyNumberFormat="1" applyFont="1" applyBorder="1" applyAlignment="1" applyProtection="1">
      <alignment horizontal="center" vertical="center" wrapText="1"/>
      <protection locked="0"/>
    </xf>
    <xf numFmtId="10" fontId="52" fillId="12" borderId="0" xfId="0" applyNumberFormat="1" applyFont="1" applyFill="1" applyAlignment="1" applyProtection="1">
      <alignment horizontal="center" vertical="center"/>
      <protection locked="0"/>
    </xf>
    <xf numFmtId="0" fontId="78" fillId="7" borderId="150" xfId="0" applyFont="1" applyFill="1" applyBorder="1" applyAlignment="1" applyProtection="1">
      <alignment vertical="center" wrapText="1"/>
      <protection locked="0"/>
    </xf>
    <xf numFmtId="49" fontId="20" fillId="7" borderId="1" xfId="0" applyNumberFormat="1" applyFont="1" applyFill="1" applyBorder="1" applyAlignment="1">
      <alignment horizontal="center" vertical="center" shrinkToFit="1"/>
    </xf>
    <xf numFmtId="0" fontId="20" fillId="7" borderId="1" xfId="0" applyFont="1" applyFill="1" applyBorder="1" applyAlignment="1">
      <alignment horizontal="center" vertical="center" shrinkToFit="1"/>
    </xf>
    <xf numFmtId="0" fontId="108" fillId="0" borderId="1" xfId="0" applyFont="1" applyBorder="1">
      <alignment vertical="center"/>
    </xf>
    <xf numFmtId="0" fontId="108" fillId="0" borderId="0" xfId="0" applyFont="1">
      <alignment vertical="center"/>
    </xf>
    <xf numFmtId="0" fontId="113" fillId="7" borderId="1" xfId="0" applyFont="1" applyFill="1" applyBorder="1" applyAlignment="1">
      <alignment horizontal="center" vertical="center"/>
    </xf>
    <xf numFmtId="0" fontId="316" fillId="7" borderId="1" xfId="0" applyFont="1" applyFill="1" applyBorder="1" applyAlignment="1">
      <alignment horizontal="center" vertical="top" wrapText="1"/>
    </xf>
    <xf numFmtId="0" fontId="113" fillId="0" borderId="1" xfId="0" applyFont="1" applyBorder="1" applyAlignment="1">
      <alignment horizontal="center" vertical="center"/>
    </xf>
    <xf numFmtId="0" fontId="108" fillId="7" borderId="1" xfId="0" applyFont="1" applyFill="1" applyBorder="1" applyAlignment="1">
      <alignment horizontal="center" vertical="center"/>
    </xf>
    <xf numFmtId="0" fontId="164" fillId="7" borderId="1" xfId="0" applyFont="1" applyFill="1" applyBorder="1" applyAlignment="1">
      <alignment horizontal="center" vertical="center" wrapText="1"/>
    </xf>
    <xf numFmtId="0" fontId="164" fillId="7" borderId="1" xfId="0" applyFont="1" applyFill="1" applyBorder="1" applyAlignment="1">
      <alignment horizontal="center" vertical="top" wrapText="1"/>
    </xf>
    <xf numFmtId="0" fontId="108" fillId="7" borderId="1" xfId="0" applyFont="1" applyFill="1" applyBorder="1">
      <alignment vertical="center"/>
    </xf>
    <xf numFmtId="0" fontId="123" fillId="7" borderId="1" xfId="0" applyFont="1" applyFill="1" applyBorder="1" applyAlignment="1">
      <alignment horizontal="center" vertical="center" wrapText="1"/>
    </xf>
    <xf numFmtId="179" fontId="20" fillId="7" borderId="1" xfId="0" applyNumberFormat="1" applyFont="1" applyFill="1" applyBorder="1" applyAlignment="1">
      <alignment horizontal="center" vertical="center" shrinkToFit="1"/>
    </xf>
    <xf numFmtId="0" fontId="108" fillId="48" borderId="1" xfId="0" applyFont="1" applyFill="1" applyBorder="1" applyAlignment="1">
      <alignment horizontal="center" vertical="center"/>
    </xf>
    <xf numFmtId="49" fontId="20" fillId="48" borderId="1" xfId="0" applyNumberFormat="1" applyFont="1" applyFill="1" applyBorder="1" applyAlignment="1">
      <alignment horizontal="center" vertical="center" shrinkToFit="1"/>
    </xf>
    <xf numFmtId="179" fontId="20" fillId="48" borderId="1" xfId="0" applyNumberFormat="1" applyFont="1" applyFill="1" applyBorder="1" applyAlignment="1">
      <alignment horizontal="center" vertical="center" shrinkToFit="1"/>
    </xf>
    <xf numFmtId="0" fontId="123" fillId="48" borderId="1" xfId="0" applyFont="1" applyFill="1" applyBorder="1" applyAlignment="1">
      <alignment horizontal="center" vertical="center" wrapText="1"/>
    </xf>
    <xf numFmtId="0" fontId="164" fillId="48" borderId="1" xfId="0" applyFont="1" applyFill="1" applyBorder="1" applyAlignment="1">
      <alignment horizontal="center" vertical="top" wrapText="1"/>
    </xf>
    <xf numFmtId="0" fontId="108" fillId="48" borderId="1" xfId="0" applyFont="1" applyFill="1" applyBorder="1">
      <alignment vertical="center"/>
    </xf>
    <xf numFmtId="0" fontId="108" fillId="5" borderId="1" xfId="0" applyFont="1" applyFill="1" applyBorder="1" applyAlignment="1">
      <alignment horizontal="center" vertical="center"/>
    </xf>
    <xf numFmtId="49" fontId="20" fillId="5" borderId="1" xfId="0" applyNumberFormat="1" applyFont="1" applyFill="1" applyBorder="1" applyAlignment="1">
      <alignment horizontal="center" vertical="center" shrinkToFit="1"/>
    </xf>
    <xf numFmtId="0" fontId="20" fillId="5" borderId="1" xfId="0" applyFont="1" applyFill="1" applyBorder="1" applyAlignment="1">
      <alignment horizontal="center" vertical="center" shrinkToFit="1"/>
    </xf>
    <xf numFmtId="0" fontId="164" fillId="5" borderId="1" xfId="0" applyFont="1" applyFill="1" applyBorder="1" applyAlignment="1">
      <alignment horizontal="center" vertical="center" wrapText="1"/>
    </xf>
    <xf numFmtId="0" fontId="108" fillId="5" borderId="1" xfId="0" applyFont="1" applyFill="1" applyBorder="1">
      <alignment vertical="center"/>
    </xf>
    <xf numFmtId="0" fontId="108" fillId="5" borderId="0" xfId="0" applyFont="1" applyFill="1">
      <alignment vertical="center"/>
    </xf>
    <xf numFmtId="0" fontId="96" fillId="0" borderId="0" xfId="10">
      <alignment vertical="center"/>
    </xf>
    <xf numFmtId="0" fontId="317" fillId="0" borderId="0" xfId="39627">
      <alignment vertical="center"/>
    </xf>
    <xf numFmtId="0" fontId="59" fillId="18" borderId="11" xfId="0" applyFont="1" applyFill="1" applyBorder="1" applyAlignment="1" applyProtection="1">
      <alignment horizontal="center" vertical="center" wrapText="1"/>
      <protection locked="0"/>
    </xf>
    <xf numFmtId="0" fontId="52" fillId="18" borderId="41" xfId="0" applyFont="1" applyFill="1" applyBorder="1" applyAlignment="1" applyProtection="1">
      <alignment horizontal="center" vertical="center" wrapText="1"/>
      <protection locked="0"/>
    </xf>
    <xf numFmtId="49" fontId="52" fillId="18" borderId="23" xfId="0" applyNumberFormat="1" applyFont="1" applyFill="1" applyBorder="1" applyAlignment="1" applyProtection="1">
      <alignment horizontal="center" vertical="center" wrapText="1"/>
      <protection locked="0"/>
    </xf>
    <xf numFmtId="49" fontId="52" fillId="49" borderId="23" xfId="0" applyNumberFormat="1" applyFont="1" applyFill="1" applyBorder="1" applyAlignment="1" applyProtection="1">
      <alignment horizontal="center" vertical="center" wrapText="1"/>
      <protection locked="0"/>
    </xf>
    <xf numFmtId="0" fontId="59" fillId="49" borderId="11" xfId="0" applyFont="1" applyFill="1" applyBorder="1" applyAlignment="1" applyProtection="1">
      <alignment horizontal="center" vertical="center" wrapText="1"/>
      <protection locked="0"/>
    </xf>
    <xf numFmtId="0" fontId="59" fillId="49" borderId="3" xfId="0" applyFont="1" applyFill="1" applyBorder="1" applyAlignment="1" applyProtection="1">
      <alignment horizontal="center" vertical="center" wrapText="1"/>
      <protection locked="0"/>
    </xf>
    <xf numFmtId="0" fontId="45" fillId="49" borderId="23" xfId="0" applyFont="1" applyFill="1" applyBorder="1" applyAlignment="1" applyProtection="1">
      <alignment horizontal="center" vertical="center" wrapText="1"/>
      <protection locked="0"/>
    </xf>
    <xf numFmtId="49" fontId="319"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318"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209"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11" xfId="0" applyFont="1" applyBorder="1" applyAlignment="1" applyProtection="1">
      <alignment horizontal="center" vertical="center" wrapText="1"/>
      <protection locked="0"/>
    </xf>
    <xf numFmtId="0" fontId="135" fillId="0" borderId="1" xfId="19" applyNumberFormat="1" applyFont="1" applyBorder="1" applyAlignment="1">
      <alignment horizontal="center" vertical="center" wrapText="1"/>
    </xf>
    <xf numFmtId="0" fontId="281" fillId="24" borderId="0" xfId="19" applyNumberFormat="1" applyFont="1" applyFill="1" applyAlignment="1">
      <alignment horizontal="center" vertical="center" wrapText="1"/>
    </xf>
    <xf numFmtId="178" fontId="135" fillId="0" borderId="1" xfId="19" applyNumberFormat="1" applyFont="1" applyBorder="1" applyAlignment="1">
      <alignment horizontal="center" vertical="center" wrapText="1"/>
    </xf>
    <xf numFmtId="178" fontId="135" fillId="0" borderId="5" xfId="19" applyNumberFormat="1" applyFont="1" applyBorder="1" applyAlignment="1">
      <alignment horizontal="center" vertical="center" wrapText="1"/>
    </xf>
    <xf numFmtId="178" fontId="135" fillId="0" borderId="54" xfId="19" applyNumberFormat="1" applyFont="1" applyBorder="1" applyAlignment="1">
      <alignment horizontal="center" vertical="center" wrapText="1"/>
    </xf>
    <xf numFmtId="178" fontId="135" fillId="0" borderId="3" xfId="19" applyNumberFormat="1" applyFont="1" applyBorder="1" applyAlignment="1">
      <alignment horizontal="center" vertical="center" wrapText="1"/>
    </xf>
    <xf numFmtId="0" fontId="111" fillId="0" borderId="5" xfId="19" applyNumberFormat="1" applyFont="1" applyBorder="1" applyAlignment="1">
      <alignment horizontal="center" vertical="center" wrapText="1" shrinkToFit="1"/>
    </xf>
    <xf numFmtId="0" fontId="111" fillId="0" borderId="54" xfId="19" applyNumberFormat="1" applyFont="1" applyBorder="1" applyAlignment="1">
      <alignment horizontal="center" vertical="center" wrapText="1" shrinkToFit="1"/>
    </xf>
    <xf numFmtId="0" fontId="111" fillId="0" borderId="3" xfId="19" applyNumberFormat="1" applyFont="1" applyBorder="1" applyAlignment="1">
      <alignment horizontal="center" vertical="center" wrapText="1" shrinkToFit="1"/>
    </xf>
    <xf numFmtId="0" fontId="111" fillId="0" borderId="1" xfId="19" applyNumberFormat="1" applyFont="1" applyBorder="1" applyAlignment="1">
      <alignment horizontal="center" vertical="center" wrapText="1" shrinkToFit="1"/>
    </xf>
    <xf numFmtId="0" fontId="111" fillId="0" borderId="1" xfId="19" applyNumberFormat="1" applyFont="1" applyBorder="1" applyAlignment="1">
      <alignment horizontal="left" vertical="center" wrapText="1" shrinkToFit="1"/>
    </xf>
    <xf numFmtId="178" fontId="111" fillId="23" borderId="46" xfId="19" applyNumberFormat="1" applyFont="1" applyFill="1" applyBorder="1" applyAlignment="1">
      <alignment horizontal="center" vertical="center" wrapText="1" shrinkToFit="1"/>
    </xf>
    <xf numFmtId="178" fontId="111" fillId="23" borderId="36" xfId="19" applyNumberFormat="1" applyFont="1" applyFill="1" applyBorder="1" applyAlignment="1">
      <alignment horizontal="center" vertical="center" wrapText="1" shrinkToFit="1"/>
    </xf>
    <xf numFmtId="178" fontId="111" fillId="23" borderId="22" xfId="19" applyNumberFormat="1" applyFont="1" applyFill="1" applyBorder="1" applyAlignment="1">
      <alignment horizontal="center" vertical="center" wrapText="1" shrinkToFit="1"/>
    </xf>
    <xf numFmtId="178" fontId="111" fillId="23" borderId="4" xfId="19" applyNumberFormat="1" applyFont="1" applyFill="1" applyBorder="1" applyAlignment="1">
      <alignment horizontal="center" vertical="center" wrapText="1" shrinkToFit="1"/>
    </xf>
    <xf numFmtId="178" fontId="111" fillId="23" borderId="60" xfId="19" applyNumberFormat="1" applyFont="1" applyFill="1" applyBorder="1" applyAlignment="1">
      <alignment horizontal="center" vertical="center" wrapText="1" shrinkToFit="1"/>
    </xf>
    <xf numFmtId="178" fontId="111" fillId="23" borderId="7" xfId="19" applyNumberFormat="1" applyFont="1" applyFill="1" applyBorder="1" applyAlignment="1">
      <alignment horizontal="center" vertical="center" wrapText="1" shrinkToFit="1"/>
    </xf>
    <xf numFmtId="10" fontId="111" fillId="0" borderId="1" xfId="19" applyNumberFormat="1" applyFont="1" applyBorder="1" applyAlignment="1">
      <alignment horizontal="center" vertical="center" wrapText="1" shrinkToFit="1"/>
    </xf>
    <xf numFmtId="0" fontId="111" fillId="0" borderId="5" xfId="19" applyNumberFormat="1" applyFont="1" applyBorder="1" applyAlignment="1">
      <alignment horizontal="right" vertical="center" wrapText="1" shrinkToFit="1"/>
    </xf>
    <xf numFmtId="0" fontId="111" fillId="0" borderId="54" xfId="19" applyNumberFormat="1" applyFont="1" applyBorder="1" applyAlignment="1">
      <alignment horizontal="right" vertical="center" wrapText="1" shrinkToFit="1"/>
    </xf>
    <xf numFmtId="10" fontId="111" fillId="0" borderId="54" xfId="19" applyNumberFormat="1" applyFont="1" applyBorder="1" applyAlignment="1">
      <alignment horizontal="left" vertical="center" wrapText="1" shrinkToFit="1"/>
    </xf>
    <xf numFmtId="10" fontId="111" fillId="0" borderId="3" xfId="19" applyNumberFormat="1" applyFont="1" applyBorder="1" applyAlignment="1">
      <alignment horizontal="left" vertical="center" wrapText="1" shrinkToFit="1"/>
    </xf>
    <xf numFmtId="0" fontId="111" fillId="7" borderId="54" xfId="19" applyNumberFormat="1" applyFont="1" applyFill="1" applyBorder="1" applyAlignment="1">
      <alignment horizontal="left" vertical="center" wrapText="1" shrinkToFit="1"/>
    </xf>
    <xf numFmtId="0" fontId="111" fillId="7" borderId="3" xfId="19" applyNumberFormat="1" applyFont="1" applyFill="1" applyBorder="1" applyAlignment="1">
      <alignment horizontal="left" vertical="center" wrapText="1" shrinkToFit="1"/>
    </xf>
    <xf numFmtId="10" fontId="275" fillId="5" borderId="54" xfId="19" applyNumberFormat="1" applyFont="1" applyFill="1" applyBorder="1" applyAlignment="1">
      <alignment horizontal="left" vertical="center" wrapText="1" shrinkToFit="1"/>
    </xf>
    <xf numFmtId="10" fontId="275" fillId="5" borderId="3" xfId="19" applyNumberFormat="1" applyFont="1" applyFill="1" applyBorder="1" applyAlignment="1">
      <alignment horizontal="left" vertical="center" wrapText="1" shrinkToFit="1"/>
    </xf>
    <xf numFmtId="10" fontId="111" fillId="0" borderId="5" xfId="19" applyNumberFormat="1" applyFont="1" applyBorder="1" applyAlignment="1">
      <alignment horizontal="center" vertical="center" wrapText="1" shrinkToFit="1"/>
    </xf>
    <xf numFmtId="10" fontId="111" fillId="0" borderId="3" xfId="19" applyNumberFormat="1" applyFont="1" applyBorder="1" applyAlignment="1">
      <alignment horizontal="center" vertical="center" wrapText="1" shrinkToFit="1"/>
    </xf>
    <xf numFmtId="0" fontId="111" fillId="0" borderId="13" xfId="19" applyNumberFormat="1" applyFont="1" applyBorder="1" applyAlignment="1">
      <alignment horizontal="left" vertical="center" wrapText="1" shrinkToFit="1"/>
    </xf>
    <xf numFmtId="0" fontId="111" fillId="0" borderId="2" xfId="19" applyNumberFormat="1" applyFont="1" applyBorder="1" applyAlignment="1">
      <alignment horizontal="left" vertical="center" wrapText="1" shrinkToFit="1"/>
    </xf>
    <xf numFmtId="10" fontId="275" fillId="5" borderId="1" xfId="19" applyNumberFormat="1" applyFont="1" applyFill="1" applyBorder="1" applyAlignment="1">
      <alignment horizontal="center" vertical="center" wrapText="1" shrinkToFit="1"/>
    </xf>
    <xf numFmtId="0" fontId="111" fillId="0" borderId="54" xfId="19" applyNumberFormat="1" applyFont="1" applyBorder="1" applyAlignment="1">
      <alignment horizontal="left" vertical="center" wrapText="1" shrinkToFit="1"/>
    </xf>
    <xf numFmtId="0" fontId="111" fillId="0" borderId="3" xfId="19" applyNumberFormat="1" applyFont="1" applyBorder="1" applyAlignment="1">
      <alignment horizontal="left" vertical="center" wrapText="1" shrinkToFit="1"/>
    </xf>
    <xf numFmtId="0" fontId="113" fillId="0" borderId="0" xfId="19" applyNumberFormat="1" applyFont="1" applyAlignment="1">
      <alignment horizontal="center" vertical="center" wrapText="1"/>
    </xf>
    <xf numFmtId="0" fontId="96" fillId="0" borderId="1" xfId="19" applyNumberFormat="1" applyBorder="1" applyAlignment="1">
      <alignment horizontal="center" vertical="center" wrapText="1"/>
    </xf>
    <xf numFmtId="0" fontId="111" fillId="0" borderId="46" xfId="19" applyNumberFormat="1" applyFont="1" applyBorder="1" applyAlignment="1">
      <alignment horizontal="center" vertical="center" wrapText="1" shrinkToFit="1"/>
    </xf>
    <xf numFmtId="0" fontId="111" fillId="0" borderId="36" xfId="19" applyNumberFormat="1" applyFont="1" applyBorder="1" applyAlignment="1">
      <alignment horizontal="center" vertical="center" wrapText="1" shrinkToFit="1"/>
    </xf>
    <xf numFmtId="0" fontId="111" fillId="0" borderId="22" xfId="19" applyNumberFormat="1" applyFont="1" applyBorder="1" applyAlignment="1">
      <alignment horizontal="center" vertical="center" wrapText="1" shrinkToFit="1"/>
    </xf>
    <xf numFmtId="0" fontId="111" fillId="0" borderId="58" xfId="19" applyNumberFormat="1" applyFont="1" applyBorder="1" applyAlignment="1">
      <alignment horizontal="center" vertical="center" wrapText="1" shrinkToFit="1"/>
    </xf>
    <xf numFmtId="0" fontId="111" fillId="0" borderId="0" xfId="19" applyNumberFormat="1" applyFont="1" applyAlignment="1">
      <alignment horizontal="center" vertical="center" wrapText="1" shrinkToFit="1"/>
    </xf>
    <xf numFmtId="0" fontId="111" fillId="0" borderId="35" xfId="19" applyNumberFormat="1" applyFont="1" applyBorder="1" applyAlignment="1">
      <alignment horizontal="center" vertical="center" wrapText="1" shrinkToFit="1"/>
    </xf>
    <xf numFmtId="0" fontId="111" fillId="0" borderId="4" xfId="19" applyNumberFormat="1" applyFont="1" applyBorder="1" applyAlignment="1">
      <alignment horizontal="center" vertical="center" wrapText="1" shrinkToFit="1"/>
    </xf>
    <xf numFmtId="0" fontId="111" fillId="0" borderId="60" xfId="19" applyNumberFormat="1" applyFont="1" applyBorder="1" applyAlignment="1">
      <alignment horizontal="center" vertical="center" wrapText="1" shrinkToFit="1"/>
    </xf>
    <xf numFmtId="0" fontId="111" fillId="0" borderId="7" xfId="19" applyNumberFormat="1" applyFont="1" applyBorder="1" applyAlignment="1">
      <alignment horizontal="center" vertical="center" wrapText="1" shrinkToFit="1"/>
    </xf>
    <xf numFmtId="0" fontId="96" fillId="0" borderId="1" xfId="19" applyNumberFormat="1" applyBorder="1" applyAlignment="1">
      <alignment horizontal="center" vertical="center" wrapText="1" shrinkToFi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87" fillId="0" borderId="0" xfId="4" applyFont="1" applyAlignment="1">
      <alignment horizontal="center" vertical="center"/>
    </xf>
    <xf numFmtId="0" fontId="288" fillId="0" borderId="0" xfId="4" applyFont="1" applyAlignment="1">
      <alignment horizontal="center" vertical="center"/>
    </xf>
    <xf numFmtId="0" fontId="37" fillId="0" borderId="0" xfId="4" applyAlignment="1">
      <alignment horizontal="center" vertical="center"/>
    </xf>
    <xf numFmtId="0" fontId="37" fillId="0" borderId="0" xfId="4" applyAlignment="1">
      <alignment vertical="center"/>
    </xf>
    <xf numFmtId="196" fontId="54" fillId="0" borderId="102" xfId="58" applyNumberFormat="1" applyFont="1" applyBorder="1" applyAlignment="1">
      <alignment horizontal="center" vertical="center"/>
    </xf>
    <xf numFmtId="196" fontId="54" fillId="0" borderId="188" xfId="58" applyNumberFormat="1" applyFont="1" applyBorder="1" applyAlignment="1">
      <alignment horizontal="center" vertical="center"/>
    </xf>
    <xf numFmtId="196" fontId="55" fillId="7" borderId="183" xfId="58" applyNumberFormat="1" applyFont="1" applyFill="1" applyBorder="1" applyAlignment="1">
      <alignment horizontal="center" vertical="center"/>
    </xf>
    <xf numFmtId="196" fontId="55" fillId="7" borderId="184" xfId="58" applyNumberFormat="1" applyFont="1" applyFill="1" applyBorder="1" applyAlignment="1">
      <alignment horizontal="center" vertical="center"/>
    </xf>
    <xf numFmtId="196" fontId="243" fillId="7" borderId="183" xfId="58" applyNumberFormat="1" applyFont="1" applyFill="1" applyBorder="1" applyAlignment="1">
      <alignment horizontal="center" vertical="center"/>
    </xf>
    <xf numFmtId="196" fontId="243" fillId="7" borderId="184" xfId="58" applyNumberFormat="1" applyFont="1" applyFill="1" applyBorder="1" applyAlignment="1">
      <alignment horizontal="center" vertical="center"/>
    </xf>
    <xf numFmtId="0" fontId="4" fillId="7" borderId="183" xfId="61" applyFont="1" applyFill="1" applyBorder="1" applyAlignment="1">
      <alignment horizontal="center" vertical="center" wrapText="1"/>
    </xf>
    <xf numFmtId="0" fontId="4" fillId="7" borderId="184" xfId="61"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13" fillId="0" borderId="1" xfId="0" applyFont="1" applyBorder="1" applyAlignment="1">
      <alignment horizontal="center" vertical="center"/>
    </xf>
    <xf numFmtId="0" fontId="108" fillId="7" borderId="1" xfId="0" applyFont="1" applyFill="1" applyBorder="1" applyAlignment="1">
      <alignment horizontal="center" vertical="center" wrapText="1"/>
    </xf>
    <xf numFmtId="0" fontId="108" fillId="7" borderId="1" xfId="0" applyFont="1" applyFill="1" applyBorder="1" applyAlignment="1">
      <alignment horizontal="center" vertical="center"/>
    </xf>
  </cellXfs>
  <cellStyles count="39628">
    <cellStyle name="_ET_STYLE_NoName_00_" xfId="65"/>
    <cellStyle name="20% - 强调文字颜色 1 10" xfId="66"/>
    <cellStyle name="20% - 强调文字颜色 1 10 2" xfId="67"/>
    <cellStyle name="20% - 强调文字颜色 1 10 3" xfId="68"/>
    <cellStyle name="20% - 强调文字颜色 1 11" xfId="69"/>
    <cellStyle name="20% - 强调文字颜色 1 11 2" xfId="70"/>
    <cellStyle name="20% - 强调文字颜色 1 12" xfId="71"/>
    <cellStyle name="20% - 强调文字颜色 1 2" xfId="72"/>
    <cellStyle name="20% - 强调文字颜色 1 2 10" xfId="73"/>
    <cellStyle name="20% - 强调文字颜色 1 2 10 10" xfId="74"/>
    <cellStyle name="20% - 强调文字颜色 1 2 10 11" xfId="75"/>
    <cellStyle name="20% - 强调文字颜色 1 2 10 12" xfId="76"/>
    <cellStyle name="20% - 强调文字颜色 1 2 10 13" xfId="77"/>
    <cellStyle name="20% - 强调文字颜色 1 2 10 14" xfId="78"/>
    <cellStyle name="20% - 强调文字颜色 1 2 10 15" xfId="79"/>
    <cellStyle name="20% - 强调文字颜色 1 2 10 2" xfId="80"/>
    <cellStyle name="20% - 强调文字颜色 1 2 10 3" xfId="81"/>
    <cellStyle name="20% - 强调文字颜色 1 2 10 4" xfId="82"/>
    <cellStyle name="20% - 强调文字颜色 1 2 10 5" xfId="83"/>
    <cellStyle name="20% - 强调文字颜色 1 2 10 6" xfId="84"/>
    <cellStyle name="20% - 强调文字颜色 1 2 10 7" xfId="85"/>
    <cellStyle name="20% - 强调文字颜色 1 2 10 8" xfId="86"/>
    <cellStyle name="20% - 强调文字颜色 1 2 10 9" xfId="87"/>
    <cellStyle name="20% - 强调文字颜色 1 2 11" xfId="88"/>
    <cellStyle name="20% - 强调文字颜色 1 2 11 10" xfId="89"/>
    <cellStyle name="20% - 强调文字颜色 1 2 11 11" xfId="90"/>
    <cellStyle name="20% - 强调文字颜色 1 2 11 12" xfId="91"/>
    <cellStyle name="20% - 强调文字颜色 1 2 11 13" xfId="92"/>
    <cellStyle name="20% - 强调文字颜色 1 2 11 14" xfId="93"/>
    <cellStyle name="20% - 强调文字颜色 1 2 11 15" xfId="94"/>
    <cellStyle name="20% - 强调文字颜色 1 2 11 2" xfId="95"/>
    <cellStyle name="20% - 强调文字颜色 1 2 11 3" xfId="96"/>
    <cellStyle name="20% - 强调文字颜色 1 2 11 4" xfId="97"/>
    <cellStyle name="20% - 强调文字颜色 1 2 11 5" xfId="98"/>
    <cellStyle name="20% - 强调文字颜色 1 2 11 6" xfId="99"/>
    <cellStyle name="20% - 强调文字颜色 1 2 11 7" xfId="100"/>
    <cellStyle name="20% - 强调文字颜色 1 2 11 8" xfId="101"/>
    <cellStyle name="20% - 强调文字颜色 1 2 11 9" xfId="102"/>
    <cellStyle name="20% - 强调文字颜色 1 2 12" xfId="103"/>
    <cellStyle name="20% - 强调文字颜色 1 2 12 10" xfId="104"/>
    <cellStyle name="20% - 强调文字颜色 1 2 12 11" xfId="105"/>
    <cellStyle name="20% - 强调文字颜色 1 2 12 12" xfId="106"/>
    <cellStyle name="20% - 强调文字颜色 1 2 12 13" xfId="107"/>
    <cellStyle name="20% - 强调文字颜色 1 2 12 14" xfId="108"/>
    <cellStyle name="20% - 强调文字颜色 1 2 12 15" xfId="109"/>
    <cellStyle name="20% - 强调文字颜色 1 2 12 2" xfId="110"/>
    <cellStyle name="20% - 强调文字颜色 1 2 12 3" xfId="111"/>
    <cellStyle name="20% - 强调文字颜色 1 2 12 4" xfId="112"/>
    <cellStyle name="20% - 强调文字颜色 1 2 12 5" xfId="113"/>
    <cellStyle name="20% - 强调文字颜色 1 2 12 6" xfId="114"/>
    <cellStyle name="20% - 强调文字颜色 1 2 12 7" xfId="115"/>
    <cellStyle name="20% - 强调文字颜色 1 2 12 8" xfId="116"/>
    <cellStyle name="20% - 强调文字颜色 1 2 12 9" xfId="117"/>
    <cellStyle name="20% - 强调文字颜色 1 2 13" xfId="118"/>
    <cellStyle name="20% - 强调文字颜色 1 2 13 10" xfId="119"/>
    <cellStyle name="20% - 强调文字颜色 1 2 13 11" xfId="120"/>
    <cellStyle name="20% - 强调文字颜色 1 2 13 12" xfId="121"/>
    <cellStyle name="20% - 强调文字颜色 1 2 13 13" xfId="122"/>
    <cellStyle name="20% - 强调文字颜色 1 2 13 14" xfId="123"/>
    <cellStyle name="20% - 强调文字颜色 1 2 13 15" xfId="124"/>
    <cellStyle name="20% - 强调文字颜色 1 2 13 2" xfId="125"/>
    <cellStyle name="20% - 强调文字颜色 1 2 13 3" xfId="126"/>
    <cellStyle name="20% - 强调文字颜色 1 2 13 4" xfId="127"/>
    <cellStyle name="20% - 强调文字颜色 1 2 13 5" xfId="128"/>
    <cellStyle name="20% - 强调文字颜色 1 2 13 6" xfId="129"/>
    <cellStyle name="20% - 强调文字颜色 1 2 13 7" xfId="130"/>
    <cellStyle name="20% - 强调文字颜色 1 2 13 8" xfId="131"/>
    <cellStyle name="20% - 强调文字颜色 1 2 13 9" xfId="132"/>
    <cellStyle name="20% - 强调文字颜色 1 2 14" xfId="133"/>
    <cellStyle name="20% - 强调文字颜色 1 2 14 10" xfId="134"/>
    <cellStyle name="20% - 强调文字颜色 1 2 14 11" xfId="135"/>
    <cellStyle name="20% - 强调文字颜色 1 2 14 12" xfId="136"/>
    <cellStyle name="20% - 强调文字颜色 1 2 14 13" xfId="137"/>
    <cellStyle name="20% - 强调文字颜色 1 2 14 14" xfId="138"/>
    <cellStyle name="20% - 强调文字颜色 1 2 14 15" xfId="139"/>
    <cellStyle name="20% - 强调文字颜色 1 2 14 2" xfId="140"/>
    <cellStyle name="20% - 强调文字颜色 1 2 14 3" xfId="141"/>
    <cellStyle name="20% - 强调文字颜色 1 2 14 4" xfId="142"/>
    <cellStyle name="20% - 强调文字颜色 1 2 14 5" xfId="143"/>
    <cellStyle name="20% - 强调文字颜色 1 2 14 6" xfId="144"/>
    <cellStyle name="20% - 强调文字颜色 1 2 14 7" xfId="145"/>
    <cellStyle name="20% - 强调文字颜色 1 2 14 8" xfId="146"/>
    <cellStyle name="20% - 强调文字颜色 1 2 14 9" xfId="147"/>
    <cellStyle name="20% - 强调文字颜色 1 2 15" xfId="148"/>
    <cellStyle name="20% - 强调文字颜色 1 2 15 10" xfId="149"/>
    <cellStyle name="20% - 强调文字颜色 1 2 15 11" xfId="150"/>
    <cellStyle name="20% - 强调文字颜色 1 2 15 12" xfId="151"/>
    <cellStyle name="20% - 强调文字颜色 1 2 15 13" xfId="152"/>
    <cellStyle name="20% - 强调文字颜色 1 2 15 14" xfId="153"/>
    <cellStyle name="20% - 强调文字颜色 1 2 15 15" xfId="154"/>
    <cellStyle name="20% - 强调文字颜色 1 2 15 2" xfId="155"/>
    <cellStyle name="20% - 强调文字颜色 1 2 15 3" xfId="156"/>
    <cellStyle name="20% - 强调文字颜色 1 2 15 4" xfId="157"/>
    <cellStyle name="20% - 强调文字颜色 1 2 15 5" xfId="158"/>
    <cellStyle name="20% - 强调文字颜色 1 2 15 6" xfId="159"/>
    <cellStyle name="20% - 强调文字颜色 1 2 15 7" xfId="160"/>
    <cellStyle name="20% - 强调文字颜色 1 2 15 8" xfId="161"/>
    <cellStyle name="20% - 强调文字颜色 1 2 15 9" xfId="162"/>
    <cellStyle name="20% - 强调文字颜色 1 2 16" xfId="163"/>
    <cellStyle name="20% - 强调文字颜色 1 2 16 10" xfId="164"/>
    <cellStyle name="20% - 强调文字颜色 1 2 16 11" xfId="165"/>
    <cellStyle name="20% - 强调文字颜色 1 2 16 12" xfId="166"/>
    <cellStyle name="20% - 强调文字颜色 1 2 16 13" xfId="167"/>
    <cellStyle name="20% - 强调文字颜色 1 2 16 14" xfId="168"/>
    <cellStyle name="20% - 强调文字颜色 1 2 16 15" xfId="169"/>
    <cellStyle name="20% - 强调文字颜色 1 2 16 2" xfId="170"/>
    <cellStyle name="20% - 强调文字颜色 1 2 16 3" xfId="171"/>
    <cellStyle name="20% - 强调文字颜色 1 2 16 4" xfId="172"/>
    <cellStyle name="20% - 强调文字颜色 1 2 16 5" xfId="173"/>
    <cellStyle name="20% - 强调文字颜色 1 2 16 6" xfId="174"/>
    <cellStyle name="20% - 强调文字颜色 1 2 16 7" xfId="175"/>
    <cellStyle name="20% - 强调文字颜色 1 2 16 8" xfId="176"/>
    <cellStyle name="20% - 强调文字颜色 1 2 16 9" xfId="177"/>
    <cellStyle name="20% - 强调文字颜色 1 2 17" xfId="178"/>
    <cellStyle name="20% - 强调文字颜色 1 2 17 10" xfId="179"/>
    <cellStyle name="20% - 强调文字颜色 1 2 17 11" xfId="180"/>
    <cellStyle name="20% - 强调文字颜色 1 2 17 12" xfId="181"/>
    <cellStyle name="20% - 强调文字颜色 1 2 17 13" xfId="182"/>
    <cellStyle name="20% - 强调文字颜色 1 2 17 14" xfId="183"/>
    <cellStyle name="20% - 强调文字颜色 1 2 17 15" xfId="184"/>
    <cellStyle name="20% - 强调文字颜色 1 2 17 2" xfId="185"/>
    <cellStyle name="20% - 强调文字颜色 1 2 17 3" xfId="186"/>
    <cellStyle name="20% - 强调文字颜色 1 2 17 4" xfId="187"/>
    <cellStyle name="20% - 强调文字颜色 1 2 17 5" xfId="188"/>
    <cellStyle name="20% - 强调文字颜色 1 2 17 6" xfId="189"/>
    <cellStyle name="20% - 强调文字颜色 1 2 17 7" xfId="190"/>
    <cellStyle name="20% - 强调文字颜色 1 2 17 8" xfId="191"/>
    <cellStyle name="20% - 强调文字颜色 1 2 17 9" xfId="192"/>
    <cellStyle name="20% - 强调文字颜色 1 2 18" xfId="193"/>
    <cellStyle name="20% - 强调文字颜色 1 2 18 10" xfId="194"/>
    <cellStyle name="20% - 强调文字颜色 1 2 18 11" xfId="195"/>
    <cellStyle name="20% - 强调文字颜色 1 2 18 12" xfId="196"/>
    <cellStyle name="20% - 强调文字颜色 1 2 18 13" xfId="197"/>
    <cellStyle name="20% - 强调文字颜色 1 2 18 14" xfId="198"/>
    <cellStyle name="20% - 强调文字颜色 1 2 18 15" xfId="199"/>
    <cellStyle name="20% - 强调文字颜色 1 2 18 2" xfId="200"/>
    <cellStyle name="20% - 强调文字颜色 1 2 18 3" xfId="201"/>
    <cellStyle name="20% - 强调文字颜色 1 2 18 4" xfId="202"/>
    <cellStyle name="20% - 强调文字颜色 1 2 18 5" xfId="203"/>
    <cellStyle name="20% - 强调文字颜色 1 2 18 6" xfId="204"/>
    <cellStyle name="20% - 强调文字颜色 1 2 18 7" xfId="205"/>
    <cellStyle name="20% - 强调文字颜色 1 2 18 8" xfId="206"/>
    <cellStyle name="20% - 强调文字颜色 1 2 18 9" xfId="207"/>
    <cellStyle name="20% - 强调文字颜色 1 2 19" xfId="208"/>
    <cellStyle name="20% - 强调文字颜色 1 2 19 10" xfId="209"/>
    <cellStyle name="20% - 强调文字颜色 1 2 19 11" xfId="210"/>
    <cellStyle name="20% - 强调文字颜色 1 2 19 12" xfId="211"/>
    <cellStyle name="20% - 强调文字颜色 1 2 19 13" xfId="212"/>
    <cellStyle name="20% - 强调文字颜色 1 2 19 14" xfId="213"/>
    <cellStyle name="20% - 强调文字颜色 1 2 19 15" xfId="214"/>
    <cellStyle name="20% - 强调文字颜色 1 2 19 2" xfId="215"/>
    <cellStyle name="20% - 强调文字颜色 1 2 19 3" xfId="216"/>
    <cellStyle name="20% - 强调文字颜色 1 2 19 4" xfId="217"/>
    <cellStyle name="20% - 强调文字颜色 1 2 19 5" xfId="218"/>
    <cellStyle name="20% - 强调文字颜色 1 2 19 6" xfId="219"/>
    <cellStyle name="20% - 强调文字颜色 1 2 19 7" xfId="220"/>
    <cellStyle name="20% - 强调文字颜色 1 2 19 8" xfId="221"/>
    <cellStyle name="20% - 强调文字颜色 1 2 19 9" xfId="222"/>
    <cellStyle name="20% - 强调文字颜色 1 2 2" xfId="223"/>
    <cellStyle name="20% - 强调文字颜色 1 2 2 10" xfId="224"/>
    <cellStyle name="20% - 强调文字颜色 1 2 2 11" xfId="225"/>
    <cellStyle name="20% - 强调文字颜色 1 2 2 12" xfId="226"/>
    <cellStyle name="20% - 强调文字颜色 1 2 2 13" xfId="227"/>
    <cellStyle name="20% - 强调文字颜色 1 2 2 14" xfId="228"/>
    <cellStyle name="20% - 强调文字颜色 1 2 2 15" xfId="229"/>
    <cellStyle name="20% - 强调文字颜色 1 2 2 2" xfId="230"/>
    <cellStyle name="20% - 强调文字颜色 1 2 2 3" xfId="231"/>
    <cellStyle name="20% - 强调文字颜色 1 2 2 4" xfId="232"/>
    <cellStyle name="20% - 强调文字颜色 1 2 2 5" xfId="233"/>
    <cellStyle name="20% - 强调文字颜色 1 2 2 6" xfId="234"/>
    <cellStyle name="20% - 强调文字颜色 1 2 2 7" xfId="235"/>
    <cellStyle name="20% - 强调文字颜色 1 2 2 8" xfId="236"/>
    <cellStyle name="20% - 强调文字颜色 1 2 2 9" xfId="237"/>
    <cellStyle name="20% - 强调文字颜色 1 2 20" xfId="238"/>
    <cellStyle name="20% - 强调文字颜色 1 2 20 10" xfId="239"/>
    <cellStyle name="20% - 强调文字颜色 1 2 20 11" xfId="240"/>
    <cellStyle name="20% - 强调文字颜色 1 2 20 12" xfId="241"/>
    <cellStyle name="20% - 强调文字颜色 1 2 20 13" xfId="242"/>
    <cellStyle name="20% - 强调文字颜色 1 2 20 14" xfId="243"/>
    <cellStyle name="20% - 强调文字颜色 1 2 20 15" xfId="244"/>
    <cellStyle name="20% - 强调文字颜色 1 2 20 2" xfId="245"/>
    <cellStyle name="20% - 强调文字颜色 1 2 20 3" xfId="246"/>
    <cellStyle name="20% - 强调文字颜色 1 2 20 4" xfId="247"/>
    <cellStyle name="20% - 强调文字颜色 1 2 20 5" xfId="248"/>
    <cellStyle name="20% - 强调文字颜色 1 2 20 6" xfId="249"/>
    <cellStyle name="20% - 强调文字颜色 1 2 20 7" xfId="250"/>
    <cellStyle name="20% - 强调文字颜色 1 2 20 8" xfId="251"/>
    <cellStyle name="20% - 强调文字颜色 1 2 20 9" xfId="252"/>
    <cellStyle name="20% - 强调文字颜色 1 2 21" xfId="253"/>
    <cellStyle name="20% - 强调文字颜色 1 2 21 10" xfId="254"/>
    <cellStyle name="20% - 强调文字颜色 1 2 21 11" xfId="255"/>
    <cellStyle name="20% - 强调文字颜色 1 2 21 12" xfId="256"/>
    <cellStyle name="20% - 强调文字颜色 1 2 21 13" xfId="257"/>
    <cellStyle name="20% - 强调文字颜色 1 2 21 14" xfId="258"/>
    <cellStyle name="20% - 强调文字颜色 1 2 21 15" xfId="259"/>
    <cellStyle name="20% - 强调文字颜色 1 2 21 2" xfId="260"/>
    <cellStyle name="20% - 强调文字颜色 1 2 21 3" xfId="261"/>
    <cellStyle name="20% - 强调文字颜色 1 2 21 4" xfId="262"/>
    <cellStyle name="20% - 强调文字颜色 1 2 21 5" xfId="263"/>
    <cellStyle name="20% - 强调文字颜色 1 2 21 6" xfId="264"/>
    <cellStyle name="20% - 强调文字颜色 1 2 21 7" xfId="265"/>
    <cellStyle name="20% - 强调文字颜色 1 2 21 8" xfId="266"/>
    <cellStyle name="20% - 强调文字颜色 1 2 21 9" xfId="267"/>
    <cellStyle name="20% - 强调文字颜色 1 2 22" xfId="268"/>
    <cellStyle name="20% - 强调文字颜色 1 2 22 10" xfId="269"/>
    <cellStyle name="20% - 强调文字颜色 1 2 22 11" xfId="270"/>
    <cellStyle name="20% - 强调文字颜色 1 2 22 12" xfId="271"/>
    <cellStyle name="20% - 强调文字颜色 1 2 22 13" xfId="272"/>
    <cellStyle name="20% - 强调文字颜色 1 2 22 14" xfId="273"/>
    <cellStyle name="20% - 强调文字颜色 1 2 22 15" xfId="274"/>
    <cellStyle name="20% - 强调文字颜色 1 2 22 2" xfId="275"/>
    <cellStyle name="20% - 强调文字颜色 1 2 22 3" xfId="276"/>
    <cellStyle name="20% - 强调文字颜色 1 2 22 4" xfId="277"/>
    <cellStyle name="20% - 强调文字颜色 1 2 22 5" xfId="278"/>
    <cellStyle name="20% - 强调文字颜色 1 2 22 6" xfId="279"/>
    <cellStyle name="20% - 强调文字颜色 1 2 22 7" xfId="280"/>
    <cellStyle name="20% - 强调文字颜色 1 2 22 8" xfId="281"/>
    <cellStyle name="20% - 强调文字颜色 1 2 22 9" xfId="282"/>
    <cellStyle name="20% - 强调文字颜色 1 2 23" xfId="283"/>
    <cellStyle name="20% - 强调文字颜色 1 2 23 10" xfId="284"/>
    <cellStyle name="20% - 强调文字颜色 1 2 23 11" xfId="285"/>
    <cellStyle name="20% - 强调文字颜色 1 2 23 12" xfId="286"/>
    <cellStyle name="20% - 强调文字颜色 1 2 23 13" xfId="287"/>
    <cellStyle name="20% - 强调文字颜色 1 2 23 14" xfId="288"/>
    <cellStyle name="20% - 强调文字颜色 1 2 23 15" xfId="289"/>
    <cellStyle name="20% - 强调文字颜色 1 2 23 2" xfId="290"/>
    <cellStyle name="20% - 强调文字颜色 1 2 23 3" xfId="291"/>
    <cellStyle name="20% - 强调文字颜色 1 2 23 4" xfId="292"/>
    <cellStyle name="20% - 强调文字颜色 1 2 23 5" xfId="293"/>
    <cellStyle name="20% - 强调文字颜色 1 2 23 6" xfId="294"/>
    <cellStyle name="20% - 强调文字颜色 1 2 23 7" xfId="295"/>
    <cellStyle name="20% - 强调文字颜色 1 2 23 8" xfId="296"/>
    <cellStyle name="20% - 强调文字颜色 1 2 23 9" xfId="297"/>
    <cellStyle name="20% - 强调文字颜色 1 2 24" xfId="298"/>
    <cellStyle name="20% - 强调文字颜色 1 2 24 10" xfId="299"/>
    <cellStyle name="20% - 强调文字颜色 1 2 24 11" xfId="300"/>
    <cellStyle name="20% - 强调文字颜色 1 2 24 12" xfId="301"/>
    <cellStyle name="20% - 强调文字颜色 1 2 24 13" xfId="302"/>
    <cellStyle name="20% - 强调文字颜色 1 2 24 14" xfId="303"/>
    <cellStyle name="20% - 强调文字颜色 1 2 24 15" xfId="304"/>
    <cellStyle name="20% - 强调文字颜色 1 2 24 2" xfId="305"/>
    <cellStyle name="20% - 强调文字颜色 1 2 24 3" xfId="306"/>
    <cellStyle name="20% - 强调文字颜色 1 2 24 4" xfId="307"/>
    <cellStyle name="20% - 强调文字颜色 1 2 24 5" xfId="308"/>
    <cellStyle name="20% - 强调文字颜色 1 2 24 6" xfId="309"/>
    <cellStyle name="20% - 强调文字颜色 1 2 24 7" xfId="310"/>
    <cellStyle name="20% - 强调文字颜色 1 2 24 8" xfId="311"/>
    <cellStyle name="20% - 强调文字颜色 1 2 24 9" xfId="312"/>
    <cellStyle name="20% - 强调文字颜色 1 2 25" xfId="313"/>
    <cellStyle name="20% - 强调文字颜色 1 2 25 10" xfId="314"/>
    <cellStyle name="20% - 强调文字颜色 1 2 25 11" xfId="315"/>
    <cellStyle name="20% - 强调文字颜色 1 2 25 12" xfId="316"/>
    <cellStyle name="20% - 强调文字颜色 1 2 25 13" xfId="317"/>
    <cellStyle name="20% - 强调文字颜色 1 2 25 14" xfId="318"/>
    <cellStyle name="20% - 强调文字颜色 1 2 25 15" xfId="319"/>
    <cellStyle name="20% - 强调文字颜色 1 2 25 2" xfId="320"/>
    <cellStyle name="20% - 强调文字颜色 1 2 25 3" xfId="321"/>
    <cellStyle name="20% - 强调文字颜色 1 2 25 4" xfId="322"/>
    <cellStyle name="20% - 强调文字颜色 1 2 25 5" xfId="323"/>
    <cellStyle name="20% - 强调文字颜色 1 2 25 6" xfId="324"/>
    <cellStyle name="20% - 强调文字颜色 1 2 25 7" xfId="325"/>
    <cellStyle name="20% - 强调文字颜色 1 2 25 8" xfId="326"/>
    <cellStyle name="20% - 强调文字颜色 1 2 25 9" xfId="327"/>
    <cellStyle name="20% - 强调文字颜色 1 2 26" xfId="328"/>
    <cellStyle name="20% - 强调文字颜色 1 2 26 10" xfId="329"/>
    <cellStyle name="20% - 强调文字颜色 1 2 26 11" xfId="330"/>
    <cellStyle name="20% - 强调文字颜色 1 2 26 12" xfId="331"/>
    <cellStyle name="20% - 强调文字颜色 1 2 26 13" xfId="332"/>
    <cellStyle name="20% - 强调文字颜色 1 2 26 14" xfId="333"/>
    <cellStyle name="20% - 强调文字颜色 1 2 26 15" xfId="334"/>
    <cellStyle name="20% - 强调文字颜色 1 2 26 2" xfId="335"/>
    <cellStyle name="20% - 强调文字颜色 1 2 26 3" xfId="336"/>
    <cellStyle name="20% - 强调文字颜色 1 2 26 4" xfId="337"/>
    <cellStyle name="20% - 强调文字颜色 1 2 26 5" xfId="338"/>
    <cellStyle name="20% - 强调文字颜色 1 2 26 6" xfId="339"/>
    <cellStyle name="20% - 强调文字颜色 1 2 26 7" xfId="340"/>
    <cellStyle name="20% - 强调文字颜色 1 2 26 8" xfId="341"/>
    <cellStyle name="20% - 强调文字颜色 1 2 26 9" xfId="342"/>
    <cellStyle name="20% - 强调文字颜色 1 2 27" xfId="343"/>
    <cellStyle name="20% - 强调文字颜色 1 2 27 10" xfId="344"/>
    <cellStyle name="20% - 强调文字颜色 1 2 27 11" xfId="345"/>
    <cellStyle name="20% - 强调文字颜色 1 2 27 12" xfId="346"/>
    <cellStyle name="20% - 强调文字颜色 1 2 27 13" xfId="347"/>
    <cellStyle name="20% - 强调文字颜色 1 2 27 14" xfId="348"/>
    <cellStyle name="20% - 强调文字颜色 1 2 27 15" xfId="349"/>
    <cellStyle name="20% - 强调文字颜色 1 2 27 2" xfId="350"/>
    <cellStyle name="20% - 强调文字颜色 1 2 27 3" xfId="351"/>
    <cellStyle name="20% - 强调文字颜色 1 2 27 4" xfId="352"/>
    <cellStyle name="20% - 强调文字颜色 1 2 27 5" xfId="353"/>
    <cellStyle name="20% - 强调文字颜色 1 2 27 6" xfId="354"/>
    <cellStyle name="20% - 强调文字颜色 1 2 27 7" xfId="355"/>
    <cellStyle name="20% - 强调文字颜色 1 2 27 8" xfId="356"/>
    <cellStyle name="20% - 强调文字颜色 1 2 27 9" xfId="357"/>
    <cellStyle name="20% - 强调文字颜色 1 2 28" xfId="358"/>
    <cellStyle name="20% - 强调文字颜色 1 2 28 10" xfId="359"/>
    <cellStyle name="20% - 强调文字颜色 1 2 28 11" xfId="360"/>
    <cellStyle name="20% - 强调文字颜色 1 2 28 12" xfId="361"/>
    <cellStyle name="20% - 强调文字颜色 1 2 28 13" xfId="362"/>
    <cellStyle name="20% - 强调文字颜色 1 2 28 14" xfId="363"/>
    <cellStyle name="20% - 强调文字颜色 1 2 28 15" xfId="364"/>
    <cellStyle name="20% - 强调文字颜色 1 2 28 2" xfId="365"/>
    <cellStyle name="20% - 强调文字颜色 1 2 28 3" xfId="366"/>
    <cellStyle name="20% - 强调文字颜色 1 2 28 4" xfId="367"/>
    <cellStyle name="20% - 强调文字颜色 1 2 28 5" xfId="368"/>
    <cellStyle name="20% - 强调文字颜色 1 2 28 6" xfId="369"/>
    <cellStyle name="20% - 强调文字颜色 1 2 28 7" xfId="370"/>
    <cellStyle name="20% - 强调文字颜色 1 2 28 8" xfId="371"/>
    <cellStyle name="20% - 强调文字颜色 1 2 28 9" xfId="372"/>
    <cellStyle name="20% - 强调文字颜色 1 2 29" xfId="373"/>
    <cellStyle name="20% - 强调文字颜色 1 2 29 10" xfId="374"/>
    <cellStyle name="20% - 强调文字颜色 1 2 29 11" xfId="375"/>
    <cellStyle name="20% - 强调文字颜色 1 2 29 12" xfId="376"/>
    <cellStyle name="20% - 强调文字颜色 1 2 29 13" xfId="377"/>
    <cellStyle name="20% - 强调文字颜色 1 2 29 14" xfId="378"/>
    <cellStyle name="20% - 强调文字颜色 1 2 29 15" xfId="379"/>
    <cellStyle name="20% - 强调文字颜色 1 2 29 2" xfId="380"/>
    <cellStyle name="20% - 强调文字颜色 1 2 29 3" xfId="381"/>
    <cellStyle name="20% - 强调文字颜色 1 2 29 4" xfId="382"/>
    <cellStyle name="20% - 强调文字颜色 1 2 29 5" xfId="383"/>
    <cellStyle name="20% - 强调文字颜色 1 2 29 6" xfId="384"/>
    <cellStyle name="20% - 强调文字颜色 1 2 29 7" xfId="385"/>
    <cellStyle name="20% - 强调文字颜色 1 2 29 8" xfId="386"/>
    <cellStyle name="20% - 强调文字颜色 1 2 29 9" xfId="387"/>
    <cellStyle name="20% - 强调文字颜色 1 2 3" xfId="388"/>
    <cellStyle name="20% - 强调文字颜色 1 2 3 10" xfId="389"/>
    <cellStyle name="20% - 强调文字颜色 1 2 3 11" xfId="390"/>
    <cellStyle name="20% - 强调文字颜色 1 2 3 12" xfId="391"/>
    <cellStyle name="20% - 强调文字颜色 1 2 3 13" xfId="392"/>
    <cellStyle name="20% - 强调文字颜色 1 2 3 14" xfId="393"/>
    <cellStyle name="20% - 强调文字颜色 1 2 3 15" xfId="394"/>
    <cellStyle name="20% - 强调文字颜色 1 2 3 2" xfId="395"/>
    <cellStyle name="20% - 强调文字颜色 1 2 3 3" xfId="396"/>
    <cellStyle name="20% - 强调文字颜色 1 2 3 4" xfId="397"/>
    <cellStyle name="20% - 强调文字颜色 1 2 3 5" xfId="398"/>
    <cellStyle name="20% - 强调文字颜色 1 2 3 6" xfId="399"/>
    <cellStyle name="20% - 强调文字颜色 1 2 3 7" xfId="400"/>
    <cellStyle name="20% - 强调文字颜色 1 2 3 8" xfId="401"/>
    <cellStyle name="20% - 强调文字颜色 1 2 3 9" xfId="402"/>
    <cellStyle name="20% - 强调文字颜色 1 2 30" xfId="403"/>
    <cellStyle name="20% - 强调文字颜色 1 2 30 10" xfId="404"/>
    <cellStyle name="20% - 强调文字颜色 1 2 30 11" xfId="405"/>
    <cellStyle name="20% - 强调文字颜色 1 2 30 12" xfId="406"/>
    <cellStyle name="20% - 强调文字颜色 1 2 30 13" xfId="407"/>
    <cellStyle name="20% - 强调文字颜色 1 2 30 14" xfId="408"/>
    <cellStyle name="20% - 强调文字颜色 1 2 30 15" xfId="409"/>
    <cellStyle name="20% - 强调文字颜色 1 2 30 2" xfId="410"/>
    <cellStyle name="20% - 强调文字颜色 1 2 30 3" xfId="411"/>
    <cellStyle name="20% - 强调文字颜色 1 2 30 4" xfId="412"/>
    <cellStyle name="20% - 强调文字颜色 1 2 30 5" xfId="413"/>
    <cellStyle name="20% - 强调文字颜色 1 2 30 6" xfId="414"/>
    <cellStyle name="20% - 强调文字颜色 1 2 30 7" xfId="415"/>
    <cellStyle name="20% - 强调文字颜色 1 2 30 8" xfId="416"/>
    <cellStyle name="20% - 强调文字颜色 1 2 30 9" xfId="417"/>
    <cellStyle name="20% - 强调文字颜色 1 2 31" xfId="418"/>
    <cellStyle name="20% - 强调文字颜色 1 2 31 10" xfId="419"/>
    <cellStyle name="20% - 强调文字颜色 1 2 31 11" xfId="420"/>
    <cellStyle name="20% - 强调文字颜色 1 2 31 12" xfId="421"/>
    <cellStyle name="20% - 强调文字颜色 1 2 31 13" xfId="422"/>
    <cellStyle name="20% - 强调文字颜色 1 2 31 14" xfId="423"/>
    <cellStyle name="20% - 强调文字颜色 1 2 31 15" xfId="424"/>
    <cellStyle name="20% - 强调文字颜色 1 2 31 2" xfId="425"/>
    <cellStyle name="20% - 强调文字颜色 1 2 31 3" xfId="426"/>
    <cellStyle name="20% - 强调文字颜色 1 2 31 4" xfId="427"/>
    <cellStyle name="20% - 强调文字颜色 1 2 31 5" xfId="428"/>
    <cellStyle name="20% - 强调文字颜色 1 2 31 6" xfId="429"/>
    <cellStyle name="20% - 强调文字颜色 1 2 31 7" xfId="430"/>
    <cellStyle name="20% - 强调文字颜色 1 2 31 8" xfId="431"/>
    <cellStyle name="20% - 强调文字颜色 1 2 31 9" xfId="432"/>
    <cellStyle name="20% - 强调文字颜色 1 2 32" xfId="433"/>
    <cellStyle name="20% - 强调文字颜色 1 2 32 10" xfId="434"/>
    <cellStyle name="20% - 强调文字颜色 1 2 32 11" xfId="435"/>
    <cellStyle name="20% - 强调文字颜色 1 2 32 12" xfId="436"/>
    <cellStyle name="20% - 强调文字颜色 1 2 32 13" xfId="437"/>
    <cellStyle name="20% - 强调文字颜色 1 2 32 14" xfId="438"/>
    <cellStyle name="20% - 强调文字颜色 1 2 32 15" xfId="439"/>
    <cellStyle name="20% - 强调文字颜色 1 2 32 2" xfId="440"/>
    <cellStyle name="20% - 强调文字颜色 1 2 32 3" xfId="441"/>
    <cellStyle name="20% - 强调文字颜色 1 2 32 4" xfId="442"/>
    <cellStyle name="20% - 强调文字颜色 1 2 32 5" xfId="443"/>
    <cellStyle name="20% - 强调文字颜色 1 2 32 6" xfId="444"/>
    <cellStyle name="20% - 强调文字颜色 1 2 32 7" xfId="445"/>
    <cellStyle name="20% - 强调文字颜色 1 2 32 8" xfId="446"/>
    <cellStyle name="20% - 强调文字颜色 1 2 32 9" xfId="447"/>
    <cellStyle name="20% - 强调文字颜色 1 2 33" xfId="448"/>
    <cellStyle name="20% - 强调文字颜色 1 2 33 10" xfId="449"/>
    <cellStyle name="20% - 强调文字颜色 1 2 33 11" xfId="450"/>
    <cellStyle name="20% - 强调文字颜色 1 2 33 12" xfId="451"/>
    <cellStyle name="20% - 强调文字颜色 1 2 33 13" xfId="452"/>
    <cellStyle name="20% - 强调文字颜色 1 2 33 14" xfId="453"/>
    <cellStyle name="20% - 强调文字颜色 1 2 33 15" xfId="454"/>
    <cellStyle name="20% - 强调文字颜色 1 2 33 2" xfId="455"/>
    <cellStyle name="20% - 强调文字颜色 1 2 33 3" xfId="456"/>
    <cellStyle name="20% - 强调文字颜色 1 2 33 4" xfId="457"/>
    <cellStyle name="20% - 强调文字颜色 1 2 33 5" xfId="458"/>
    <cellStyle name="20% - 强调文字颜色 1 2 33 6" xfId="459"/>
    <cellStyle name="20% - 强调文字颜色 1 2 33 7" xfId="460"/>
    <cellStyle name="20% - 强调文字颜色 1 2 33 8" xfId="461"/>
    <cellStyle name="20% - 强调文字颜色 1 2 33 9" xfId="462"/>
    <cellStyle name="20% - 强调文字颜色 1 2 34" xfId="463"/>
    <cellStyle name="20% - 强调文字颜色 1 2 34 10" xfId="464"/>
    <cellStyle name="20% - 强调文字颜色 1 2 34 11" xfId="465"/>
    <cellStyle name="20% - 强调文字颜色 1 2 34 12" xfId="466"/>
    <cellStyle name="20% - 强调文字颜色 1 2 34 13" xfId="467"/>
    <cellStyle name="20% - 强调文字颜色 1 2 34 14" xfId="468"/>
    <cellStyle name="20% - 强调文字颜色 1 2 34 15" xfId="469"/>
    <cellStyle name="20% - 强调文字颜色 1 2 34 2" xfId="470"/>
    <cellStyle name="20% - 强调文字颜色 1 2 34 3" xfId="471"/>
    <cellStyle name="20% - 强调文字颜色 1 2 34 4" xfId="472"/>
    <cellStyle name="20% - 强调文字颜色 1 2 34 5" xfId="473"/>
    <cellStyle name="20% - 强调文字颜色 1 2 34 6" xfId="474"/>
    <cellStyle name="20% - 强调文字颜色 1 2 34 7" xfId="475"/>
    <cellStyle name="20% - 强调文字颜色 1 2 34 8" xfId="476"/>
    <cellStyle name="20% - 强调文字颜色 1 2 34 9" xfId="477"/>
    <cellStyle name="20% - 强调文字颜色 1 2 35" xfId="478"/>
    <cellStyle name="20% - 强调文字颜色 1 2 36" xfId="479"/>
    <cellStyle name="20% - 强调文字颜色 1 2 37" xfId="480"/>
    <cellStyle name="20% - 强调文字颜色 1 2 38" xfId="481"/>
    <cellStyle name="20% - 强调文字颜色 1 2 39" xfId="482"/>
    <cellStyle name="20% - 强调文字颜色 1 2 4" xfId="483"/>
    <cellStyle name="20% - 强调文字颜色 1 2 4 10" xfId="484"/>
    <cellStyle name="20% - 强调文字颜色 1 2 4 11" xfId="485"/>
    <cellStyle name="20% - 强调文字颜色 1 2 4 12" xfId="486"/>
    <cellStyle name="20% - 强调文字颜色 1 2 4 13" xfId="487"/>
    <cellStyle name="20% - 强调文字颜色 1 2 4 14" xfId="488"/>
    <cellStyle name="20% - 强调文字颜色 1 2 4 15" xfId="489"/>
    <cellStyle name="20% - 强调文字颜色 1 2 4 2" xfId="490"/>
    <cellStyle name="20% - 强调文字颜色 1 2 4 3" xfId="491"/>
    <cellStyle name="20% - 强调文字颜色 1 2 4 4" xfId="492"/>
    <cellStyle name="20% - 强调文字颜色 1 2 4 5" xfId="493"/>
    <cellStyle name="20% - 强调文字颜色 1 2 4 6" xfId="494"/>
    <cellStyle name="20% - 强调文字颜色 1 2 4 7" xfId="495"/>
    <cellStyle name="20% - 强调文字颜色 1 2 4 8" xfId="496"/>
    <cellStyle name="20% - 强调文字颜色 1 2 4 9" xfId="497"/>
    <cellStyle name="20% - 强调文字颜色 1 2 40" xfId="498"/>
    <cellStyle name="20% - 强调文字颜色 1 2 41" xfId="499"/>
    <cellStyle name="20% - 强调文字颜色 1 2 42" xfId="500"/>
    <cellStyle name="20% - 强调文字颜色 1 2 43" xfId="501"/>
    <cellStyle name="20% - 强调文字颜色 1 2 44" xfId="502"/>
    <cellStyle name="20% - 强调文字颜色 1 2 45" xfId="503"/>
    <cellStyle name="20% - 强调文字颜色 1 2 46" xfId="504"/>
    <cellStyle name="20% - 强调文字颜色 1 2 47" xfId="505"/>
    <cellStyle name="20% - 强调文字颜色 1 2 48" xfId="506"/>
    <cellStyle name="20% - 强调文字颜色 1 2 49" xfId="507"/>
    <cellStyle name="20% - 强调文字颜色 1 2 5" xfId="508"/>
    <cellStyle name="20% - 强调文字颜色 1 2 5 10" xfId="509"/>
    <cellStyle name="20% - 强调文字颜色 1 2 5 11" xfId="510"/>
    <cellStyle name="20% - 强调文字颜色 1 2 5 12" xfId="511"/>
    <cellStyle name="20% - 强调文字颜色 1 2 5 13" xfId="512"/>
    <cellStyle name="20% - 强调文字颜色 1 2 5 14" xfId="513"/>
    <cellStyle name="20% - 强调文字颜色 1 2 5 15" xfId="514"/>
    <cellStyle name="20% - 强调文字颜色 1 2 5 2" xfId="515"/>
    <cellStyle name="20% - 强调文字颜色 1 2 5 3" xfId="516"/>
    <cellStyle name="20% - 强调文字颜色 1 2 5 4" xfId="517"/>
    <cellStyle name="20% - 强调文字颜色 1 2 5 5" xfId="518"/>
    <cellStyle name="20% - 强调文字颜色 1 2 5 6" xfId="519"/>
    <cellStyle name="20% - 强调文字颜色 1 2 5 7" xfId="520"/>
    <cellStyle name="20% - 强调文字颜色 1 2 5 8" xfId="521"/>
    <cellStyle name="20% - 强调文字颜色 1 2 5 9" xfId="522"/>
    <cellStyle name="20% - 强调文字颜色 1 2 50" xfId="523"/>
    <cellStyle name="20% - 强调文字颜色 1 2 51" xfId="524"/>
    <cellStyle name="20% - 强调文字颜色 1 2 52" xfId="525"/>
    <cellStyle name="20% - 强调文字颜色 1 2 53" xfId="526"/>
    <cellStyle name="20% - 强调文字颜色 1 2 54" xfId="527"/>
    <cellStyle name="20% - 强调文字颜色 1 2 55" xfId="528"/>
    <cellStyle name="20% - 强调文字颜色 1 2 56" xfId="529"/>
    <cellStyle name="20% - 强调文字颜色 1 2 57" xfId="530"/>
    <cellStyle name="20% - 强调文字颜色 1 2 58" xfId="531"/>
    <cellStyle name="20% - 强调文字颜色 1 2 59" xfId="532"/>
    <cellStyle name="20% - 强调文字颜色 1 2 6" xfId="533"/>
    <cellStyle name="20% - 强调文字颜色 1 2 6 10" xfId="534"/>
    <cellStyle name="20% - 强调文字颜色 1 2 6 11" xfId="535"/>
    <cellStyle name="20% - 强调文字颜色 1 2 6 12" xfId="536"/>
    <cellStyle name="20% - 强调文字颜色 1 2 6 13" xfId="537"/>
    <cellStyle name="20% - 强调文字颜色 1 2 6 14" xfId="538"/>
    <cellStyle name="20% - 强调文字颜色 1 2 6 15" xfId="539"/>
    <cellStyle name="20% - 强调文字颜色 1 2 6 2" xfId="540"/>
    <cellStyle name="20% - 强调文字颜色 1 2 6 3" xfId="541"/>
    <cellStyle name="20% - 强调文字颜色 1 2 6 4" xfId="542"/>
    <cellStyle name="20% - 强调文字颜色 1 2 6 5" xfId="543"/>
    <cellStyle name="20% - 强调文字颜色 1 2 6 6" xfId="544"/>
    <cellStyle name="20% - 强调文字颜色 1 2 6 7" xfId="545"/>
    <cellStyle name="20% - 强调文字颜色 1 2 6 8" xfId="546"/>
    <cellStyle name="20% - 强调文字颜色 1 2 6 9" xfId="547"/>
    <cellStyle name="20% - 强调文字颜色 1 2 60" xfId="548"/>
    <cellStyle name="20% - 强调文字颜色 1 2 7" xfId="549"/>
    <cellStyle name="20% - 强调文字颜色 1 2 7 10" xfId="550"/>
    <cellStyle name="20% - 强调文字颜色 1 2 7 11" xfId="551"/>
    <cellStyle name="20% - 强调文字颜色 1 2 7 12" xfId="552"/>
    <cellStyle name="20% - 强调文字颜色 1 2 7 13" xfId="553"/>
    <cellStyle name="20% - 强调文字颜色 1 2 7 14" xfId="554"/>
    <cellStyle name="20% - 强调文字颜色 1 2 7 15" xfId="555"/>
    <cellStyle name="20% - 强调文字颜色 1 2 7 2" xfId="556"/>
    <cellStyle name="20% - 强调文字颜色 1 2 7 3" xfId="557"/>
    <cellStyle name="20% - 强调文字颜色 1 2 7 4" xfId="558"/>
    <cellStyle name="20% - 强调文字颜色 1 2 7 5" xfId="559"/>
    <cellStyle name="20% - 强调文字颜色 1 2 7 6" xfId="560"/>
    <cellStyle name="20% - 强调文字颜色 1 2 7 7" xfId="561"/>
    <cellStyle name="20% - 强调文字颜色 1 2 7 8" xfId="562"/>
    <cellStyle name="20% - 强调文字颜色 1 2 7 9" xfId="563"/>
    <cellStyle name="20% - 强调文字颜色 1 2 8" xfId="564"/>
    <cellStyle name="20% - 强调文字颜色 1 2 8 10" xfId="565"/>
    <cellStyle name="20% - 强调文字颜色 1 2 8 11" xfId="566"/>
    <cellStyle name="20% - 强调文字颜色 1 2 8 12" xfId="567"/>
    <cellStyle name="20% - 强调文字颜色 1 2 8 13" xfId="568"/>
    <cellStyle name="20% - 强调文字颜色 1 2 8 14" xfId="569"/>
    <cellStyle name="20% - 强调文字颜色 1 2 8 15" xfId="570"/>
    <cellStyle name="20% - 强调文字颜色 1 2 8 2" xfId="571"/>
    <cellStyle name="20% - 强调文字颜色 1 2 8 3" xfId="572"/>
    <cellStyle name="20% - 强调文字颜色 1 2 8 4" xfId="573"/>
    <cellStyle name="20% - 强调文字颜色 1 2 8 5" xfId="574"/>
    <cellStyle name="20% - 强调文字颜色 1 2 8 6" xfId="575"/>
    <cellStyle name="20% - 强调文字颜色 1 2 8 7" xfId="576"/>
    <cellStyle name="20% - 强调文字颜色 1 2 8 8" xfId="577"/>
    <cellStyle name="20% - 强调文字颜色 1 2 8 9" xfId="578"/>
    <cellStyle name="20% - 强调文字颜色 1 2 9" xfId="579"/>
    <cellStyle name="20% - 强调文字颜色 1 2 9 10" xfId="580"/>
    <cellStyle name="20% - 强调文字颜色 1 2 9 11" xfId="581"/>
    <cellStyle name="20% - 强调文字颜色 1 2 9 12" xfId="582"/>
    <cellStyle name="20% - 强调文字颜色 1 2 9 13" xfId="583"/>
    <cellStyle name="20% - 强调文字颜色 1 2 9 14" xfId="584"/>
    <cellStyle name="20% - 强调文字颜色 1 2 9 15" xfId="585"/>
    <cellStyle name="20% - 强调文字颜色 1 2 9 2" xfId="586"/>
    <cellStyle name="20% - 强调文字颜色 1 2 9 3" xfId="587"/>
    <cellStyle name="20% - 强调文字颜色 1 2 9 4" xfId="588"/>
    <cellStyle name="20% - 强调文字颜色 1 2 9 5" xfId="589"/>
    <cellStyle name="20% - 强调文字颜色 1 2 9 6" xfId="590"/>
    <cellStyle name="20% - 强调文字颜色 1 2 9 7" xfId="591"/>
    <cellStyle name="20% - 强调文字颜色 1 2 9 8" xfId="592"/>
    <cellStyle name="20% - 强调文字颜色 1 2 9 9" xfId="593"/>
    <cellStyle name="20% - 强调文字颜色 1 3" xfId="594"/>
    <cellStyle name="20% - 强调文字颜色 1 3 10" xfId="595"/>
    <cellStyle name="20% - 强调文字颜色 1 3 11" xfId="596"/>
    <cellStyle name="20% - 强调文字颜色 1 3 12" xfId="597"/>
    <cellStyle name="20% - 强调文字颜色 1 3 13" xfId="598"/>
    <cellStyle name="20% - 强调文字颜色 1 3 14" xfId="599"/>
    <cellStyle name="20% - 强调文字颜色 1 3 15" xfId="600"/>
    <cellStyle name="20% - 强调文字颜色 1 3 16" xfId="601"/>
    <cellStyle name="20% - 强调文字颜色 1 3 17" xfId="602"/>
    <cellStyle name="20% - 强调文字颜色 1 3 18" xfId="603"/>
    <cellStyle name="20% - 强调文字颜色 1 3 19" xfId="604"/>
    <cellStyle name="20% - 强调文字颜色 1 3 2" xfId="605"/>
    <cellStyle name="20% - 强调文字颜色 1 3 2 10" xfId="606"/>
    <cellStyle name="20% - 强调文字颜色 1 3 2 11" xfId="607"/>
    <cellStyle name="20% - 强调文字颜色 1 3 2 12" xfId="608"/>
    <cellStyle name="20% - 强调文字颜色 1 3 2 13" xfId="609"/>
    <cellStyle name="20% - 强调文字颜色 1 3 2 14" xfId="610"/>
    <cellStyle name="20% - 强调文字颜色 1 3 2 15" xfId="611"/>
    <cellStyle name="20% - 强调文字颜色 1 3 2 2" xfId="612"/>
    <cellStyle name="20% - 强调文字颜色 1 3 2 3" xfId="613"/>
    <cellStyle name="20% - 强调文字颜色 1 3 2 4" xfId="614"/>
    <cellStyle name="20% - 强调文字颜色 1 3 2 5" xfId="615"/>
    <cellStyle name="20% - 强调文字颜色 1 3 2 6" xfId="616"/>
    <cellStyle name="20% - 强调文字颜色 1 3 2 7" xfId="617"/>
    <cellStyle name="20% - 强调文字颜色 1 3 2 8" xfId="618"/>
    <cellStyle name="20% - 强调文字颜色 1 3 2 9" xfId="619"/>
    <cellStyle name="20% - 强调文字颜色 1 3 20" xfId="620"/>
    <cellStyle name="20% - 强调文字颜色 1 3 21" xfId="621"/>
    <cellStyle name="20% - 强调文字颜色 1 3 22" xfId="622"/>
    <cellStyle name="20% - 强调文字颜色 1 3 23" xfId="623"/>
    <cellStyle name="20% - 强调文字颜色 1 3 24" xfId="624"/>
    <cellStyle name="20% - 强调文字颜色 1 3 25" xfId="625"/>
    <cellStyle name="20% - 强调文字颜色 1 3 26" xfId="626"/>
    <cellStyle name="20% - 强调文字颜色 1 3 27" xfId="627"/>
    <cellStyle name="20% - 强调文字颜色 1 3 28" xfId="628"/>
    <cellStyle name="20% - 强调文字颜色 1 3 29" xfId="629"/>
    <cellStyle name="20% - 强调文字颜色 1 3 3" xfId="630"/>
    <cellStyle name="20% - 强调文字颜色 1 3 3 10" xfId="631"/>
    <cellStyle name="20% - 强调文字颜色 1 3 3 11" xfId="632"/>
    <cellStyle name="20% - 强调文字颜色 1 3 3 12" xfId="633"/>
    <cellStyle name="20% - 强调文字颜色 1 3 3 13" xfId="634"/>
    <cellStyle name="20% - 强调文字颜色 1 3 3 14" xfId="635"/>
    <cellStyle name="20% - 强调文字颜色 1 3 3 15" xfId="636"/>
    <cellStyle name="20% - 强调文字颜色 1 3 3 2" xfId="637"/>
    <cellStyle name="20% - 强调文字颜色 1 3 3 3" xfId="638"/>
    <cellStyle name="20% - 强调文字颜色 1 3 3 4" xfId="639"/>
    <cellStyle name="20% - 强调文字颜色 1 3 3 5" xfId="640"/>
    <cellStyle name="20% - 强调文字颜色 1 3 3 6" xfId="641"/>
    <cellStyle name="20% - 强调文字颜色 1 3 3 7" xfId="642"/>
    <cellStyle name="20% - 强调文字颜色 1 3 3 8" xfId="643"/>
    <cellStyle name="20% - 强调文字颜色 1 3 3 9" xfId="644"/>
    <cellStyle name="20% - 强调文字颜色 1 3 30" xfId="645"/>
    <cellStyle name="20% - 强调文字颜色 1 3 31" xfId="646"/>
    <cellStyle name="20% - 强调文字颜色 1 3 32" xfId="647"/>
    <cellStyle name="20% - 强调文字颜色 1 3 33" xfId="648"/>
    <cellStyle name="20% - 强调文字颜色 1 3 4" xfId="649"/>
    <cellStyle name="20% - 强调文字颜色 1 3 4 10" xfId="650"/>
    <cellStyle name="20% - 强调文字颜色 1 3 4 11" xfId="651"/>
    <cellStyle name="20% - 强调文字颜色 1 3 4 12" xfId="652"/>
    <cellStyle name="20% - 强调文字颜色 1 3 4 13" xfId="653"/>
    <cellStyle name="20% - 强调文字颜色 1 3 4 14" xfId="654"/>
    <cellStyle name="20% - 强调文字颜色 1 3 4 15" xfId="655"/>
    <cellStyle name="20% - 强调文字颜色 1 3 4 2" xfId="656"/>
    <cellStyle name="20% - 强调文字颜色 1 3 4 3" xfId="657"/>
    <cellStyle name="20% - 强调文字颜色 1 3 4 4" xfId="658"/>
    <cellStyle name="20% - 强调文字颜色 1 3 4 5" xfId="659"/>
    <cellStyle name="20% - 强调文字颜色 1 3 4 6" xfId="660"/>
    <cellStyle name="20% - 强调文字颜色 1 3 4 7" xfId="661"/>
    <cellStyle name="20% - 强调文字颜色 1 3 4 8" xfId="662"/>
    <cellStyle name="20% - 强调文字颜色 1 3 4 9" xfId="663"/>
    <cellStyle name="20% - 强调文字颜色 1 3 5" xfId="664"/>
    <cellStyle name="20% - 强调文字颜色 1 3 5 10" xfId="665"/>
    <cellStyle name="20% - 强调文字颜色 1 3 5 11" xfId="666"/>
    <cellStyle name="20% - 强调文字颜色 1 3 5 12" xfId="667"/>
    <cellStyle name="20% - 强调文字颜色 1 3 5 13" xfId="668"/>
    <cellStyle name="20% - 强调文字颜色 1 3 5 14" xfId="669"/>
    <cellStyle name="20% - 强调文字颜色 1 3 5 15" xfId="670"/>
    <cellStyle name="20% - 强调文字颜色 1 3 5 2" xfId="671"/>
    <cellStyle name="20% - 强调文字颜色 1 3 5 3" xfId="672"/>
    <cellStyle name="20% - 强调文字颜色 1 3 5 4" xfId="673"/>
    <cellStyle name="20% - 强调文字颜色 1 3 5 5" xfId="674"/>
    <cellStyle name="20% - 强调文字颜色 1 3 5 6" xfId="675"/>
    <cellStyle name="20% - 强调文字颜色 1 3 5 7" xfId="676"/>
    <cellStyle name="20% - 强调文字颜色 1 3 5 8" xfId="677"/>
    <cellStyle name="20% - 强调文字颜色 1 3 5 9" xfId="678"/>
    <cellStyle name="20% - 强调文字颜色 1 3 6" xfId="679"/>
    <cellStyle name="20% - 强调文字颜色 1 3 6 10" xfId="680"/>
    <cellStyle name="20% - 强调文字颜色 1 3 6 11" xfId="681"/>
    <cellStyle name="20% - 强调文字颜色 1 3 6 12" xfId="682"/>
    <cellStyle name="20% - 强调文字颜色 1 3 6 13" xfId="683"/>
    <cellStyle name="20% - 强调文字颜色 1 3 6 14" xfId="684"/>
    <cellStyle name="20% - 强调文字颜色 1 3 6 15" xfId="685"/>
    <cellStyle name="20% - 强调文字颜色 1 3 6 2" xfId="686"/>
    <cellStyle name="20% - 强调文字颜色 1 3 6 3" xfId="687"/>
    <cellStyle name="20% - 强调文字颜色 1 3 6 4" xfId="688"/>
    <cellStyle name="20% - 强调文字颜色 1 3 6 5" xfId="689"/>
    <cellStyle name="20% - 强调文字颜色 1 3 6 6" xfId="690"/>
    <cellStyle name="20% - 强调文字颜色 1 3 6 7" xfId="691"/>
    <cellStyle name="20% - 强调文字颜色 1 3 6 8" xfId="692"/>
    <cellStyle name="20% - 强调文字颜色 1 3 6 9" xfId="693"/>
    <cellStyle name="20% - 强调文字颜色 1 3 7" xfId="694"/>
    <cellStyle name="20% - 强调文字颜色 1 3 7 10" xfId="695"/>
    <cellStyle name="20% - 强调文字颜色 1 3 7 11" xfId="696"/>
    <cellStyle name="20% - 强调文字颜色 1 3 7 12" xfId="697"/>
    <cellStyle name="20% - 强调文字颜色 1 3 7 13" xfId="698"/>
    <cellStyle name="20% - 强调文字颜色 1 3 7 14" xfId="699"/>
    <cellStyle name="20% - 强调文字颜色 1 3 7 15" xfId="700"/>
    <cellStyle name="20% - 强调文字颜色 1 3 7 2" xfId="701"/>
    <cellStyle name="20% - 强调文字颜色 1 3 7 3" xfId="702"/>
    <cellStyle name="20% - 强调文字颜色 1 3 7 4" xfId="703"/>
    <cellStyle name="20% - 强调文字颜色 1 3 7 5" xfId="704"/>
    <cellStyle name="20% - 强调文字颜色 1 3 7 6" xfId="705"/>
    <cellStyle name="20% - 强调文字颜色 1 3 7 7" xfId="706"/>
    <cellStyle name="20% - 强调文字颜色 1 3 7 8" xfId="707"/>
    <cellStyle name="20% - 强调文字颜色 1 3 7 9" xfId="708"/>
    <cellStyle name="20% - 强调文字颜色 1 3 8" xfId="709"/>
    <cellStyle name="20% - 强调文字颜色 1 3 9" xfId="710"/>
    <cellStyle name="20% - 强调文字颜色 1 4" xfId="711"/>
    <cellStyle name="20% - 强调文字颜色 1 4 10" xfId="712"/>
    <cellStyle name="20% - 强调文字颜色 1 4 11" xfId="713"/>
    <cellStyle name="20% - 强调文字颜色 1 4 12" xfId="714"/>
    <cellStyle name="20% - 强调文字颜色 1 4 13" xfId="715"/>
    <cellStyle name="20% - 强调文字颜色 1 4 14" xfId="716"/>
    <cellStyle name="20% - 强调文字颜色 1 4 15" xfId="717"/>
    <cellStyle name="20% - 强调文字颜色 1 4 2" xfId="718"/>
    <cellStyle name="20% - 强调文字颜色 1 4 3" xfId="719"/>
    <cellStyle name="20% - 强调文字颜色 1 4 4" xfId="720"/>
    <cellStyle name="20% - 强调文字颜色 1 4 5" xfId="721"/>
    <cellStyle name="20% - 强调文字颜色 1 4 6" xfId="722"/>
    <cellStyle name="20% - 强调文字颜色 1 4 7" xfId="723"/>
    <cellStyle name="20% - 强调文字颜色 1 4 8" xfId="724"/>
    <cellStyle name="20% - 强调文字颜色 1 4 9" xfId="725"/>
    <cellStyle name="20% - 强调文字颜色 1 5" xfId="726"/>
    <cellStyle name="20% - 强调文字颜色 1 5 10" xfId="727"/>
    <cellStyle name="20% - 强调文字颜色 1 5 11" xfId="728"/>
    <cellStyle name="20% - 强调文字颜色 1 5 12" xfId="729"/>
    <cellStyle name="20% - 强调文字颜色 1 5 13" xfId="730"/>
    <cellStyle name="20% - 强调文字颜色 1 5 14" xfId="731"/>
    <cellStyle name="20% - 强调文字颜色 1 5 15" xfId="732"/>
    <cellStyle name="20% - 强调文字颜色 1 5 2" xfId="733"/>
    <cellStyle name="20% - 强调文字颜色 1 5 3" xfId="734"/>
    <cellStyle name="20% - 强调文字颜色 1 5 4" xfId="735"/>
    <cellStyle name="20% - 强调文字颜色 1 5 5" xfId="736"/>
    <cellStyle name="20% - 强调文字颜色 1 5 6" xfId="737"/>
    <cellStyle name="20% - 强调文字颜色 1 5 7" xfId="738"/>
    <cellStyle name="20% - 强调文字颜色 1 5 8" xfId="739"/>
    <cellStyle name="20% - 强调文字颜色 1 5 9" xfId="740"/>
    <cellStyle name="20% - 强调文字颜色 1 6" xfId="741"/>
    <cellStyle name="20% - 强调文字颜色 1 6 10" xfId="742"/>
    <cellStyle name="20% - 强调文字颜色 1 6 11" xfId="743"/>
    <cellStyle name="20% - 强调文字颜色 1 6 12" xfId="744"/>
    <cellStyle name="20% - 强调文字颜色 1 6 13" xfId="745"/>
    <cellStyle name="20% - 强调文字颜色 1 6 14" xfId="746"/>
    <cellStyle name="20% - 强调文字颜色 1 6 15" xfId="747"/>
    <cellStyle name="20% - 强调文字颜色 1 6 2" xfId="748"/>
    <cellStyle name="20% - 强调文字颜色 1 6 3" xfId="749"/>
    <cellStyle name="20% - 强调文字颜色 1 6 4" xfId="750"/>
    <cellStyle name="20% - 强调文字颜色 1 6 5" xfId="751"/>
    <cellStyle name="20% - 强调文字颜色 1 6 6" xfId="752"/>
    <cellStyle name="20% - 强调文字颜色 1 6 7" xfId="753"/>
    <cellStyle name="20% - 强调文字颜色 1 6 8" xfId="754"/>
    <cellStyle name="20% - 强调文字颜色 1 6 9" xfId="755"/>
    <cellStyle name="20% - 强调文字颜色 1 7" xfId="756"/>
    <cellStyle name="20% - 强调文字颜色 1 7 10" xfId="757"/>
    <cellStyle name="20% - 强调文字颜色 1 7 11" xfId="758"/>
    <cellStyle name="20% - 强调文字颜色 1 7 12" xfId="759"/>
    <cellStyle name="20% - 强调文字颜色 1 7 13" xfId="760"/>
    <cellStyle name="20% - 强调文字颜色 1 7 14" xfId="761"/>
    <cellStyle name="20% - 强调文字颜色 1 7 15" xfId="762"/>
    <cellStyle name="20% - 强调文字颜色 1 7 2" xfId="763"/>
    <cellStyle name="20% - 强调文字颜色 1 7 3" xfId="764"/>
    <cellStyle name="20% - 强调文字颜色 1 7 4" xfId="765"/>
    <cellStyle name="20% - 强调文字颜色 1 7 5" xfId="766"/>
    <cellStyle name="20% - 强调文字颜色 1 7 6" xfId="767"/>
    <cellStyle name="20% - 强调文字颜色 1 7 7" xfId="768"/>
    <cellStyle name="20% - 强调文字颜色 1 7 8" xfId="769"/>
    <cellStyle name="20% - 强调文字颜色 1 7 9" xfId="770"/>
    <cellStyle name="20% - 强调文字颜色 1 8" xfId="771"/>
    <cellStyle name="20% - 强调文字颜色 1 8 10" xfId="772"/>
    <cellStyle name="20% - 强调文字颜色 1 8 11" xfId="773"/>
    <cellStyle name="20% - 强调文字颜色 1 8 12" xfId="774"/>
    <cellStyle name="20% - 强调文字颜色 1 8 13" xfId="775"/>
    <cellStyle name="20% - 强调文字颜色 1 8 14" xfId="776"/>
    <cellStyle name="20% - 强调文字颜色 1 8 15" xfId="777"/>
    <cellStyle name="20% - 强调文字颜色 1 8 2" xfId="778"/>
    <cellStyle name="20% - 强调文字颜色 1 8 3" xfId="779"/>
    <cellStyle name="20% - 强调文字颜色 1 8 4" xfId="780"/>
    <cellStyle name="20% - 强调文字颜色 1 8 5" xfId="781"/>
    <cellStyle name="20% - 强调文字颜色 1 8 6" xfId="782"/>
    <cellStyle name="20% - 强调文字颜色 1 8 7" xfId="783"/>
    <cellStyle name="20% - 强调文字颜色 1 8 8" xfId="784"/>
    <cellStyle name="20% - 强调文字颜色 1 8 9" xfId="785"/>
    <cellStyle name="20% - 强调文字颜色 1 9" xfId="786"/>
    <cellStyle name="20% - 强调文字颜色 1 9 10" xfId="787"/>
    <cellStyle name="20% - 强调文字颜色 1 9 11" xfId="788"/>
    <cellStyle name="20% - 强调文字颜色 1 9 12" xfId="789"/>
    <cellStyle name="20% - 强调文字颜色 1 9 13" xfId="790"/>
    <cellStyle name="20% - 强调文字颜色 1 9 14" xfId="791"/>
    <cellStyle name="20% - 强调文字颜色 1 9 15" xfId="792"/>
    <cellStyle name="20% - 强调文字颜色 1 9 2" xfId="793"/>
    <cellStyle name="20% - 强调文字颜色 1 9 3" xfId="794"/>
    <cellStyle name="20% - 强调文字颜色 1 9 4" xfId="795"/>
    <cellStyle name="20% - 强调文字颜色 1 9 5" xfId="796"/>
    <cellStyle name="20% - 强调文字颜色 1 9 6" xfId="797"/>
    <cellStyle name="20% - 强调文字颜色 1 9 7" xfId="798"/>
    <cellStyle name="20% - 强调文字颜色 1 9 8" xfId="799"/>
    <cellStyle name="20% - 强调文字颜色 1 9 9" xfId="800"/>
    <cellStyle name="20% - 强调文字颜色 2 10" xfId="801"/>
    <cellStyle name="20% - 强调文字颜色 2 10 2" xfId="802"/>
    <cellStyle name="20% - 强调文字颜色 2 10 3" xfId="803"/>
    <cellStyle name="20% - 强调文字颜色 2 11" xfId="804"/>
    <cellStyle name="20% - 强调文字颜色 2 11 2" xfId="805"/>
    <cellStyle name="20% - 强调文字颜色 2 12" xfId="806"/>
    <cellStyle name="20% - 强调文字颜色 2 2" xfId="807"/>
    <cellStyle name="20% - 强调文字颜色 2 2 10" xfId="808"/>
    <cellStyle name="20% - 强调文字颜色 2 2 10 10" xfId="809"/>
    <cellStyle name="20% - 强调文字颜色 2 2 10 11" xfId="810"/>
    <cellStyle name="20% - 强调文字颜色 2 2 10 12" xfId="811"/>
    <cellStyle name="20% - 强调文字颜色 2 2 10 13" xfId="812"/>
    <cellStyle name="20% - 强调文字颜色 2 2 10 14" xfId="813"/>
    <cellStyle name="20% - 强调文字颜色 2 2 10 15" xfId="814"/>
    <cellStyle name="20% - 强调文字颜色 2 2 10 2" xfId="815"/>
    <cellStyle name="20% - 强调文字颜色 2 2 10 3" xfId="816"/>
    <cellStyle name="20% - 强调文字颜色 2 2 10 4" xfId="817"/>
    <cellStyle name="20% - 强调文字颜色 2 2 10 5" xfId="818"/>
    <cellStyle name="20% - 强调文字颜色 2 2 10 6" xfId="819"/>
    <cellStyle name="20% - 强调文字颜色 2 2 10 7" xfId="820"/>
    <cellStyle name="20% - 强调文字颜色 2 2 10 8" xfId="821"/>
    <cellStyle name="20% - 强调文字颜色 2 2 10 9" xfId="822"/>
    <cellStyle name="20% - 强调文字颜色 2 2 11" xfId="823"/>
    <cellStyle name="20% - 强调文字颜色 2 2 11 10" xfId="824"/>
    <cellStyle name="20% - 强调文字颜色 2 2 11 11" xfId="825"/>
    <cellStyle name="20% - 强调文字颜色 2 2 11 12" xfId="826"/>
    <cellStyle name="20% - 强调文字颜色 2 2 11 13" xfId="827"/>
    <cellStyle name="20% - 强调文字颜色 2 2 11 14" xfId="828"/>
    <cellStyle name="20% - 强调文字颜色 2 2 11 15" xfId="829"/>
    <cellStyle name="20% - 强调文字颜色 2 2 11 2" xfId="830"/>
    <cellStyle name="20% - 强调文字颜色 2 2 11 3" xfId="831"/>
    <cellStyle name="20% - 强调文字颜色 2 2 11 4" xfId="832"/>
    <cellStyle name="20% - 强调文字颜色 2 2 11 5" xfId="833"/>
    <cellStyle name="20% - 强调文字颜色 2 2 11 6" xfId="834"/>
    <cellStyle name="20% - 强调文字颜色 2 2 11 7" xfId="835"/>
    <cellStyle name="20% - 强调文字颜色 2 2 11 8" xfId="836"/>
    <cellStyle name="20% - 强调文字颜色 2 2 11 9" xfId="837"/>
    <cellStyle name="20% - 强调文字颜色 2 2 12" xfId="838"/>
    <cellStyle name="20% - 强调文字颜色 2 2 12 10" xfId="839"/>
    <cellStyle name="20% - 强调文字颜色 2 2 12 11" xfId="840"/>
    <cellStyle name="20% - 强调文字颜色 2 2 12 12" xfId="841"/>
    <cellStyle name="20% - 强调文字颜色 2 2 12 13" xfId="842"/>
    <cellStyle name="20% - 强调文字颜色 2 2 12 14" xfId="843"/>
    <cellStyle name="20% - 强调文字颜色 2 2 12 15" xfId="844"/>
    <cellStyle name="20% - 强调文字颜色 2 2 12 2" xfId="845"/>
    <cellStyle name="20% - 强调文字颜色 2 2 12 3" xfId="846"/>
    <cellStyle name="20% - 强调文字颜色 2 2 12 4" xfId="847"/>
    <cellStyle name="20% - 强调文字颜色 2 2 12 5" xfId="848"/>
    <cellStyle name="20% - 强调文字颜色 2 2 12 6" xfId="849"/>
    <cellStyle name="20% - 强调文字颜色 2 2 12 7" xfId="850"/>
    <cellStyle name="20% - 强调文字颜色 2 2 12 8" xfId="851"/>
    <cellStyle name="20% - 强调文字颜色 2 2 12 9" xfId="852"/>
    <cellStyle name="20% - 强调文字颜色 2 2 13" xfId="853"/>
    <cellStyle name="20% - 强调文字颜色 2 2 13 10" xfId="854"/>
    <cellStyle name="20% - 强调文字颜色 2 2 13 11" xfId="855"/>
    <cellStyle name="20% - 强调文字颜色 2 2 13 12" xfId="856"/>
    <cellStyle name="20% - 强调文字颜色 2 2 13 13" xfId="857"/>
    <cellStyle name="20% - 强调文字颜色 2 2 13 14" xfId="858"/>
    <cellStyle name="20% - 强调文字颜色 2 2 13 15" xfId="859"/>
    <cellStyle name="20% - 强调文字颜色 2 2 13 2" xfId="860"/>
    <cellStyle name="20% - 强调文字颜色 2 2 13 3" xfId="861"/>
    <cellStyle name="20% - 强调文字颜色 2 2 13 4" xfId="862"/>
    <cellStyle name="20% - 强调文字颜色 2 2 13 5" xfId="863"/>
    <cellStyle name="20% - 强调文字颜色 2 2 13 6" xfId="864"/>
    <cellStyle name="20% - 强调文字颜色 2 2 13 7" xfId="865"/>
    <cellStyle name="20% - 强调文字颜色 2 2 13 8" xfId="866"/>
    <cellStyle name="20% - 强调文字颜色 2 2 13 9" xfId="867"/>
    <cellStyle name="20% - 强调文字颜色 2 2 14" xfId="868"/>
    <cellStyle name="20% - 强调文字颜色 2 2 14 10" xfId="869"/>
    <cellStyle name="20% - 强调文字颜色 2 2 14 11" xfId="870"/>
    <cellStyle name="20% - 强调文字颜色 2 2 14 12" xfId="871"/>
    <cellStyle name="20% - 强调文字颜色 2 2 14 13" xfId="872"/>
    <cellStyle name="20% - 强调文字颜色 2 2 14 14" xfId="873"/>
    <cellStyle name="20% - 强调文字颜色 2 2 14 15" xfId="874"/>
    <cellStyle name="20% - 强调文字颜色 2 2 14 2" xfId="875"/>
    <cellStyle name="20% - 强调文字颜色 2 2 14 3" xfId="876"/>
    <cellStyle name="20% - 强调文字颜色 2 2 14 4" xfId="877"/>
    <cellStyle name="20% - 强调文字颜色 2 2 14 5" xfId="878"/>
    <cellStyle name="20% - 强调文字颜色 2 2 14 6" xfId="879"/>
    <cellStyle name="20% - 强调文字颜色 2 2 14 7" xfId="880"/>
    <cellStyle name="20% - 强调文字颜色 2 2 14 8" xfId="881"/>
    <cellStyle name="20% - 强调文字颜色 2 2 14 9" xfId="882"/>
    <cellStyle name="20% - 强调文字颜色 2 2 15" xfId="883"/>
    <cellStyle name="20% - 强调文字颜色 2 2 15 10" xfId="884"/>
    <cellStyle name="20% - 强调文字颜色 2 2 15 11" xfId="885"/>
    <cellStyle name="20% - 强调文字颜色 2 2 15 12" xfId="886"/>
    <cellStyle name="20% - 强调文字颜色 2 2 15 13" xfId="887"/>
    <cellStyle name="20% - 强调文字颜色 2 2 15 14" xfId="888"/>
    <cellStyle name="20% - 强调文字颜色 2 2 15 15" xfId="889"/>
    <cellStyle name="20% - 强调文字颜色 2 2 15 2" xfId="890"/>
    <cellStyle name="20% - 强调文字颜色 2 2 15 3" xfId="891"/>
    <cellStyle name="20% - 强调文字颜色 2 2 15 4" xfId="892"/>
    <cellStyle name="20% - 强调文字颜色 2 2 15 5" xfId="893"/>
    <cellStyle name="20% - 强调文字颜色 2 2 15 6" xfId="894"/>
    <cellStyle name="20% - 强调文字颜色 2 2 15 7" xfId="895"/>
    <cellStyle name="20% - 强调文字颜色 2 2 15 8" xfId="896"/>
    <cellStyle name="20% - 强调文字颜色 2 2 15 9" xfId="897"/>
    <cellStyle name="20% - 强调文字颜色 2 2 16" xfId="898"/>
    <cellStyle name="20% - 强调文字颜色 2 2 16 10" xfId="899"/>
    <cellStyle name="20% - 强调文字颜色 2 2 16 11" xfId="900"/>
    <cellStyle name="20% - 强调文字颜色 2 2 16 12" xfId="901"/>
    <cellStyle name="20% - 强调文字颜色 2 2 16 13" xfId="902"/>
    <cellStyle name="20% - 强调文字颜色 2 2 16 14" xfId="903"/>
    <cellStyle name="20% - 强调文字颜色 2 2 16 15" xfId="904"/>
    <cellStyle name="20% - 强调文字颜色 2 2 16 2" xfId="905"/>
    <cellStyle name="20% - 强调文字颜色 2 2 16 3" xfId="906"/>
    <cellStyle name="20% - 强调文字颜色 2 2 16 4" xfId="907"/>
    <cellStyle name="20% - 强调文字颜色 2 2 16 5" xfId="908"/>
    <cellStyle name="20% - 强调文字颜色 2 2 16 6" xfId="909"/>
    <cellStyle name="20% - 强调文字颜色 2 2 16 7" xfId="910"/>
    <cellStyle name="20% - 强调文字颜色 2 2 16 8" xfId="911"/>
    <cellStyle name="20% - 强调文字颜色 2 2 16 9" xfId="912"/>
    <cellStyle name="20% - 强调文字颜色 2 2 17" xfId="913"/>
    <cellStyle name="20% - 强调文字颜色 2 2 17 10" xfId="914"/>
    <cellStyle name="20% - 强调文字颜色 2 2 17 11" xfId="915"/>
    <cellStyle name="20% - 强调文字颜色 2 2 17 12" xfId="916"/>
    <cellStyle name="20% - 强调文字颜色 2 2 17 13" xfId="917"/>
    <cellStyle name="20% - 强调文字颜色 2 2 17 14" xfId="918"/>
    <cellStyle name="20% - 强调文字颜色 2 2 17 15" xfId="919"/>
    <cellStyle name="20% - 强调文字颜色 2 2 17 2" xfId="920"/>
    <cellStyle name="20% - 强调文字颜色 2 2 17 3" xfId="921"/>
    <cellStyle name="20% - 强调文字颜色 2 2 17 4" xfId="922"/>
    <cellStyle name="20% - 强调文字颜色 2 2 17 5" xfId="923"/>
    <cellStyle name="20% - 强调文字颜色 2 2 17 6" xfId="924"/>
    <cellStyle name="20% - 强调文字颜色 2 2 17 7" xfId="925"/>
    <cellStyle name="20% - 强调文字颜色 2 2 17 8" xfId="926"/>
    <cellStyle name="20% - 强调文字颜色 2 2 17 9" xfId="927"/>
    <cellStyle name="20% - 强调文字颜色 2 2 18" xfId="928"/>
    <cellStyle name="20% - 强调文字颜色 2 2 18 10" xfId="929"/>
    <cellStyle name="20% - 强调文字颜色 2 2 18 11" xfId="930"/>
    <cellStyle name="20% - 强调文字颜色 2 2 18 12" xfId="931"/>
    <cellStyle name="20% - 强调文字颜色 2 2 18 13" xfId="932"/>
    <cellStyle name="20% - 强调文字颜色 2 2 18 14" xfId="933"/>
    <cellStyle name="20% - 强调文字颜色 2 2 18 15" xfId="934"/>
    <cellStyle name="20% - 强调文字颜色 2 2 18 2" xfId="935"/>
    <cellStyle name="20% - 强调文字颜色 2 2 18 3" xfId="936"/>
    <cellStyle name="20% - 强调文字颜色 2 2 18 4" xfId="937"/>
    <cellStyle name="20% - 强调文字颜色 2 2 18 5" xfId="938"/>
    <cellStyle name="20% - 强调文字颜色 2 2 18 6" xfId="939"/>
    <cellStyle name="20% - 强调文字颜色 2 2 18 7" xfId="940"/>
    <cellStyle name="20% - 强调文字颜色 2 2 18 8" xfId="941"/>
    <cellStyle name="20% - 强调文字颜色 2 2 18 9" xfId="942"/>
    <cellStyle name="20% - 强调文字颜色 2 2 19" xfId="943"/>
    <cellStyle name="20% - 强调文字颜色 2 2 19 10" xfId="944"/>
    <cellStyle name="20% - 强调文字颜色 2 2 19 11" xfId="945"/>
    <cellStyle name="20% - 强调文字颜色 2 2 19 12" xfId="946"/>
    <cellStyle name="20% - 强调文字颜色 2 2 19 13" xfId="947"/>
    <cellStyle name="20% - 强调文字颜色 2 2 19 14" xfId="948"/>
    <cellStyle name="20% - 强调文字颜色 2 2 19 15" xfId="949"/>
    <cellStyle name="20% - 强调文字颜色 2 2 19 2" xfId="950"/>
    <cellStyle name="20% - 强调文字颜色 2 2 19 3" xfId="951"/>
    <cellStyle name="20% - 强调文字颜色 2 2 19 4" xfId="952"/>
    <cellStyle name="20% - 强调文字颜色 2 2 19 5" xfId="953"/>
    <cellStyle name="20% - 强调文字颜色 2 2 19 6" xfId="954"/>
    <cellStyle name="20% - 强调文字颜色 2 2 19 7" xfId="955"/>
    <cellStyle name="20% - 强调文字颜色 2 2 19 8" xfId="956"/>
    <cellStyle name="20% - 强调文字颜色 2 2 19 9" xfId="957"/>
    <cellStyle name="20% - 强调文字颜色 2 2 2" xfId="958"/>
    <cellStyle name="20% - 强调文字颜色 2 2 2 10" xfId="959"/>
    <cellStyle name="20% - 强调文字颜色 2 2 2 11" xfId="960"/>
    <cellStyle name="20% - 强调文字颜色 2 2 2 12" xfId="961"/>
    <cellStyle name="20% - 强调文字颜色 2 2 2 13" xfId="962"/>
    <cellStyle name="20% - 强调文字颜色 2 2 2 14" xfId="963"/>
    <cellStyle name="20% - 强调文字颜色 2 2 2 15" xfId="964"/>
    <cellStyle name="20% - 强调文字颜色 2 2 2 2" xfId="965"/>
    <cellStyle name="20% - 强调文字颜色 2 2 2 3" xfId="966"/>
    <cellStyle name="20% - 强调文字颜色 2 2 2 4" xfId="967"/>
    <cellStyle name="20% - 强调文字颜色 2 2 2 5" xfId="968"/>
    <cellStyle name="20% - 强调文字颜色 2 2 2 6" xfId="969"/>
    <cellStyle name="20% - 强调文字颜色 2 2 2 7" xfId="970"/>
    <cellStyle name="20% - 强调文字颜色 2 2 2 8" xfId="971"/>
    <cellStyle name="20% - 强调文字颜色 2 2 2 9" xfId="972"/>
    <cellStyle name="20% - 强调文字颜色 2 2 20" xfId="973"/>
    <cellStyle name="20% - 强调文字颜色 2 2 20 10" xfId="974"/>
    <cellStyle name="20% - 强调文字颜色 2 2 20 11" xfId="975"/>
    <cellStyle name="20% - 强调文字颜色 2 2 20 12" xfId="976"/>
    <cellStyle name="20% - 强调文字颜色 2 2 20 13" xfId="977"/>
    <cellStyle name="20% - 强调文字颜色 2 2 20 14" xfId="978"/>
    <cellStyle name="20% - 强调文字颜色 2 2 20 15" xfId="979"/>
    <cellStyle name="20% - 强调文字颜色 2 2 20 2" xfId="980"/>
    <cellStyle name="20% - 强调文字颜色 2 2 20 3" xfId="981"/>
    <cellStyle name="20% - 强调文字颜色 2 2 20 4" xfId="982"/>
    <cellStyle name="20% - 强调文字颜色 2 2 20 5" xfId="983"/>
    <cellStyle name="20% - 强调文字颜色 2 2 20 6" xfId="984"/>
    <cellStyle name="20% - 强调文字颜色 2 2 20 7" xfId="985"/>
    <cellStyle name="20% - 强调文字颜色 2 2 20 8" xfId="986"/>
    <cellStyle name="20% - 强调文字颜色 2 2 20 9" xfId="987"/>
    <cellStyle name="20% - 强调文字颜色 2 2 21" xfId="988"/>
    <cellStyle name="20% - 强调文字颜色 2 2 21 10" xfId="989"/>
    <cellStyle name="20% - 强调文字颜色 2 2 21 11" xfId="990"/>
    <cellStyle name="20% - 强调文字颜色 2 2 21 12" xfId="991"/>
    <cellStyle name="20% - 强调文字颜色 2 2 21 13" xfId="992"/>
    <cellStyle name="20% - 强调文字颜色 2 2 21 14" xfId="993"/>
    <cellStyle name="20% - 强调文字颜色 2 2 21 15" xfId="994"/>
    <cellStyle name="20% - 强调文字颜色 2 2 21 2" xfId="995"/>
    <cellStyle name="20% - 强调文字颜色 2 2 21 3" xfId="996"/>
    <cellStyle name="20% - 强调文字颜色 2 2 21 4" xfId="997"/>
    <cellStyle name="20% - 强调文字颜色 2 2 21 5" xfId="998"/>
    <cellStyle name="20% - 强调文字颜色 2 2 21 6" xfId="999"/>
    <cellStyle name="20% - 强调文字颜色 2 2 21 7" xfId="1000"/>
    <cellStyle name="20% - 强调文字颜色 2 2 21 8" xfId="1001"/>
    <cellStyle name="20% - 强调文字颜色 2 2 21 9" xfId="1002"/>
    <cellStyle name="20% - 强调文字颜色 2 2 22" xfId="1003"/>
    <cellStyle name="20% - 强调文字颜色 2 2 22 10" xfId="1004"/>
    <cellStyle name="20% - 强调文字颜色 2 2 22 11" xfId="1005"/>
    <cellStyle name="20% - 强调文字颜色 2 2 22 12" xfId="1006"/>
    <cellStyle name="20% - 强调文字颜色 2 2 22 13" xfId="1007"/>
    <cellStyle name="20% - 强调文字颜色 2 2 22 14" xfId="1008"/>
    <cellStyle name="20% - 强调文字颜色 2 2 22 15" xfId="1009"/>
    <cellStyle name="20% - 强调文字颜色 2 2 22 2" xfId="1010"/>
    <cellStyle name="20% - 强调文字颜色 2 2 22 3" xfId="1011"/>
    <cellStyle name="20% - 强调文字颜色 2 2 22 4" xfId="1012"/>
    <cellStyle name="20% - 强调文字颜色 2 2 22 5" xfId="1013"/>
    <cellStyle name="20% - 强调文字颜色 2 2 22 6" xfId="1014"/>
    <cellStyle name="20% - 强调文字颜色 2 2 22 7" xfId="1015"/>
    <cellStyle name="20% - 强调文字颜色 2 2 22 8" xfId="1016"/>
    <cellStyle name="20% - 强调文字颜色 2 2 22 9" xfId="1017"/>
    <cellStyle name="20% - 强调文字颜色 2 2 23" xfId="1018"/>
    <cellStyle name="20% - 强调文字颜色 2 2 23 10" xfId="1019"/>
    <cellStyle name="20% - 强调文字颜色 2 2 23 11" xfId="1020"/>
    <cellStyle name="20% - 强调文字颜色 2 2 23 12" xfId="1021"/>
    <cellStyle name="20% - 强调文字颜色 2 2 23 13" xfId="1022"/>
    <cellStyle name="20% - 强调文字颜色 2 2 23 14" xfId="1023"/>
    <cellStyle name="20% - 强调文字颜色 2 2 23 15" xfId="1024"/>
    <cellStyle name="20% - 强调文字颜色 2 2 23 2" xfId="1025"/>
    <cellStyle name="20% - 强调文字颜色 2 2 23 3" xfId="1026"/>
    <cellStyle name="20% - 强调文字颜色 2 2 23 4" xfId="1027"/>
    <cellStyle name="20% - 强调文字颜色 2 2 23 5" xfId="1028"/>
    <cellStyle name="20% - 强调文字颜色 2 2 23 6" xfId="1029"/>
    <cellStyle name="20% - 强调文字颜色 2 2 23 7" xfId="1030"/>
    <cellStyle name="20% - 强调文字颜色 2 2 23 8" xfId="1031"/>
    <cellStyle name="20% - 强调文字颜色 2 2 23 9" xfId="1032"/>
    <cellStyle name="20% - 强调文字颜色 2 2 24" xfId="1033"/>
    <cellStyle name="20% - 强调文字颜色 2 2 24 10" xfId="1034"/>
    <cellStyle name="20% - 强调文字颜色 2 2 24 11" xfId="1035"/>
    <cellStyle name="20% - 强调文字颜色 2 2 24 12" xfId="1036"/>
    <cellStyle name="20% - 强调文字颜色 2 2 24 13" xfId="1037"/>
    <cellStyle name="20% - 强调文字颜色 2 2 24 14" xfId="1038"/>
    <cellStyle name="20% - 强调文字颜色 2 2 24 15" xfId="1039"/>
    <cellStyle name="20% - 强调文字颜色 2 2 24 2" xfId="1040"/>
    <cellStyle name="20% - 强调文字颜色 2 2 24 3" xfId="1041"/>
    <cellStyle name="20% - 强调文字颜色 2 2 24 4" xfId="1042"/>
    <cellStyle name="20% - 强调文字颜色 2 2 24 5" xfId="1043"/>
    <cellStyle name="20% - 强调文字颜色 2 2 24 6" xfId="1044"/>
    <cellStyle name="20% - 强调文字颜色 2 2 24 7" xfId="1045"/>
    <cellStyle name="20% - 强调文字颜色 2 2 24 8" xfId="1046"/>
    <cellStyle name="20% - 强调文字颜色 2 2 24 9" xfId="1047"/>
    <cellStyle name="20% - 强调文字颜色 2 2 25" xfId="1048"/>
    <cellStyle name="20% - 强调文字颜色 2 2 25 10" xfId="1049"/>
    <cellStyle name="20% - 强调文字颜色 2 2 25 11" xfId="1050"/>
    <cellStyle name="20% - 强调文字颜色 2 2 25 12" xfId="1051"/>
    <cellStyle name="20% - 强调文字颜色 2 2 25 13" xfId="1052"/>
    <cellStyle name="20% - 强调文字颜色 2 2 25 14" xfId="1053"/>
    <cellStyle name="20% - 强调文字颜色 2 2 25 15" xfId="1054"/>
    <cellStyle name="20% - 强调文字颜色 2 2 25 2" xfId="1055"/>
    <cellStyle name="20% - 强调文字颜色 2 2 25 3" xfId="1056"/>
    <cellStyle name="20% - 强调文字颜色 2 2 25 4" xfId="1057"/>
    <cellStyle name="20% - 强调文字颜色 2 2 25 5" xfId="1058"/>
    <cellStyle name="20% - 强调文字颜色 2 2 25 6" xfId="1059"/>
    <cellStyle name="20% - 强调文字颜色 2 2 25 7" xfId="1060"/>
    <cellStyle name="20% - 强调文字颜色 2 2 25 8" xfId="1061"/>
    <cellStyle name="20% - 强调文字颜色 2 2 25 9" xfId="1062"/>
    <cellStyle name="20% - 强调文字颜色 2 2 26" xfId="1063"/>
    <cellStyle name="20% - 强调文字颜色 2 2 26 10" xfId="1064"/>
    <cellStyle name="20% - 强调文字颜色 2 2 26 11" xfId="1065"/>
    <cellStyle name="20% - 强调文字颜色 2 2 26 12" xfId="1066"/>
    <cellStyle name="20% - 强调文字颜色 2 2 26 13" xfId="1067"/>
    <cellStyle name="20% - 强调文字颜色 2 2 26 14" xfId="1068"/>
    <cellStyle name="20% - 强调文字颜色 2 2 26 15" xfId="1069"/>
    <cellStyle name="20% - 强调文字颜色 2 2 26 2" xfId="1070"/>
    <cellStyle name="20% - 强调文字颜色 2 2 26 3" xfId="1071"/>
    <cellStyle name="20% - 强调文字颜色 2 2 26 4" xfId="1072"/>
    <cellStyle name="20% - 强调文字颜色 2 2 26 5" xfId="1073"/>
    <cellStyle name="20% - 强调文字颜色 2 2 26 6" xfId="1074"/>
    <cellStyle name="20% - 强调文字颜色 2 2 26 7" xfId="1075"/>
    <cellStyle name="20% - 强调文字颜色 2 2 26 8" xfId="1076"/>
    <cellStyle name="20% - 强调文字颜色 2 2 26 9" xfId="1077"/>
    <cellStyle name="20% - 强调文字颜色 2 2 27" xfId="1078"/>
    <cellStyle name="20% - 强调文字颜色 2 2 27 10" xfId="1079"/>
    <cellStyle name="20% - 强调文字颜色 2 2 27 11" xfId="1080"/>
    <cellStyle name="20% - 强调文字颜色 2 2 27 12" xfId="1081"/>
    <cellStyle name="20% - 强调文字颜色 2 2 27 13" xfId="1082"/>
    <cellStyle name="20% - 强调文字颜色 2 2 27 14" xfId="1083"/>
    <cellStyle name="20% - 强调文字颜色 2 2 27 15" xfId="1084"/>
    <cellStyle name="20% - 强调文字颜色 2 2 27 2" xfId="1085"/>
    <cellStyle name="20% - 强调文字颜色 2 2 27 3" xfId="1086"/>
    <cellStyle name="20% - 强调文字颜色 2 2 27 4" xfId="1087"/>
    <cellStyle name="20% - 强调文字颜色 2 2 27 5" xfId="1088"/>
    <cellStyle name="20% - 强调文字颜色 2 2 27 6" xfId="1089"/>
    <cellStyle name="20% - 强调文字颜色 2 2 27 7" xfId="1090"/>
    <cellStyle name="20% - 强调文字颜色 2 2 27 8" xfId="1091"/>
    <cellStyle name="20% - 强调文字颜色 2 2 27 9" xfId="1092"/>
    <cellStyle name="20% - 强调文字颜色 2 2 28" xfId="1093"/>
    <cellStyle name="20% - 强调文字颜色 2 2 28 10" xfId="1094"/>
    <cellStyle name="20% - 强调文字颜色 2 2 28 11" xfId="1095"/>
    <cellStyle name="20% - 强调文字颜色 2 2 28 12" xfId="1096"/>
    <cellStyle name="20% - 强调文字颜色 2 2 28 13" xfId="1097"/>
    <cellStyle name="20% - 强调文字颜色 2 2 28 14" xfId="1098"/>
    <cellStyle name="20% - 强调文字颜色 2 2 28 15" xfId="1099"/>
    <cellStyle name="20% - 强调文字颜色 2 2 28 2" xfId="1100"/>
    <cellStyle name="20% - 强调文字颜色 2 2 28 3" xfId="1101"/>
    <cellStyle name="20% - 强调文字颜色 2 2 28 4" xfId="1102"/>
    <cellStyle name="20% - 强调文字颜色 2 2 28 5" xfId="1103"/>
    <cellStyle name="20% - 强调文字颜色 2 2 28 6" xfId="1104"/>
    <cellStyle name="20% - 强调文字颜色 2 2 28 7" xfId="1105"/>
    <cellStyle name="20% - 强调文字颜色 2 2 28 8" xfId="1106"/>
    <cellStyle name="20% - 强调文字颜色 2 2 28 9" xfId="1107"/>
    <cellStyle name="20% - 强调文字颜色 2 2 29" xfId="1108"/>
    <cellStyle name="20% - 强调文字颜色 2 2 29 10" xfId="1109"/>
    <cellStyle name="20% - 强调文字颜色 2 2 29 11" xfId="1110"/>
    <cellStyle name="20% - 强调文字颜色 2 2 29 12" xfId="1111"/>
    <cellStyle name="20% - 强调文字颜色 2 2 29 13" xfId="1112"/>
    <cellStyle name="20% - 强调文字颜色 2 2 29 14" xfId="1113"/>
    <cellStyle name="20% - 强调文字颜色 2 2 29 15" xfId="1114"/>
    <cellStyle name="20% - 强调文字颜色 2 2 29 2" xfId="1115"/>
    <cellStyle name="20% - 强调文字颜色 2 2 29 3" xfId="1116"/>
    <cellStyle name="20% - 强调文字颜色 2 2 29 4" xfId="1117"/>
    <cellStyle name="20% - 强调文字颜色 2 2 29 5" xfId="1118"/>
    <cellStyle name="20% - 强调文字颜色 2 2 29 6" xfId="1119"/>
    <cellStyle name="20% - 强调文字颜色 2 2 29 7" xfId="1120"/>
    <cellStyle name="20% - 强调文字颜色 2 2 29 8" xfId="1121"/>
    <cellStyle name="20% - 强调文字颜色 2 2 29 9" xfId="1122"/>
    <cellStyle name="20% - 强调文字颜色 2 2 3" xfId="1123"/>
    <cellStyle name="20% - 强调文字颜色 2 2 3 10" xfId="1124"/>
    <cellStyle name="20% - 强调文字颜色 2 2 3 11" xfId="1125"/>
    <cellStyle name="20% - 强调文字颜色 2 2 3 12" xfId="1126"/>
    <cellStyle name="20% - 强调文字颜色 2 2 3 13" xfId="1127"/>
    <cellStyle name="20% - 强调文字颜色 2 2 3 14" xfId="1128"/>
    <cellStyle name="20% - 强调文字颜色 2 2 3 15" xfId="1129"/>
    <cellStyle name="20% - 强调文字颜色 2 2 3 2" xfId="1130"/>
    <cellStyle name="20% - 强调文字颜色 2 2 3 3" xfId="1131"/>
    <cellStyle name="20% - 强调文字颜色 2 2 3 4" xfId="1132"/>
    <cellStyle name="20% - 强调文字颜色 2 2 3 5" xfId="1133"/>
    <cellStyle name="20% - 强调文字颜色 2 2 3 6" xfId="1134"/>
    <cellStyle name="20% - 强调文字颜色 2 2 3 7" xfId="1135"/>
    <cellStyle name="20% - 强调文字颜色 2 2 3 8" xfId="1136"/>
    <cellStyle name="20% - 强调文字颜色 2 2 3 9" xfId="1137"/>
    <cellStyle name="20% - 强调文字颜色 2 2 30" xfId="1138"/>
    <cellStyle name="20% - 强调文字颜色 2 2 30 10" xfId="1139"/>
    <cellStyle name="20% - 强调文字颜色 2 2 30 11" xfId="1140"/>
    <cellStyle name="20% - 强调文字颜色 2 2 30 12" xfId="1141"/>
    <cellStyle name="20% - 强调文字颜色 2 2 30 13" xfId="1142"/>
    <cellStyle name="20% - 强调文字颜色 2 2 30 14" xfId="1143"/>
    <cellStyle name="20% - 强调文字颜色 2 2 30 15" xfId="1144"/>
    <cellStyle name="20% - 强调文字颜色 2 2 30 2" xfId="1145"/>
    <cellStyle name="20% - 强调文字颜色 2 2 30 3" xfId="1146"/>
    <cellStyle name="20% - 强调文字颜色 2 2 30 4" xfId="1147"/>
    <cellStyle name="20% - 强调文字颜色 2 2 30 5" xfId="1148"/>
    <cellStyle name="20% - 强调文字颜色 2 2 30 6" xfId="1149"/>
    <cellStyle name="20% - 强调文字颜色 2 2 30 7" xfId="1150"/>
    <cellStyle name="20% - 强调文字颜色 2 2 30 8" xfId="1151"/>
    <cellStyle name="20% - 强调文字颜色 2 2 30 9" xfId="1152"/>
    <cellStyle name="20% - 强调文字颜色 2 2 31" xfId="1153"/>
    <cellStyle name="20% - 强调文字颜色 2 2 31 10" xfId="1154"/>
    <cellStyle name="20% - 强调文字颜色 2 2 31 11" xfId="1155"/>
    <cellStyle name="20% - 强调文字颜色 2 2 31 12" xfId="1156"/>
    <cellStyle name="20% - 强调文字颜色 2 2 31 13" xfId="1157"/>
    <cellStyle name="20% - 强调文字颜色 2 2 31 14" xfId="1158"/>
    <cellStyle name="20% - 强调文字颜色 2 2 31 15" xfId="1159"/>
    <cellStyle name="20% - 强调文字颜色 2 2 31 2" xfId="1160"/>
    <cellStyle name="20% - 强调文字颜色 2 2 31 3" xfId="1161"/>
    <cellStyle name="20% - 强调文字颜色 2 2 31 4" xfId="1162"/>
    <cellStyle name="20% - 强调文字颜色 2 2 31 5" xfId="1163"/>
    <cellStyle name="20% - 强调文字颜色 2 2 31 6" xfId="1164"/>
    <cellStyle name="20% - 强调文字颜色 2 2 31 7" xfId="1165"/>
    <cellStyle name="20% - 强调文字颜色 2 2 31 8" xfId="1166"/>
    <cellStyle name="20% - 强调文字颜色 2 2 31 9" xfId="1167"/>
    <cellStyle name="20% - 强调文字颜色 2 2 32" xfId="1168"/>
    <cellStyle name="20% - 强调文字颜色 2 2 32 10" xfId="1169"/>
    <cellStyle name="20% - 强调文字颜色 2 2 32 11" xfId="1170"/>
    <cellStyle name="20% - 强调文字颜色 2 2 32 12" xfId="1171"/>
    <cellStyle name="20% - 强调文字颜色 2 2 32 13" xfId="1172"/>
    <cellStyle name="20% - 强调文字颜色 2 2 32 14" xfId="1173"/>
    <cellStyle name="20% - 强调文字颜色 2 2 32 15" xfId="1174"/>
    <cellStyle name="20% - 强调文字颜色 2 2 32 2" xfId="1175"/>
    <cellStyle name="20% - 强调文字颜色 2 2 32 3" xfId="1176"/>
    <cellStyle name="20% - 强调文字颜色 2 2 32 4" xfId="1177"/>
    <cellStyle name="20% - 强调文字颜色 2 2 32 5" xfId="1178"/>
    <cellStyle name="20% - 强调文字颜色 2 2 32 6" xfId="1179"/>
    <cellStyle name="20% - 强调文字颜色 2 2 32 7" xfId="1180"/>
    <cellStyle name="20% - 强调文字颜色 2 2 32 8" xfId="1181"/>
    <cellStyle name="20% - 强调文字颜色 2 2 32 9" xfId="1182"/>
    <cellStyle name="20% - 强调文字颜色 2 2 33" xfId="1183"/>
    <cellStyle name="20% - 强调文字颜色 2 2 33 10" xfId="1184"/>
    <cellStyle name="20% - 强调文字颜色 2 2 33 11" xfId="1185"/>
    <cellStyle name="20% - 强调文字颜色 2 2 33 12" xfId="1186"/>
    <cellStyle name="20% - 强调文字颜色 2 2 33 13" xfId="1187"/>
    <cellStyle name="20% - 强调文字颜色 2 2 33 14" xfId="1188"/>
    <cellStyle name="20% - 强调文字颜色 2 2 33 15" xfId="1189"/>
    <cellStyle name="20% - 强调文字颜色 2 2 33 2" xfId="1190"/>
    <cellStyle name="20% - 强调文字颜色 2 2 33 3" xfId="1191"/>
    <cellStyle name="20% - 强调文字颜色 2 2 33 4" xfId="1192"/>
    <cellStyle name="20% - 强调文字颜色 2 2 33 5" xfId="1193"/>
    <cellStyle name="20% - 强调文字颜色 2 2 33 6" xfId="1194"/>
    <cellStyle name="20% - 强调文字颜色 2 2 33 7" xfId="1195"/>
    <cellStyle name="20% - 强调文字颜色 2 2 33 8" xfId="1196"/>
    <cellStyle name="20% - 强调文字颜色 2 2 33 9" xfId="1197"/>
    <cellStyle name="20% - 强调文字颜色 2 2 34" xfId="1198"/>
    <cellStyle name="20% - 强调文字颜色 2 2 34 10" xfId="1199"/>
    <cellStyle name="20% - 强调文字颜色 2 2 34 11" xfId="1200"/>
    <cellStyle name="20% - 强调文字颜色 2 2 34 12" xfId="1201"/>
    <cellStyle name="20% - 强调文字颜色 2 2 34 13" xfId="1202"/>
    <cellStyle name="20% - 强调文字颜色 2 2 34 14" xfId="1203"/>
    <cellStyle name="20% - 强调文字颜色 2 2 34 15" xfId="1204"/>
    <cellStyle name="20% - 强调文字颜色 2 2 34 2" xfId="1205"/>
    <cellStyle name="20% - 强调文字颜色 2 2 34 3" xfId="1206"/>
    <cellStyle name="20% - 强调文字颜色 2 2 34 4" xfId="1207"/>
    <cellStyle name="20% - 强调文字颜色 2 2 34 5" xfId="1208"/>
    <cellStyle name="20% - 强调文字颜色 2 2 34 6" xfId="1209"/>
    <cellStyle name="20% - 强调文字颜色 2 2 34 7" xfId="1210"/>
    <cellStyle name="20% - 强调文字颜色 2 2 34 8" xfId="1211"/>
    <cellStyle name="20% - 强调文字颜色 2 2 34 9" xfId="1212"/>
    <cellStyle name="20% - 强调文字颜色 2 2 35" xfId="1213"/>
    <cellStyle name="20% - 强调文字颜色 2 2 36" xfId="1214"/>
    <cellStyle name="20% - 强调文字颜色 2 2 37" xfId="1215"/>
    <cellStyle name="20% - 强调文字颜色 2 2 38" xfId="1216"/>
    <cellStyle name="20% - 强调文字颜色 2 2 39" xfId="1217"/>
    <cellStyle name="20% - 强调文字颜色 2 2 4" xfId="1218"/>
    <cellStyle name="20% - 强调文字颜色 2 2 4 10" xfId="1219"/>
    <cellStyle name="20% - 强调文字颜色 2 2 4 11" xfId="1220"/>
    <cellStyle name="20% - 强调文字颜色 2 2 4 12" xfId="1221"/>
    <cellStyle name="20% - 强调文字颜色 2 2 4 13" xfId="1222"/>
    <cellStyle name="20% - 强调文字颜色 2 2 4 14" xfId="1223"/>
    <cellStyle name="20% - 强调文字颜色 2 2 4 15" xfId="1224"/>
    <cellStyle name="20% - 强调文字颜色 2 2 4 2" xfId="1225"/>
    <cellStyle name="20% - 强调文字颜色 2 2 4 3" xfId="1226"/>
    <cellStyle name="20% - 强调文字颜色 2 2 4 4" xfId="1227"/>
    <cellStyle name="20% - 强调文字颜色 2 2 4 5" xfId="1228"/>
    <cellStyle name="20% - 强调文字颜色 2 2 4 6" xfId="1229"/>
    <cellStyle name="20% - 强调文字颜色 2 2 4 7" xfId="1230"/>
    <cellStyle name="20% - 强调文字颜色 2 2 4 8" xfId="1231"/>
    <cellStyle name="20% - 强调文字颜色 2 2 4 9" xfId="1232"/>
    <cellStyle name="20% - 强调文字颜色 2 2 40" xfId="1233"/>
    <cellStyle name="20% - 强调文字颜色 2 2 41" xfId="1234"/>
    <cellStyle name="20% - 强调文字颜色 2 2 42" xfId="1235"/>
    <cellStyle name="20% - 强调文字颜色 2 2 43" xfId="1236"/>
    <cellStyle name="20% - 强调文字颜色 2 2 44" xfId="1237"/>
    <cellStyle name="20% - 强调文字颜色 2 2 45" xfId="1238"/>
    <cellStyle name="20% - 强调文字颜色 2 2 46" xfId="1239"/>
    <cellStyle name="20% - 强调文字颜色 2 2 47" xfId="1240"/>
    <cellStyle name="20% - 强调文字颜色 2 2 48" xfId="1241"/>
    <cellStyle name="20% - 强调文字颜色 2 2 49" xfId="1242"/>
    <cellStyle name="20% - 强调文字颜色 2 2 5" xfId="1243"/>
    <cellStyle name="20% - 强调文字颜色 2 2 5 10" xfId="1244"/>
    <cellStyle name="20% - 强调文字颜色 2 2 5 11" xfId="1245"/>
    <cellStyle name="20% - 强调文字颜色 2 2 5 12" xfId="1246"/>
    <cellStyle name="20% - 强调文字颜色 2 2 5 13" xfId="1247"/>
    <cellStyle name="20% - 强调文字颜色 2 2 5 14" xfId="1248"/>
    <cellStyle name="20% - 强调文字颜色 2 2 5 15" xfId="1249"/>
    <cellStyle name="20% - 强调文字颜色 2 2 5 2" xfId="1250"/>
    <cellStyle name="20% - 强调文字颜色 2 2 5 3" xfId="1251"/>
    <cellStyle name="20% - 强调文字颜色 2 2 5 4" xfId="1252"/>
    <cellStyle name="20% - 强调文字颜色 2 2 5 5" xfId="1253"/>
    <cellStyle name="20% - 强调文字颜色 2 2 5 6" xfId="1254"/>
    <cellStyle name="20% - 强调文字颜色 2 2 5 7" xfId="1255"/>
    <cellStyle name="20% - 强调文字颜色 2 2 5 8" xfId="1256"/>
    <cellStyle name="20% - 强调文字颜色 2 2 5 9" xfId="1257"/>
    <cellStyle name="20% - 强调文字颜色 2 2 50" xfId="1258"/>
    <cellStyle name="20% - 强调文字颜色 2 2 51" xfId="1259"/>
    <cellStyle name="20% - 强调文字颜色 2 2 52" xfId="1260"/>
    <cellStyle name="20% - 强调文字颜色 2 2 53" xfId="1261"/>
    <cellStyle name="20% - 强调文字颜色 2 2 54" xfId="1262"/>
    <cellStyle name="20% - 强调文字颜色 2 2 55" xfId="1263"/>
    <cellStyle name="20% - 强调文字颜色 2 2 56" xfId="1264"/>
    <cellStyle name="20% - 强调文字颜色 2 2 57" xfId="1265"/>
    <cellStyle name="20% - 强调文字颜色 2 2 58" xfId="1266"/>
    <cellStyle name="20% - 强调文字颜色 2 2 59" xfId="1267"/>
    <cellStyle name="20% - 强调文字颜色 2 2 6" xfId="1268"/>
    <cellStyle name="20% - 强调文字颜色 2 2 6 10" xfId="1269"/>
    <cellStyle name="20% - 强调文字颜色 2 2 6 11" xfId="1270"/>
    <cellStyle name="20% - 强调文字颜色 2 2 6 12" xfId="1271"/>
    <cellStyle name="20% - 强调文字颜色 2 2 6 13" xfId="1272"/>
    <cellStyle name="20% - 强调文字颜色 2 2 6 14" xfId="1273"/>
    <cellStyle name="20% - 强调文字颜色 2 2 6 15" xfId="1274"/>
    <cellStyle name="20% - 强调文字颜色 2 2 6 2" xfId="1275"/>
    <cellStyle name="20% - 强调文字颜色 2 2 6 3" xfId="1276"/>
    <cellStyle name="20% - 强调文字颜色 2 2 6 4" xfId="1277"/>
    <cellStyle name="20% - 强调文字颜色 2 2 6 5" xfId="1278"/>
    <cellStyle name="20% - 强调文字颜色 2 2 6 6" xfId="1279"/>
    <cellStyle name="20% - 强调文字颜色 2 2 6 7" xfId="1280"/>
    <cellStyle name="20% - 强调文字颜色 2 2 6 8" xfId="1281"/>
    <cellStyle name="20% - 强调文字颜色 2 2 6 9" xfId="1282"/>
    <cellStyle name="20% - 强调文字颜色 2 2 60" xfId="1283"/>
    <cellStyle name="20% - 强调文字颜色 2 2 7" xfId="1284"/>
    <cellStyle name="20% - 强调文字颜色 2 2 7 10" xfId="1285"/>
    <cellStyle name="20% - 强调文字颜色 2 2 7 11" xfId="1286"/>
    <cellStyle name="20% - 强调文字颜色 2 2 7 12" xfId="1287"/>
    <cellStyle name="20% - 强调文字颜色 2 2 7 13" xfId="1288"/>
    <cellStyle name="20% - 强调文字颜色 2 2 7 14" xfId="1289"/>
    <cellStyle name="20% - 强调文字颜色 2 2 7 15" xfId="1290"/>
    <cellStyle name="20% - 强调文字颜色 2 2 7 2" xfId="1291"/>
    <cellStyle name="20% - 强调文字颜色 2 2 7 3" xfId="1292"/>
    <cellStyle name="20% - 强调文字颜色 2 2 7 4" xfId="1293"/>
    <cellStyle name="20% - 强调文字颜色 2 2 7 5" xfId="1294"/>
    <cellStyle name="20% - 强调文字颜色 2 2 7 6" xfId="1295"/>
    <cellStyle name="20% - 强调文字颜色 2 2 7 7" xfId="1296"/>
    <cellStyle name="20% - 强调文字颜色 2 2 7 8" xfId="1297"/>
    <cellStyle name="20% - 强调文字颜色 2 2 7 9" xfId="1298"/>
    <cellStyle name="20% - 强调文字颜色 2 2 8" xfId="1299"/>
    <cellStyle name="20% - 强调文字颜色 2 2 8 10" xfId="1300"/>
    <cellStyle name="20% - 强调文字颜色 2 2 8 11" xfId="1301"/>
    <cellStyle name="20% - 强调文字颜色 2 2 8 12" xfId="1302"/>
    <cellStyle name="20% - 强调文字颜色 2 2 8 13" xfId="1303"/>
    <cellStyle name="20% - 强调文字颜色 2 2 8 14" xfId="1304"/>
    <cellStyle name="20% - 强调文字颜色 2 2 8 15" xfId="1305"/>
    <cellStyle name="20% - 强调文字颜色 2 2 8 2" xfId="1306"/>
    <cellStyle name="20% - 强调文字颜色 2 2 8 3" xfId="1307"/>
    <cellStyle name="20% - 强调文字颜色 2 2 8 4" xfId="1308"/>
    <cellStyle name="20% - 强调文字颜色 2 2 8 5" xfId="1309"/>
    <cellStyle name="20% - 强调文字颜色 2 2 8 6" xfId="1310"/>
    <cellStyle name="20% - 强调文字颜色 2 2 8 7" xfId="1311"/>
    <cellStyle name="20% - 强调文字颜色 2 2 8 8" xfId="1312"/>
    <cellStyle name="20% - 强调文字颜色 2 2 8 9" xfId="1313"/>
    <cellStyle name="20% - 强调文字颜色 2 2 9" xfId="1314"/>
    <cellStyle name="20% - 强调文字颜色 2 2 9 10" xfId="1315"/>
    <cellStyle name="20% - 强调文字颜色 2 2 9 11" xfId="1316"/>
    <cellStyle name="20% - 强调文字颜色 2 2 9 12" xfId="1317"/>
    <cellStyle name="20% - 强调文字颜色 2 2 9 13" xfId="1318"/>
    <cellStyle name="20% - 强调文字颜色 2 2 9 14" xfId="1319"/>
    <cellStyle name="20% - 强调文字颜色 2 2 9 15" xfId="1320"/>
    <cellStyle name="20% - 强调文字颜色 2 2 9 2" xfId="1321"/>
    <cellStyle name="20% - 强调文字颜色 2 2 9 3" xfId="1322"/>
    <cellStyle name="20% - 强调文字颜色 2 2 9 4" xfId="1323"/>
    <cellStyle name="20% - 强调文字颜色 2 2 9 5" xfId="1324"/>
    <cellStyle name="20% - 强调文字颜色 2 2 9 6" xfId="1325"/>
    <cellStyle name="20% - 强调文字颜色 2 2 9 7" xfId="1326"/>
    <cellStyle name="20% - 强调文字颜色 2 2 9 8" xfId="1327"/>
    <cellStyle name="20% - 强调文字颜色 2 2 9 9" xfId="1328"/>
    <cellStyle name="20% - 强调文字颜色 2 3" xfId="1329"/>
    <cellStyle name="20% - 强调文字颜色 2 3 10" xfId="1330"/>
    <cellStyle name="20% - 强调文字颜色 2 3 11" xfId="1331"/>
    <cellStyle name="20% - 强调文字颜色 2 3 12" xfId="1332"/>
    <cellStyle name="20% - 强调文字颜色 2 3 13" xfId="1333"/>
    <cellStyle name="20% - 强调文字颜色 2 3 14" xfId="1334"/>
    <cellStyle name="20% - 强调文字颜色 2 3 15" xfId="1335"/>
    <cellStyle name="20% - 强调文字颜色 2 3 16" xfId="1336"/>
    <cellStyle name="20% - 强调文字颜色 2 3 17" xfId="1337"/>
    <cellStyle name="20% - 强调文字颜色 2 3 18" xfId="1338"/>
    <cellStyle name="20% - 强调文字颜色 2 3 19" xfId="1339"/>
    <cellStyle name="20% - 强调文字颜色 2 3 2" xfId="1340"/>
    <cellStyle name="20% - 强调文字颜色 2 3 2 10" xfId="1341"/>
    <cellStyle name="20% - 强调文字颜色 2 3 2 11" xfId="1342"/>
    <cellStyle name="20% - 强调文字颜色 2 3 2 12" xfId="1343"/>
    <cellStyle name="20% - 强调文字颜色 2 3 2 13" xfId="1344"/>
    <cellStyle name="20% - 强调文字颜色 2 3 2 14" xfId="1345"/>
    <cellStyle name="20% - 强调文字颜色 2 3 2 15" xfId="1346"/>
    <cellStyle name="20% - 强调文字颜色 2 3 2 2" xfId="1347"/>
    <cellStyle name="20% - 强调文字颜色 2 3 2 3" xfId="1348"/>
    <cellStyle name="20% - 强调文字颜色 2 3 2 4" xfId="1349"/>
    <cellStyle name="20% - 强调文字颜色 2 3 2 5" xfId="1350"/>
    <cellStyle name="20% - 强调文字颜色 2 3 2 6" xfId="1351"/>
    <cellStyle name="20% - 强调文字颜色 2 3 2 7" xfId="1352"/>
    <cellStyle name="20% - 强调文字颜色 2 3 2 8" xfId="1353"/>
    <cellStyle name="20% - 强调文字颜色 2 3 2 9" xfId="1354"/>
    <cellStyle name="20% - 强调文字颜色 2 3 20" xfId="1355"/>
    <cellStyle name="20% - 强调文字颜色 2 3 21" xfId="1356"/>
    <cellStyle name="20% - 强调文字颜色 2 3 22" xfId="1357"/>
    <cellStyle name="20% - 强调文字颜色 2 3 23" xfId="1358"/>
    <cellStyle name="20% - 强调文字颜色 2 3 24" xfId="1359"/>
    <cellStyle name="20% - 强调文字颜色 2 3 25" xfId="1360"/>
    <cellStyle name="20% - 强调文字颜色 2 3 26" xfId="1361"/>
    <cellStyle name="20% - 强调文字颜色 2 3 27" xfId="1362"/>
    <cellStyle name="20% - 强调文字颜色 2 3 28" xfId="1363"/>
    <cellStyle name="20% - 强调文字颜色 2 3 29" xfId="1364"/>
    <cellStyle name="20% - 强调文字颜色 2 3 3" xfId="1365"/>
    <cellStyle name="20% - 强调文字颜色 2 3 3 10" xfId="1366"/>
    <cellStyle name="20% - 强调文字颜色 2 3 3 11" xfId="1367"/>
    <cellStyle name="20% - 强调文字颜色 2 3 3 12" xfId="1368"/>
    <cellStyle name="20% - 强调文字颜色 2 3 3 13" xfId="1369"/>
    <cellStyle name="20% - 强调文字颜色 2 3 3 14" xfId="1370"/>
    <cellStyle name="20% - 强调文字颜色 2 3 3 15" xfId="1371"/>
    <cellStyle name="20% - 强调文字颜色 2 3 3 2" xfId="1372"/>
    <cellStyle name="20% - 强调文字颜色 2 3 3 3" xfId="1373"/>
    <cellStyle name="20% - 强调文字颜色 2 3 3 4" xfId="1374"/>
    <cellStyle name="20% - 强调文字颜色 2 3 3 5" xfId="1375"/>
    <cellStyle name="20% - 强调文字颜色 2 3 3 6" xfId="1376"/>
    <cellStyle name="20% - 强调文字颜色 2 3 3 7" xfId="1377"/>
    <cellStyle name="20% - 强调文字颜色 2 3 3 8" xfId="1378"/>
    <cellStyle name="20% - 强调文字颜色 2 3 3 9" xfId="1379"/>
    <cellStyle name="20% - 强调文字颜色 2 3 30" xfId="1380"/>
    <cellStyle name="20% - 强调文字颜色 2 3 31" xfId="1381"/>
    <cellStyle name="20% - 强调文字颜色 2 3 32" xfId="1382"/>
    <cellStyle name="20% - 强调文字颜色 2 3 33" xfId="1383"/>
    <cellStyle name="20% - 强调文字颜色 2 3 4" xfId="1384"/>
    <cellStyle name="20% - 强调文字颜色 2 3 4 10" xfId="1385"/>
    <cellStyle name="20% - 强调文字颜色 2 3 4 11" xfId="1386"/>
    <cellStyle name="20% - 强调文字颜色 2 3 4 12" xfId="1387"/>
    <cellStyle name="20% - 强调文字颜色 2 3 4 13" xfId="1388"/>
    <cellStyle name="20% - 强调文字颜色 2 3 4 14" xfId="1389"/>
    <cellStyle name="20% - 强调文字颜色 2 3 4 15" xfId="1390"/>
    <cellStyle name="20% - 强调文字颜色 2 3 4 2" xfId="1391"/>
    <cellStyle name="20% - 强调文字颜色 2 3 4 3" xfId="1392"/>
    <cellStyle name="20% - 强调文字颜色 2 3 4 4" xfId="1393"/>
    <cellStyle name="20% - 强调文字颜色 2 3 4 5" xfId="1394"/>
    <cellStyle name="20% - 强调文字颜色 2 3 4 6" xfId="1395"/>
    <cellStyle name="20% - 强调文字颜色 2 3 4 7" xfId="1396"/>
    <cellStyle name="20% - 强调文字颜色 2 3 4 8" xfId="1397"/>
    <cellStyle name="20% - 强调文字颜色 2 3 4 9" xfId="1398"/>
    <cellStyle name="20% - 强调文字颜色 2 3 5" xfId="1399"/>
    <cellStyle name="20% - 强调文字颜色 2 3 5 10" xfId="1400"/>
    <cellStyle name="20% - 强调文字颜色 2 3 5 11" xfId="1401"/>
    <cellStyle name="20% - 强调文字颜色 2 3 5 12" xfId="1402"/>
    <cellStyle name="20% - 强调文字颜色 2 3 5 13" xfId="1403"/>
    <cellStyle name="20% - 强调文字颜色 2 3 5 14" xfId="1404"/>
    <cellStyle name="20% - 强调文字颜色 2 3 5 15" xfId="1405"/>
    <cellStyle name="20% - 强调文字颜色 2 3 5 2" xfId="1406"/>
    <cellStyle name="20% - 强调文字颜色 2 3 5 3" xfId="1407"/>
    <cellStyle name="20% - 强调文字颜色 2 3 5 4" xfId="1408"/>
    <cellStyle name="20% - 强调文字颜色 2 3 5 5" xfId="1409"/>
    <cellStyle name="20% - 强调文字颜色 2 3 5 6" xfId="1410"/>
    <cellStyle name="20% - 强调文字颜色 2 3 5 7" xfId="1411"/>
    <cellStyle name="20% - 强调文字颜色 2 3 5 8" xfId="1412"/>
    <cellStyle name="20% - 强调文字颜色 2 3 5 9" xfId="1413"/>
    <cellStyle name="20% - 强调文字颜色 2 3 6" xfId="1414"/>
    <cellStyle name="20% - 强调文字颜色 2 3 6 10" xfId="1415"/>
    <cellStyle name="20% - 强调文字颜色 2 3 6 11" xfId="1416"/>
    <cellStyle name="20% - 强调文字颜色 2 3 6 12" xfId="1417"/>
    <cellStyle name="20% - 强调文字颜色 2 3 6 13" xfId="1418"/>
    <cellStyle name="20% - 强调文字颜色 2 3 6 14" xfId="1419"/>
    <cellStyle name="20% - 强调文字颜色 2 3 6 15" xfId="1420"/>
    <cellStyle name="20% - 强调文字颜色 2 3 6 2" xfId="1421"/>
    <cellStyle name="20% - 强调文字颜色 2 3 6 3" xfId="1422"/>
    <cellStyle name="20% - 强调文字颜色 2 3 6 4" xfId="1423"/>
    <cellStyle name="20% - 强调文字颜色 2 3 6 5" xfId="1424"/>
    <cellStyle name="20% - 强调文字颜色 2 3 6 6" xfId="1425"/>
    <cellStyle name="20% - 强调文字颜色 2 3 6 7" xfId="1426"/>
    <cellStyle name="20% - 强调文字颜色 2 3 6 8" xfId="1427"/>
    <cellStyle name="20% - 强调文字颜色 2 3 6 9" xfId="1428"/>
    <cellStyle name="20% - 强调文字颜色 2 3 7" xfId="1429"/>
    <cellStyle name="20% - 强调文字颜色 2 3 7 10" xfId="1430"/>
    <cellStyle name="20% - 强调文字颜色 2 3 7 11" xfId="1431"/>
    <cellStyle name="20% - 强调文字颜色 2 3 7 12" xfId="1432"/>
    <cellStyle name="20% - 强调文字颜色 2 3 7 13" xfId="1433"/>
    <cellStyle name="20% - 强调文字颜色 2 3 7 14" xfId="1434"/>
    <cellStyle name="20% - 强调文字颜色 2 3 7 15" xfId="1435"/>
    <cellStyle name="20% - 强调文字颜色 2 3 7 2" xfId="1436"/>
    <cellStyle name="20% - 强调文字颜色 2 3 7 3" xfId="1437"/>
    <cellStyle name="20% - 强调文字颜色 2 3 7 4" xfId="1438"/>
    <cellStyle name="20% - 强调文字颜色 2 3 7 5" xfId="1439"/>
    <cellStyle name="20% - 强调文字颜色 2 3 7 6" xfId="1440"/>
    <cellStyle name="20% - 强调文字颜色 2 3 7 7" xfId="1441"/>
    <cellStyle name="20% - 强调文字颜色 2 3 7 8" xfId="1442"/>
    <cellStyle name="20% - 强调文字颜色 2 3 7 9" xfId="1443"/>
    <cellStyle name="20% - 强调文字颜色 2 3 8" xfId="1444"/>
    <cellStyle name="20% - 强调文字颜色 2 3 9" xfId="1445"/>
    <cellStyle name="20% - 强调文字颜色 2 4" xfId="1446"/>
    <cellStyle name="20% - 强调文字颜色 2 4 10" xfId="1447"/>
    <cellStyle name="20% - 强调文字颜色 2 4 11" xfId="1448"/>
    <cellStyle name="20% - 强调文字颜色 2 4 12" xfId="1449"/>
    <cellStyle name="20% - 强调文字颜色 2 4 13" xfId="1450"/>
    <cellStyle name="20% - 强调文字颜色 2 4 14" xfId="1451"/>
    <cellStyle name="20% - 强调文字颜色 2 4 15" xfId="1452"/>
    <cellStyle name="20% - 强调文字颜色 2 4 2" xfId="1453"/>
    <cellStyle name="20% - 强调文字颜色 2 4 3" xfId="1454"/>
    <cellStyle name="20% - 强调文字颜色 2 4 4" xfId="1455"/>
    <cellStyle name="20% - 强调文字颜色 2 4 5" xfId="1456"/>
    <cellStyle name="20% - 强调文字颜色 2 4 6" xfId="1457"/>
    <cellStyle name="20% - 强调文字颜色 2 4 7" xfId="1458"/>
    <cellStyle name="20% - 强调文字颜色 2 4 8" xfId="1459"/>
    <cellStyle name="20% - 强调文字颜色 2 4 9" xfId="1460"/>
    <cellStyle name="20% - 强调文字颜色 2 5" xfId="1461"/>
    <cellStyle name="20% - 强调文字颜色 2 5 10" xfId="1462"/>
    <cellStyle name="20% - 强调文字颜色 2 5 11" xfId="1463"/>
    <cellStyle name="20% - 强调文字颜色 2 5 12" xfId="1464"/>
    <cellStyle name="20% - 强调文字颜色 2 5 13" xfId="1465"/>
    <cellStyle name="20% - 强调文字颜色 2 5 14" xfId="1466"/>
    <cellStyle name="20% - 强调文字颜色 2 5 15" xfId="1467"/>
    <cellStyle name="20% - 强调文字颜色 2 5 2" xfId="1468"/>
    <cellStyle name="20% - 强调文字颜色 2 5 3" xfId="1469"/>
    <cellStyle name="20% - 强调文字颜色 2 5 4" xfId="1470"/>
    <cellStyle name="20% - 强调文字颜色 2 5 5" xfId="1471"/>
    <cellStyle name="20% - 强调文字颜色 2 5 6" xfId="1472"/>
    <cellStyle name="20% - 强调文字颜色 2 5 7" xfId="1473"/>
    <cellStyle name="20% - 强调文字颜色 2 5 8" xfId="1474"/>
    <cellStyle name="20% - 强调文字颜色 2 5 9" xfId="1475"/>
    <cellStyle name="20% - 强调文字颜色 2 6" xfId="1476"/>
    <cellStyle name="20% - 强调文字颜色 2 6 10" xfId="1477"/>
    <cellStyle name="20% - 强调文字颜色 2 6 11" xfId="1478"/>
    <cellStyle name="20% - 强调文字颜色 2 6 12" xfId="1479"/>
    <cellStyle name="20% - 强调文字颜色 2 6 13" xfId="1480"/>
    <cellStyle name="20% - 强调文字颜色 2 6 14" xfId="1481"/>
    <cellStyle name="20% - 强调文字颜色 2 6 15" xfId="1482"/>
    <cellStyle name="20% - 强调文字颜色 2 6 2" xfId="1483"/>
    <cellStyle name="20% - 强调文字颜色 2 6 3" xfId="1484"/>
    <cellStyle name="20% - 强调文字颜色 2 6 4" xfId="1485"/>
    <cellStyle name="20% - 强调文字颜色 2 6 5" xfId="1486"/>
    <cellStyle name="20% - 强调文字颜色 2 6 6" xfId="1487"/>
    <cellStyle name="20% - 强调文字颜色 2 6 7" xfId="1488"/>
    <cellStyle name="20% - 强调文字颜色 2 6 8" xfId="1489"/>
    <cellStyle name="20% - 强调文字颜色 2 6 9" xfId="1490"/>
    <cellStyle name="20% - 强调文字颜色 2 7" xfId="1491"/>
    <cellStyle name="20% - 强调文字颜色 2 7 10" xfId="1492"/>
    <cellStyle name="20% - 强调文字颜色 2 7 11" xfId="1493"/>
    <cellStyle name="20% - 强调文字颜色 2 7 12" xfId="1494"/>
    <cellStyle name="20% - 强调文字颜色 2 7 13" xfId="1495"/>
    <cellStyle name="20% - 强调文字颜色 2 7 14" xfId="1496"/>
    <cellStyle name="20% - 强调文字颜色 2 7 15" xfId="1497"/>
    <cellStyle name="20% - 强调文字颜色 2 7 2" xfId="1498"/>
    <cellStyle name="20% - 强调文字颜色 2 7 3" xfId="1499"/>
    <cellStyle name="20% - 强调文字颜色 2 7 4" xfId="1500"/>
    <cellStyle name="20% - 强调文字颜色 2 7 5" xfId="1501"/>
    <cellStyle name="20% - 强调文字颜色 2 7 6" xfId="1502"/>
    <cellStyle name="20% - 强调文字颜色 2 7 7" xfId="1503"/>
    <cellStyle name="20% - 强调文字颜色 2 7 8" xfId="1504"/>
    <cellStyle name="20% - 强调文字颜色 2 7 9" xfId="1505"/>
    <cellStyle name="20% - 强调文字颜色 2 8" xfId="1506"/>
    <cellStyle name="20% - 强调文字颜色 2 8 10" xfId="1507"/>
    <cellStyle name="20% - 强调文字颜色 2 8 11" xfId="1508"/>
    <cellStyle name="20% - 强调文字颜色 2 8 12" xfId="1509"/>
    <cellStyle name="20% - 强调文字颜色 2 8 13" xfId="1510"/>
    <cellStyle name="20% - 强调文字颜色 2 8 14" xfId="1511"/>
    <cellStyle name="20% - 强调文字颜色 2 8 15" xfId="1512"/>
    <cellStyle name="20% - 强调文字颜色 2 8 2" xfId="1513"/>
    <cellStyle name="20% - 强调文字颜色 2 8 3" xfId="1514"/>
    <cellStyle name="20% - 强调文字颜色 2 8 4" xfId="1515"/>
    <cellStyle name="20% - 强调文字颜色 2 8 5" xfId="1516"/>
    <cellStyle name="20% - 强调文字颜色 2 8 6" xfId="1517"/>
    <cellStyle name="20% - 强调文字颜色 2 8 7" xfId="1518"/>
    <cellStyle name="20% - 强调文字颜色 2 8 8" xfId="1519"/>
    <cellStyle name="20% - 强调文字颜色 2 8 9" xfId="1520"/>
    <cellStyle name="20% - 强调文字颜色 2 9" xfId="1521"/>
    <cellStyle name="20% - 强调文字颜色 2 9 10" xfId="1522"/>
    <cellStyle name="20% - 强调文字颜色 2 9 11" xfId="1523"/>
    <cellStyle name="20% - 强调文字颜色 2 9 12" xfId="1524"/>
    <cellStyle name="20% - 强调文字颜色 2 9 13" xfId="1525"/>
    <cellStyle name="20% - 强调文字颜色 2 9 14" xfId="1526"/>
    <cellStyle name="20% - 强调文字颜色 2 9 15" xfId="1527"/>
    <cellStyle name="20% - 强调文字颜色 2 9 2" xfId="1528"/>
    <cellStyle name="20% - 强调文字颜色 2 9 3" xfId="1529"/>
    <cellStyle name="20% - 强调文字颜色 2 9 4" xfId="1530"/>
    <cellStyle name="20% - 强调文字颜色 2 9 5" xfId="1531"/>
    <cellStyle name="20% - 强调文字颜色 2 9 6" xfId="1532"/>
    <cellStyle name="20% - 强调文字颜色 2 9 7" xfId="1533"/>
    <cellStyle name="20% - 强调文字颜色 2 9 8" xfId="1534"/>
    <cellStyle name="20% - 强调文字颜色 2 9 9" xfId="1535"/>
    <cellStyle name="20% - 强调文字颜色 3 10" xfId="1536"/>
    <cellStyle name="20% - 强调文字颜色 3 10 2" xfId="1537"/>
    <cellStyle name="20% - 强调文字颜色 3 10 3" xfId="1538"/>
    <cellStyle name="20% - 强调文字颜色 3 11" xfId="1539"/>
    <cellStyle name="20% - 强调文字颜色 3 11 2" xfId="1540"/>
    <cellStyle name="20% - 强调文字颜色 3 12" xfId="1541"/>
    <cellStyle name="20% - 强调文字颜色 3 2" xfId="1542"/>
    <cellStyle name="20% - 强调文字颜色 3 2 10" xfId="1543"/>
    <cellStyle name="20% - 强调文字颜色 3 2 10 10" xfId="1544"/>
    <cellStyle name="20% - 强调文字颜色 3 2 10 11" xfId="1545"/>
    <cellStyle name="20% - 强调文字颜色 3 2 10 12" xfId="1546"/>
    <cellStyle name="20% - 强调文字颜色 3 2 10 13" xfId="1547"/>
    <cellStyle name="20% - 强调文字颜色 3 2 10 14" xfId="1548"/>
    <cellStyle name="20% - 强调文字颜色 3 2 10 15" xfId="1549"/>
    <cellStyle name="20% - 强调文字颜色 3 2 10 2" xfId="1550"/>
    <cellStyle name="20% - 强调文字颜色 3 2 10 3" xfId="1551"/>
    <cellStyle name="20% - 强调文字颜色 3 2 10 4" xfId="1552"/>
    <cellStyle name="20% - 强调文字颜色 3 2 10 5" xfId="1553"/>
    <cellStyle name="20% - 强调文字颜色 3 2 10 6" xfId="1554"/>
    <cellStyle name="20% - 强调文字颜色 3 2 10 7" xfId="1555"/>
    <cellStyle name="20% - 强调文字颜色 3 2 10 8" xfId="1556"/>
    <cellStyle name="20% - 强调文字颜色 3 2 10 9" xfId="1557"/>
    <cellStyle name="20% - 强调文字颜色 3 2 11" xfId="1558"/>
    <cellStyle name="20% - 强调文字颜色 3 2 11 10" xfId="1559"/>
    <cellStyle name="20% - 强调文字颜色 3 2 11 11" xfId="1560"/>
    <cellStyle name="20% - 强调文字颜色 3 2 11 12" xfId="1561"/>
    <cellStyle name="20% - 强调文字颜色 3 2 11 13" xfId="1562"/>
    <cellStyle name="20% - 强调文字颜色 3 2 11 14" xfId="1563"/>
    <cellStyle name="20% - 强调文字颜色 3 2 11 15" xfId="1564"/>
    <cellStyle name="20% - 强调文字颜色 3 2 11 2" xfId="1565"/>
    <cellStyle name="20% - 强调文字颜色 3 2 11 3" xfId="1566"/>
    <cellStyle name="20% - 强调文字颜色 3 2 11 4" xfId="1567"/>
    <cellStyle name="20% - 强调文字颜色 3 2 11 5" xfId="1568"/>
    <cellStyle name="20% - 强调文字颜色 3 2 11 6" xfId="1569"/>
    <cellStyle name="20% - 强调文字颜色 3 2 11 7" xfId="1570"/>
    <cellStyle name="20% - 强调文字颜色 3 2 11 8" xfId="1571"/>
    <cellStyle name="20% - 强调文字颜色 3 2 11 9" xfId="1572"/>
    <cellStyle name="20% - 强调文字颜色 3 2 12" xfId="1573"/>
    <cellStyle name="20% - 强调文字颜色 3 2 12 10" xfId="1574"/>
    <cellStyle name="20% - 强调文字颜色 3 2 12 11" xfId="1575"/>
    <cellStyle name="20% - 强调文字颜色 3 2 12 12" xfId="1576"/>
    <cellStyle name="20% - 强调文字颜色 3 2 12 13" xfId="1577"/>
    <cellStyle name="20% - 强调文字颜色 3 2 12 14" xfId="1578"/>
    <cellStyle name="20% - 强调文字颜色 3 2 12 15" xfId="1579"/>
    <cellStyle name="20% - 强调文字颜色 3 2 12 2" xfId="1580"/>
    <cellStyle name="20% - 强调文字颜色 3 2 12 3" xfId="1581"/>
    <cellStyle name="20% - 强调文字颜色 3 2 12 4" xfId="1582"/>
    <cellStyle name="20% - 强调文字颜色 3 2 12 5" xfId="1583"/>
    <cellStyle name="20% - 强调文字颜色 3 2 12 6" xfId="1584"/>
    <cellStyle name="20% - 强调文字颜色 3 2 12 7" xfId="1585"/>
    <cellStyle name="20% - 强调文字颜色 3 2 12 8" xfId="1586"/>
    <cellStyle name="20% - 强调文字颜色 3 2 12 9" xfId="1587"/>
    <cellStyle name="20% - 强调文字颜色 3 2 13" xfId="1588"/>
    <cellStyle name="20% - 强调文字颜色 3 2 13 10" xfId="1589"/>
    <cellStyle name="20% - 强调文字颜色 3 2 13 11" xfId="1590"/>
    <cellStyle name="20% - 强调文字颜色 3 2 13 12" xfId="1591"/>
    <cellStyle name="20% - 强调文字颜色 3 2 13 13" xfId="1592"/>
    <cellStyle name="20% - 强调文字颜色 3 2 13 14" xfId="1593"/>
    <cellStyle name="20% - 强调文字颜色 3 2 13 15" xfId="1594"/>
    <cellStyle name="20% - 强调文字颜色 3 2 13 2" xfId="1595"/>
    <cellStyle name="20% - 强调文字颜色 3 2 13 3" xfId="1596"/>
    <cellStyle name="20% - 强调文字颜色 3 2 13 4" xfId="1597"/>
    <cellStyle name="20% - 强调文字颜色 3 2 13 5" xfId="1598"/>
    <cellStyle name="20% - 强调文字颜色 3 2 13 6" xfId="1599"/>
    <cellStyle name="20% - 强调文字颜色 3 2 13 7" xfId="1600"/>
    <cellStyle name="20% - 强调文字颜色 3 2 13 8" xfId="1601"/>
    <cellStyle name="20% - 强调文字颜色 3 2 13 9" xfId="1602"/>
    <cellStyle name="20% - 强调文字颜色 3 2 14" xfId="1603"/>
    <cellStyle name="20% - 强调文字颜色 3 2 14 10" xfId="1604"/>
    <cellStyle name="20% - 强调文字颜色 3 2 14 11" xfId="1605"/>
    <cellStyle name="20% - 强调文字颜色 3 2 14 12" xfId="1606"/>
    <cellStyle name="20% - 强调文字颜色 3 2 14 13" xfId="1607"/>
    <cellStyle name="20% - 强调文字颜色 3 2 14 14" xfId="1608"/>
    <cellStyle name="20% - 强调文字颜色 3 2 14 15" xfId="1609"/>
    <cellStyle name="20% - 强调文字颜色 3 2 14 2" xfId="1610"/>
    <cellStyle name="20% - 强调文字颜色 3 2 14 3" xfId="1611"/>
    <cellStyle name="20% - 强调文字颜色 3 2 14 4" xfId="1612"/>
    <cellStyle name="20% - 强调文字颜色 3 2 14 5" xfId="1613"/>
    <cellStyle name="20% - 强调文字颜色 3 2 14 6" xfId="1614"/>
    <cellStyle name="20% - 强调文字颜色 3 2 14 7" xfId="1615"/>
    <cellStyle name="20% - 强调文字颜色 3 2 14 8" xfId="1616"/>
    <cellStyle name="20% - 强调文字颜色 3 2 14 9" xfId="1617"/>
    <cellStyle name="20% - 强调文字颜色 3 2 15" xfId="1618"/>
    <cellStyle name="20% - 强调文字颜色 3 2 15 10" xfId="1619"/>
    <cellStyle name="20% - 强调文字颜色 3 2 15 11" xfId="1620"/>
    <cellStyle name="20% - 强调文字颜色 3 2 15 12" xfId="1621"/>
    <cellStyle name="20% - 强调文字颜色 3 2 15 13" xfId="1622"/>
    <cellStyle name="20% - 强调文字颜色 3 2 15 14" xfId="1623"/>
    <cellStyle name="20% - 强调文字颜色 3 2 15 15" xfId="1624"/>
    <cellStyle name="20% - 强调文字颜色 3 2 15 2" xfId="1625"/>
    <cellStyle name="20% - 强调文字颜色 3 2 15 3" xfId="1626"/>
    <cellStyle name="20% - 强调文字颜色 3 2 15 4" xfId="1627"/>
    <cellStyle name="20% - 强调文字颜色 3 2 15 5" xfId="1628"/>
    <cellStyle name="20% - 强调文字颜色 3 2 15 6" xfId="1629"/>
    <cellStyle name="20% - 强调文字颜色 3 2 15 7" xfId="1630"/>
    <cellStyle name="20% - 强调文字颜色 3 2 15 8" xfId="1631"/>
    <cellStyle name="20% - 强调文字颜色 3 2 15 9" xfId="1632"/>
    <cellStyle name="20% - 强调文字颜色 3 2 16" xfId="1633"/>
    <cellStyle name="20% - 强调文字颜色 3 2 16 10" xfId="1634"/>
    <cellStyle name="20% - 强调文字颜色 3 2 16 11" xfId="1635"/>
    <cellStyle name="20% - 强调文字颜色 3 2 16 12" xfId="1636"/>
    <cellStyle name="20% - 强调文字颜色 3 2 16 13" xfId="1637"/>
    <cellStyle name="20% - 强调文字颜色 3 2 16 14" xfId="1638"/>
    <cellStyle name="20% - 强调文字颜色 3 2 16 15" xfId="1639"/>
    <cellStyle name="20% - 强调文字颜色 3 2 16 2" xfId="1640"/>
    <cellStyle name="20% - 强调文字颜色 3 2 16 3" xfId="1641"/>
    <cellStyle name="20% - 强调文字颜色 3 2 16 4" xfId="1642"/>
    <cellStyle name="20% - 强调文字颜色 3 2 16 5" xfId="1643"/>
    <cellStyle name="20% - 强调文字颜色 3 2 16 6" xfId="1644"/>
    <cellStyle name="20% - 强调文字颜色 3 2 16 7" xfId="1645"/>
    <cellStyle name="20% - 强调文字颜色 3 2 16 8" xfId="1646"/>
    <cellStyle name="20% - 强调文字颜色 3 2 16 9" xfId="1647"/>
    <cellStyle name="20% - 强调文字颜色 3 2 17" xfId="1648"/>
    <cellStyle name="20% - 强调文字颜色 3 2 17 10" xfId="1649"/>
    <cellStyle name="20% - 强调文字颜色 3 2 17 11" xfId="1650"/>
    <cellStyle name="20% - 强调文字颜色 3 2 17 12" xfId="1651"/>
    <cellStyle name="20% - 强调文字颜色 3 2 17 13" xfId="1652"/>
    <cellStyle name="20% - 强调文字颜色 3 2 17 14" xfId="1653"/>
    <cellStyle name="20% - 强调文字颜色 3 2 17 15" xfId="1654"/>
    <cellStyle name="20% - 强调文字颜色 3 2 17 2" xfId="1655"/>
    <cellStyle name="20% - 强调文字颜色 3 2 17 3" xfId="1656"/>
    <cellStyle name="20% - 强调文字颜色 3 2 17 4" xfId="1657"/>
    <cellStyle name="20% - 强调文字颜色 3 2 17 5" xfId="1658"/>
    <cellStyle name="20% - 强调文字颜色 3 2 17 6" xfId="1659"/>
    <cellStyle name="20% - 强调文字颜色 3 2 17 7" xfId="1660"/>
    <cellStyle name="20% - 强调文字颜色 3 2 17 8" xfId="1661"/>
    <cellStyle name="20% - 强调文字颜色 3 2 17 9" xfId="1662"/>
    <cellStyle name="20% - 强调文字颜色 3 2 18" xfId="1663"/>
    <cellStyle name="20% - 强调文字颜色 3 2 18 10" xfId="1664"/>
    <cellStyle name="20% - 强调文字颜色 3 2 18 11" xfId="1665"/>
    <cellStyle name="20% - 强调文字颜色 3 2 18 12" xfId="1666"/>
    <cellStyle name="20% - 强调文字颜色 3 2 18 13" xfId="1667"/>
    <cellStyle name="20% - 强调文字颜色 3 2 18 14" xfId="1668"/>
    <cellStyle name="20% - 强调文字颜色 3 2 18 15" xfId="1669"/>
    <cellStyle name="20% - 强调文字颜色 3 2 18 2" xfId="1670"/>
    <cellStyle name="20% - 强调文字颜色 3 2 18 3" xfId="1671"/>
    <cellStyle name="20% - 强调文字颜色 3 2 18 4" xfId="1672"/>
    <cellStyle name="20% - 强调文字颜色 3 2 18 5" xfId="1673"/>
    <cellStyle name="20% - 强调文字颜色 3 2 18 6" xfId="1674"/>
    <cellStyle name="20% - 强调文字颜色 3 2 18 7" xfId="1675"/>
    <cellStyle name="20% - 强调文字颜色 3 2 18 8" xfId="1676"/>
    <cellStyle name="20% - 强调文字颜色 3 2 18 9" xfId="1677"/>
    <cellStyle name="20% - 强调文字颜色 3 2 19" xfId="1678"/>
    <cellStyle name="20% - 强调文字颜色 3 2 19 10" xfId="1679"/>
    <cellStyle name="20% - 强调文字颜色 3 2 19 11" xfId="1680"/>
    <cellStyle name="20% - 强调文字颜色 3 2 19 12" xfId="1681"/>
    <cellStyle name="20% - 强调文字颜色 3 2 19 13" xfId="1682"/>
    <cellStyle name="20% - 强调文字颜色 3 2 19 14" xfId="1683"/>
    <cellStyle name="20% - 强调文字颜色 3 2 19 15" xfId="1684"/>
    <cellStyle name="20% - 强调文字颜色 3 2 19 2" xfId="1685"/>
    <cellStyle name="20% - 强调文字颜色 3 2 19 3" xfId="1686"/>
    <cellStyle name="20% - 强调文字颜色 3 2 19 4" xfId="1687"/>
    <cellStyle name="20% - 强调文字颜色 3 2 19 5" xfId="1688"/>
    <cellStyle name="20% - 强调文字颜色 3 2 19 6" xfId="1689"/>
    <cellStyle name="20% - 强调文字颜色 3 2 19 7" xfId="1690"/>
    <cellStyle name="20% - 强调文字颜色 3 2 19 8" xfId="1691"/>
    <cellStyle name="20% - 强调文字颜色 3 2 19 9" xfId="1692"/>
    <cellStyle name="20% - 强调文字颜色 3 2 2" xfId="1693"/>
    <cellStyle name="20% - 强调文字颜色 3 2 2 10" xfId="1694"/>
    <cellStyle name="20% - 强调文字颜色 3 2 2 11" xfId="1695"/>
    <cellStyle name="20% - 强调文字颜色 3 2 2 12" xfId="1696"/>
    <cellStyle name="20% - 强调文字颜色 3 2 2 13" xfId="1697"/>
    <cellStyle name="20% - 强调文字颜色 3 2 2 14" xfId="1698"/>
    <cellStyle name="20% - 强调文字颜色 3 2 2 15" xfId="1699"/>
    <cellStyle name="20% - 强调文字颜色 3 2 2 2" xfId="1700"/>
    <cellStyle name="20% - 强调文字颜色 3 2 2 3" xfId="1701"/>
    <cellStyle name="20% - 强调文字颜色 3 2 2 4" xfId="1702"/>
    <cellStyle name="20% - 强调文字颜色 3 2 2 5" xfId="1703"/>
    <cellStyle name="20% - 强调文字颜色 3 2 2 6" xfId="1704"/>
    <cellStyle name="20% - 强调文字颜色 3 2 2 7" xfId="1705"/>
    <cellStyle name="20% - 强调文字颜色 3 2 2 8" xfId="1706"/>
    <cellStyle name="20% - 强调文字颜色 3 2 2 9" xfId="1707"/>
    <cellStyle name="20% - 强调文字颜色 3 2 20" xfId="1708"/>
    <cellStyle name="20% - 强调文字颜色 3 2 20 10" xfId="1709"/>
    <cellStyle name="20% - 强调文字颜色 3 2 20 11" xfId="1710"/>
    <cellStyle name="20% - 强调文字颜色 3 2 20 12" xfId="1711"/>
    <cellStyle name="20% - 强调文字颜色 3 2 20 13" xfId="1712"/>
    <cellStyle name="20% - 强调文字颜色 3 2 20 14" xfId="1713"/>
    <cellStyle name="20% - 强调文字颜色 3 2 20 15" xfId="1714"/>
    <cellStyle name="20% - 强调文字颜色 3 2 20 2" xfId="1715"/>
    <cellStyle name="20% - 强调文字颜色 3 2 20 3" xfId="1716"/>
    <cellStyle name="20% - 强调文字颜色 3 2 20 4" xfId="1717"/>
    <cellStyle name="20% - 强调文字颜色 3 2 20 5" xfId="1718"/>
    <cellStyle name="20% - 强调文字颜色 3 2 20 6" xfId="1719"/>
    <cellStyle name="20% - 强调文字颜色 3 2 20 7" xfId="1720"/>
    <cellStyle name="20% - 强调文字颜色 3 2 20 8" xfId="1721"/>
    <cellStyle name="20% - 强调文字颜色 3 2 20 9" xfId="1722"/>
    <cellStyle name="20% - 强调文字颜色 3 2 21" xfId="1723"/>
    <cellStyle name="20% - 强调文字颜色 3 2 21 10" xfId="1724"/>
    <cellStyle name="20% - 强调文字颜色 3 2 21 11" xfId="1725"/>
    <cellStyle name="20% - 强调文字颜色 3 2 21 12" xfId="1726"/>
    <cellStyle name="20% - 强调文字颜色 3 2 21 13" xfId="1727"/>
    <cellStyle name="20% - 强调文字颜色 3 2 21 14" xfId="1728"/>
    <cellStyle name="20% - 强调文字颜色 3 2 21 15" xfId="1729"/>
    <cellStyle name="20% - 强调文字颜色 3 2 21 2" xfId="1730"/>
    <cellStyle name="20% - 强调文字颜色 3 2 21 3" xfId="1731"/>
    <cellStyle name="20% - 强调文字颜色 3 2 21 4" xfId="1732"/>
    <cellStyle name="20% - 强调文字颜色 3 2 21 5" xfId="1733"/>
    <cellStyle name="20% - 强调文字颜色 3 2 21 6" xfId="1734"/>
    <cellStyle name="20% - 强调文字颜色 3 2 21 7" xfId="1735"/>
    <cellStyle name="20% - 强调文字颜色 3 2 21 8" xfId="1736"/>
    <cellStyle name="20% - 强调文字颜色 3 2 21 9" xfId="1737"/>
    <cellStyle name="20% - 强调文字颜色 3 2 22" xfId="1738"/>
    <cellStyle name="20% - 强调文字颜色 3 2 22 10" xfId="1739"/>
    <cellStyle name="20% - 强调文字颜色 3 2 22 11" xfId="1740"/>
    <cellStyle name="20% - 强调文字颜色 3 2 22 12" xfId="1741"/>
    <cellStyle name="20% - 强调文字颜色 3 2 22 13" xfId="1742"/>
    <cellStyle name="20% - 强调文字颜色 3 2 22 14" xfId="1743"/>
    <cellStyle name="20% - 强调文字颜色 3 2 22 15" xfId="1744"/>
    <cellStyle name="20% - 强调文字颜色 3 2 22 2" xfId="1745"/>
    <cellStyle name="20% - 强调文字颜色 3 2 22 3" xfId="1746"/>
    <cellStyle name="20% - 强调文字颜色 3 2 22 4" xfId="1747"/>
    <cellStyle name="20% - 强调文字颜色 3 2 22 5" xfId="1748"/>
    <cellStyle name="20% - 强调文字颜色 3 2 22 6" xfId="1749"/>
    <cellStyle name="20% - 强调文字颜色 3 2 22 7" xfId="1750"/>
    <cellStyle name="20% - 强调文字颜色 3 2 22 8" xfId="1751"/>
    <cellStyle name="20% - 强调文字颜色 3 2 22 9" xfId="1752"/>
    <cellStyle name="20% - 强调文字颜色 3 2 23" xfId="1753"/>
    <cellStyle name="20% - 强调文字颜色 3 2 23 10" xfId="1754"/>
    <cellStyle name="20% - 强调文字颜色 3 2 23 11" xfId="1755"/>
    <cellStyle name="20% - 强调文字颜色 3 2 23 12" xfId="1756"/>
    <cellStyle name="20% - 强调文字颜色 3 2 23 13" xfId="1757"/>
    <cellStyle name="20% - 强调文字颜色 3 2 23 14" xfId="1758"/>
    <cellStyle name="20% - 强调文字颜色 3 2 23 15" xfId="1759"/>
    <cellStyle name="20% - 强调文字颜色 3 2 23 2" xfId="1760"/>
    <cellStyle name="20% - 强调文字颜色 3 2 23 3" xfId="1761"/>
    <cellStyle name="20% - 强调文字颜色 3 2 23 4" xfId="1762"/>
    <cellStyle name="20% - 强调文字颜色 3 2 23 5" xfId="1763"/>
    <cellStyle name="20% - 强调文字颜色 3 2 23 6" xfId="1764"/>
    <cellStyle name="20% - 强调文字颜色 3 2 23 7" xfId="1765"/>
    <cellStyle name="20% - 强调文字颜色 3 2 23 8" xfId="1766"/>
    <cellStyle name="20% - 强调文字颜色 3 2 23 9" xfId="1767"/>
    <cellStyle name="20% - 强调文字颜色 3 2 24" xfId="1768"/>
    <cellStyle name="20% - 强调文字颜色 3 2 24 10" xfId="1769"/>
    <cellStyle name="20% - 强调文字颜色 3 2 24 11" xfId="1770"/>
    <cellStyle name="20% - 强调文字颜色 3 2 24 12" xfId="1771"/>
    <cellStyle name="20% - 强调文字颜色 3 2 24 13" xfId="1772"/>
    <cellStyle name="20% - 强调文字颜色 3 2 24 14" xfId="1773"/>
    <cellStyle name="20% - 强调文字颜色 3 2 24 15" xfId="1774"/>
    <cellStyle name="20% - 强调文字颜色 3 2 24 2" xfId="1775"/>
    <cellStyle name="20% - 强调文字颜色 3 2 24 3" xfId="1776"/>
    <cellStyle name="20% - 强调文字颜色 3 2 24 4" xfId="1777"/>
    <cellStyle name="20% - 强调文字颜色 3 2 24 5" xfId="1778"/>
    <cellStyle name="20% - 强调文字颜色 3 2 24 6" xfId="1779"/>
    <cellStyle name="20% - 强调文字颜色 3 2 24 7" xfId="1780"/>
    <cellStyle name="20% - 强调文字颜色 3 2 24 8" xfId="1781"/>
    <cellStyle name="20% - 强调文字颜色 3 2 24 9" xfId="1782"/>
    <cellStyle name="20% - 强调文字颜色 3 2 25" xfId="1783"/>
    <cellStyle name="20% - 强调文字颜色 3 2 25 10" xfId="1784"/>
    <cellStyle name="20% - 强调文字颜色 3 2 25 11" xfId="1785"/>
    <cellStyle name="20% - 强调文字颜色 3 2 25 12" xfId="1786"/>
    <cellStyle name="20% - 强调文字颜色 3 2 25 13" xfId="1787"/>
    <cellStyle name="20% - 强调文字颜色 3 2 25 14" xfId="1788"/>
    <cellStyle name="20% - 强调文字颜色 3 2 25 15" xfId="1789"/>
    <cellStyle name="20% - 强调文字颜色 3 2 25 2" xfId="1790"/>
    <cellStyle name="20% - 强调文字颜色 3 2 25 3" xfId="1791"/>
    <cellStyle name="20% - 强调文字颜色 3 2 25 4" xfId="1792"/>
    <cellStyle name="20% - 强调文字颜色 3 2 25 5" xfId="1793"/>
    <cellStyle name="20% - 强调文字颜色 3 2 25 6" xfId="1794"/>
    <cellStyle name="20% - 强调文字颜色 3 2 25 7" xfId="1795"/>
    <cellStyle name="20% - 强调文字颜色 3 2 25 8" xfId="1796"/>
    <cellStyle name="20% - 强调文字颜色 3 2 25 9" xfId="1797"/>
    <cellStyle name="20% - 强调文字颜色 3 2 26" xfId="1798"/>
    <cellStyle name="20% - 强调文字颜色 3 2 26 10" xfId="1799"/>
    <cellStyle name="20% - 强调文字颜色 3 2 26 11" xfId="1800"/>
    <cellStyle name="20% - 强调文字颜色 3 2 26 12" xfId="1801"/>
    <cellStyle name="20% - 强调文字颜色 3 2 26 13" xfId="1802"/>
    <cellStyle name="20% - 强调文字颜色 3 2 26 14" xfId="1803"/>
    <cellStyle name="20% - 强调文字颜色 3 2 26 15" xfId="1804"/>
    <cellStyle name="20% - 强调文字颜色 3 2 26 2" xfId="1805"/>
    <cellStyle name="20% - 强调文字颜色 3 2 26 3" xfId="1806"/>
    <cellStyle name="20% - 强调文字颜色 3 2 26 4" xfId="1807"/>
    <cellStyle name="20% - 强调文字颜色 3 2 26 5" xfId="1808"/>
    <cellStyle name="20% - 强调文字颜色 3 2 26 6" xfId="1809"/>
    <cellStyle name="20% - 强调文字颜色 3 2 26 7" xfId="1810"/>
    <cellStyle name="20% - 强调文字颜色 3 2 26 8" xfId="1811"/>
    <cellStyle name="20% - 强调文字颜色 3 2 26 9" xfId="1812"/>
    <cellStyle name="20% - 强调文字颜色 3 2 27" xfId="1813"/>
    <cellStyle name="20% - 强调文字颜色 3 2 27 10" xfId="1814"/>
    <cellStyle name="20% - 强调文字颜色 3 2 27 11" xfId="1815"/>
    <cellStyle name="20% - 强调文字颜色 3 2 27 12" xfId="1816"/>
    <cellStyle name="20% - 强调文字颜色 3 2 27 13" xfId="1817"/>
    <cellStyle name="20% - 强调文字颜色 3 2 27 14" xfId="1818"/>
    <cellStyle name="20% - 强调文字颜色 3 2 27 15" xfId="1819"/>
    <cellStyle name="20% - 强调文字颜色 3 2 27 2" xfId="1820"/>
    <cellStyle name="20% - 强调文字颜色 3 2 27 3" xfId="1821"/>
    <cellStyle name="20% - 强调文字颜色 3 2 27 4" xfId="1822"/>
    <cellStyle name="20% - 强调文字颜色 3 2 27 5" xfId="1823"/>
    <cellStyle name="20% - 强调文字颜色 3 2 27 6" xfId="1824"/>
    <cellStyle name="20% - 强调文字颜色 3 2 27 7" xfId="1825"/>
    <cellStyle name="20% - 强调文字颜色 3 2 27 8" xfId="1826"/>
    <cellStyle name="20% - 强调文字颜色 3 2 27 9" xfId="1827"/>
    <cellStyle name="20% - 强调文字颜色 3 2 28" xfId="1828"/>
    <cellStyle name="20% - 强调文字颜色 3 2 28 10" xfId="1829"/>
    <cellStyle name="20% - 强调文字颜色 3 2 28 11" xfId="1830"/>
    <cellStyle name="20% - 强调文字颜色 3 2 28 12" xfId="1831"/>
    <cellStyle name="20% - 强调文字颜色 3 2 28 13" xfId="1832"/>
    <cellStyle name="20% - 强调文字颜色 3 2 28 14" xfId="1833"/>
    <cellStyle name="20% - 强调文字颜色 3 2 28 15" xfId="1834"/>
    <cellStyle name="20% - 强调文字颜色 3 2 28 2" xfId="1835"/>
    <cellStyle name="20% - 强调文字颜色 3 2 28 3" xfId="1836"/>
    <cellStyle name="20% - 强调文字颜色 3 2 28 4" xfId="1837"/>
    <cellStyle name="20% - 强调文字颜色 3 2 28 5" xfId="1838"/>
    <cellStyle name="20% - 强调文字颜色 3 2 28 6" xfId="1839"/>
    <cellStyle name="20% - 强调文字颜色 3 2 28 7" xfId="1840"/>
    <cellStyle name="20% - 强调文字颜色 3 2 28 8" xfId="1841"/>
    <cellStyle name="20% - 强调文字颜色 3 2 28 9" xfId="1842"/>
    <cellStyle name="20% - 强调文字颜色 3 2 29" xfId="1843"/>
    <cellStyle name="20% - 强调文字颜色 3 2 29 10" xfId="1844"/>
    <cellStyle name="20% - 强调文字颜色 3 2 29 11" xfId="1845"/>
    <cellStyle name="20% - 强调文字颜色 3 2 29 12" xfId="1846"/>
    <cellStyle name="20% - 强调文字颜色 3 2 29 13" xfId="1847"/>
    <cellStyle name="20% - 强调文字颜色 3 2 29 14" xfId="1848"/>
    <cellStyle name="20% - 强调文字颜色 3 2 29 15" xfId="1849"/>
    <cellStyle name="20% - 强调文字颜色 3 2 29 2" xfId="1850"/>
    <cellStyle name="20% - 强调文字颜色 3 2 29 3" xfId="1851"/>
    <cellStyle name="20% - 强调文字颜色 3 2 29 4" xfId="1852"/>
    <cellStyle name="20% - 强调文字颜色 3 2 29 5" xfId="1853"/>
    <cellStyle name="20% - 强调文字颜色 3 2 29 6" xfId="1854"/>
    <cellStyle name="20% - 强调文字颜色 3 2 29 7" xfId="1855"/>
    <cellStyle name="20% - 强调文字颜色 3 2 29 8" xfId="1856"/>
    <cellStyle name="20% - 强调文字颜色 3 2 29 9" xfId="1857"/>
    <cellStyle name="20% - 强调文字颜色 3 2 3" xfId="1858"/>
    <cellStyle name="20% - 强调文字颜色 3 2 3 10" xfId="1859"/>
    <cellStyle name="20% - 强调文字颜色 3 2 3 11" xfId="1860"/>
    <cellStyle name="20% - 强调文字颜色 3 2 3 12" xfId="1861"/>
    <cellStyle name="20% - 强调文字颜色 3 2 3 13" xfId="1862"/>
    <cellStyle name="20% - 强调文字颜色 3 2 3 14" xfId="1863"/>
    <cellStyle name="20% - 强调文字颜色 3 2 3 15" xfId="1864"/>
    <cellStyle name="20% - 强调文字颜色 3 2 3 2" xfId="1865"/>
    <cellStyle name="20% - 强调文字颜色 3 2 3 3" xfId="1866"/>
    <cellStyle name="20% - 强调文字颜色 3 2 3 4" xfId="1867"/>
    <cellStyle name="20% - 强调文字颜色 3 2 3 5" xfId="1868"/>
    <cellStyle name="20% - 强调文字颜色 3 2 3 6" xfId="1869"/>
    <cellStyle name="20% - 强调文字颜色 3 2 3 7" xfId="1870"/>
    <cellStyle name="20% - 强调文字颜色 3 2 3 8" xfId="1871"/>
    <cellStyle name="20% - 强调文字颜色 3 2 3 9" xfId="1872"/>
    <cellStyle name="20% - 强调文字颜色 3 2 30" xfId="1873"/>
    <cellStyle name="20% - 强调文字颜色 3 2 30 10" xfId="1874"/>
    <cellStyle name="20% - 强调文字颜色 3 2 30 11" xfId="1875"/>
    <cellStyle name="20% - 强调文字颜色 3 2 30 12" xfId="1876"/>
    <cellStyle name="20% - 强调文字颜色 3 2 30 13" xfId="1877"/>
    <cellStyle name="20% - 强调文字颜色 3 2 30 14" xfId="1878"/>
    <cellStyle name="20% - 强调文字颜色 3 2 30 15" xfId="1879"/>
    <cellStyle name="20% - 强调文字颜色 3 2 30 2" xfId="1880"/>
    <cellStyle name="20% - 强调文字颜色 3 2 30 3" xfId="1881"/>
    <cellStyle name="20% - 强调文字颜色 3 2 30 4" xfId="1882"/>
    <cellStyle name="20% - 强调文字颜色 3 2 30 5" xfId="1883"/>
    <cellStyle name="20% - 强调文字颜色 3 2 30 6" xfId="1884"/>
    <cellStyle name="20% - 强调文字颜色 3 2 30 7" xfId="1885"/>
    <cellStyle name="20% - 强调文字颜色 3 2 30 8" xfId="1886"/>
    <cellStyle name="20% - 强调文字颜色 3 2 30 9" xfId="1887"/>
    <cellStyle name="20% - 强调文字颜色 3 2 31" xfId="1888"/>
    <cellStyle name="20% - 强调文字颜色 3 2 31 10" xfId="1889"/>
    <cellStyle name="20% - 强调文字颜色 3 2 31 11" xfId="1890"/>
    <cellStyle name="20% - 强调文字颜色 3 2 31 12" xfId="1891"/>
    <cellStyle name="20% - 强调文字颜色 3 2 31 13" xfId="1892"/>
    <cellStyle name="20% - 强调文字颜色 3 2 31 14" xfId="1893"/>
    <cellStyle name="20% - 强调文字颜色 3 2 31 15" xfId="1894"/>
    <cellStyle name="20% - 强调文字颜色 3 2 31 2" xfId="1895"/>
    <cellStyle name="20% - 强调文字颜色 3 2 31 3" xfId="1896"/>
    <cellStyle name="20% - 强调文字颜色 3 2 31 4" xfId="1897"/>
    <cellStyle name="20% - 强调文字颜色 3 2 31 5" xfId="1898"/>
    <cellStyle name="20% - 强调文字颜色 3 2 31 6" xfId="1899"/>
    <cellStyle name="20% - 强调文字颜色 3 2 31 7" xfId="1900"/>
    <cellStyle name="20% - 强调文字颜色 3 2 31 8" xfId="1901"/>
    <cellStyle name="20% - 强调文字颜色 3 2 31 9" xfId="1902"/>
    <cellStyle name="20% - 强调文字颜色 3 2 32" xfId="1903"/>
    <cellStyle name="20% - 强调文字颜色 3 2 32 10" xfId="1904"/>
    <cellStyle name="20% - 强调文字颜色 3 2 32 11" xfId="1905"/>
    <cellStyle name="20% - 强调文字颜色 3 2 32 12" xfId="1906"/>
    <cellStyle name="20% - 强调文字颜色 3 2 32 13" xfId="1907"/>
    <cellStyle name="20% - 强调文字颜色 3 2 32 14" xfId="1908"/>
    <cellStyle name="20% - 强调文字颜色 3 2 32 15" xfId="1909"/>
    <cellStyle name="20% - 强调文字颜色 3 2 32 2" xfId="1910"/>
    <cellStyle name="20% - 强调文字颜色 3 2 32 3" xfId="1911"/>
    <cellStyle name="20% - 强调文字颜色 3 2 32 4" xfId="1912"/>
    <cellStyle name="20% - 强调文字颜色 3 2 32 5" xfId="1913"/>
    <cellStyle name="20% - 强调文字颜色 3 2 32 6" xfId="1914"/>
    <cellStyle name="20% - 强调文字颜色 3 2 32 7" xfId="1915"/>
    <cellStyle name="20% - 强调文字颜色 3 2 32 8" xfId="1916"/>
    <cellStyle name="20% - 强调文字颜色 3 2 32 9" xfId="1917"/>
    <cellStyle name="20% - 强调文字颜色 3 2 33" xfId="1918"/>
    <cellStyle name="20% - 强调文字颜色 3 2 33 10" xfId="1919"/>
    <cellStyle name="20% - 强调文字颜色 3 2 33 11" xfId="1920"/>
    <cellStyle name="20% - 强调文字颜色 3 2 33 12" xfId="1921"/>
    <cellStyle name="20% - 强调文字颜色 3 2 33 13" xfId="1922"/>
    <cellStyle name="20% - 强调文字颜色 3 2 33 14" xfId="1923"/>
    <cellStyle name="20% - 强调文字颜色 3 2 33 15" xfId="1924"/>
    <cellStyle name="20% - 强调文字颜色 3 2 33 2" xfId="1925"/>
    <cellStyle name="20% - 强调文字颜色 3 2 33 3" xfId="1926"/>
    <cellStyle name="20% - 强调文字颜色 3 2 33 4" xfId="1927"/>
    <cellStyle name="20% - 强调文字颜色 3 2 33 5" xfId="1928"/>
    <cellStyle name="20% - 强调文字颜色 3 2 33 6" xfId="1929"/>
    <cellStyle name="20% - 强调文字颜色 3 2 33 7" xfId="1930"/>
    <cellStyle name="20% - 强调文字颜色 3 2 33 8" xfId="1931"/>
    <cellStyle name="20% - 强调文字颜色 3 2 33 9" xfId="1932"/>
    <cellStyle name="20% - 强调文字颜色 3 2 34" xfId="1933"/>
    <cellStyle name="20% - 强调文字颜色 3 2 34 10" xfId="1934"/>
    <cellStyle name="20% - 强调文字颜色 3 2 34 11" xfId="1935"/>
    <cellStyle name="20% - 强调文字颜色 3 2 34 12" xfId="1936"/>
    <cellStyle name="20% - 强调文字颜色 3 2 34 13" xfId="1937"/>
    <cellStyle name="20% - 强调文字颜色 3 2 34 14" xfId="1938"/>
    <cellStyle name="20% - 强调文字颜色 3 2 34 15" xfId="1939"/>
    <cellStyle name="20% - 强调文字颜色 3 2 34 2" xfId="1940"/>
    <cellStyle name="20% - 强调文字颜色 3 2 34 3" xfId="1941"/>
    <cellStyle name="20% - 强调文字颜色 3 2 34 4" xfId="1942"/>
    <cellStyle name="20% - 强调文字颜色 3 2 34 5" xfId="1943"/>
    <cellStyle name="20% - 强调文字颜色 3 2 34 6" xfId="1944"/>
    <cellStyle name="20% - 强调文字颜色 3 2 34 7" xfId="1945"/>
    <cellStyle name="20% - 强调文字颜色 3 2 34 8" xfId="1946"/>
    <cellStyle name="20% - 强调文字颜色 3 2 34 9" xfId="1947"/>
    <cellStyle name="20% - 强调文字颜色 3 2 35" xfId="1948"/>
    <cellStyle name="20% - 强调文字颜色 3 2 36" xfId="1949"/>
    <cellStyle name="20% - 强调文字颜色 3 2 37" xfId="1950"/>
    <cellStyle name="20% - 强调文字颜色 3 2 38" xfId="1951"/>
    <cellStyle name="20% - 强调文字颜色 3 2 39" xfId="1952"/>
    <cellStyle name="20% - 强调文字颜色 3 2 4" xfId="1953"/>
    <cellStyle name="20% - 强调文字颜色 3 2 4 10" xfId="1954"/>
    <cellStyle name="20% - 强调文字颜色 3 2 4 11" xfId="1955"/>
    <cellStyle name="20% - 强调文字颜色 3 2 4 12" xfId="1956"/>
    <cellStyle name="20% - 强调文字颜色 3 2 4 13" xfId="1957"/>
    <cellStyle name="20% - 强调文字颜色 3 2 4 14" xfId="1958"/>
    <cellStyle name="20% - 强调文字颜色 3 2 4 15" xfId="1959"/>
    <cellStyle name="20% - 强调文字颜色 3 2 4 2" xfId="1960"/>
    <cellStyle name="20% - 强调文字颜色 3 2 4 3" xfId="1961"/>
    <cellStyle name="20% - 强调文字颜色 3 2 4 4" xfId="1962"/>
    <cellStyle name="20% - 强调文字颜色 3 2 4 5" xfId="1963"/>
    <cellStyle name="20% - 强调文字颜色 3 2 4 6" xfId="1964"/>
    <cellStyle name="20% - 强调文字颜色 3 2 4 7" xfId="1965"/>
    <cellStyle name="20% - 强调文字颜色 3 2 4 8" xfId="1966"/>
    <cellStyle name="20% - 强调文字颜色 3 2 4 9" xfId="1967"/>
    <cellStyle name="20% - 强调文字颜色 3 2 40" xfId="1968"/>
    <cellStyle name="20% - 强调文字颜色 3 2 41" xfId="1969"/>
    <cellStyle name="20% - 强调文字颜色 3 2 42" xfId="1970"/>
    <cellStyle name="20% - 强调文字颜色 3 2 43" xfId="1971"/>
    <cellStyle name="20% - 强调文字颜色 3 2 44" xfId="1972"/>
    <cellStyle name="20% - 强调文字颜色 3 2 45" xfId="1973"/>
    <cellStyle name="20% - 强调文字颜色 3 2 46" xfId="1974"/>
    <cellStyle name="20% - 强调文字颜色 3 2 47" xfId="1975"/>
    <cellStyle name="20% - 强调文字颜色 3 2 48" xfId="1976"/>
    <cellStyle name="20% - 强调文字颜色 3 2 49" xfId="1977"/>
    <cellStyle name="20% - 强调文字颜色 3 2 5" xfId="1978"/>
    <cellStyle name="20% - 强调文字颜色 3 2 5 10" xfId="1979"/>
    <cellStyle name="20% - 强调文字颜色 3 2 5 11" xfId="1980"/>
    <cellStyle name="20% - 强调文字颜色 3 2 5 12" xfId="1981"/>
    <cellStyle name="20% - 强调文字颜色 3 2 5 13" xfId="1982"/>
    <cellStyle name="20% - 强调文字颜色 3 2 5 14" xfId="1983"/>
    <cellStyle name="20% - 强调文字颜色 3 2 5 15" xfId="1984"/>
    <cellStyle name="20% - 强调文字颜色 3 2 5 2" xfId="1985"/>
    <cellStyle name="20% - 强调文字颜色 3 2 5 3" xfId="1986"/>
    <cellStyle name="20% - 强调文字颜色 3 2 5 4" xfId="1987"/>
    <cellStyle name="20% - 强调文字颜色 3 2 5 5" xfId="1988"/>
    <cellStyle name="20% - 强调文字颜色 3 2 5 6" xfId="1989"/>
    <cellStyle name="20% - 强调文字颜色 3 2 5 7" xfId="1990"/>
    <cellStyle name="20% - 强调文字颜色 3 2 5 8" xfId="1991"/>
    <cellStyle name="20% - 强调文字颜色 3 2 5 9" xfId="1992"/>
    <cellStyle name="20% - 强调文字颜色 3 2 50" xfId="1993"/>
    <cellStyle name="20% - 强调文字颜色 3 2 51" xfId="1994"/>
    <cellStyle name="20% - 强调文字颜色 3 2 52" xfId="1995"/>
    <cellStyle name="20% - 强调文字颜色 3 2 53" xfId="1996"/>
    <cellStyle name="20% - 强调文字颜色 3 2 54" xfId="1997"/>
    <cellStyle name="20% - 强调文字颜色 3 2 55" xfId="1998"/>
    <cellStyle name="20% - 强调文字颜色 3 2 56" xfId="1999"/>
    <cellStyle name="20% - 强调文字颜色 3 2 57" xfId="2000"/>
    <cellStyle name="20% - 强调文字颜色 3 2 58" xfId="2001"/>
    <cellStyle name="20% - 强调文字颜色 3 2 59" xfId="2002"/>
    <cellStyle name="20% - 强调文字颜色 3 2 6" xfId="2003"/>
    <cellStyle name="20% - 强调文字颜色 3 2 6 10" xfId="2004"/>
    <cellStyle name="20% - 强调文字颜色 3 2 6 11" xfId="2005"/>
    <cellStyle name="20% - 强调文字颜色 3 2 6 12" xfId="2006"/>
    <cellStyle name="20% - 强调文字颜色 3 2 6 13" xfId="2007"/>
    <cellStyle name="20% - 强调文字颜色 3 2 6 14" xfId="2008"/>
    <cellStyle name="20% - 强调文字颜色 3 2 6 15" xfId="2009"/>
    <cellStyle name="20% - 强调文字颜色 3 2 6 2" xfId="2010"/>
    <cellStyle name="20% - 强调文字颜色 3 2 6 3" xfId="2011"/>
    <cellStyle name="20% - 强调文字颜色 3 2 6 4" xfId="2012"/>
    <cellStyle name="20% - 强调文字颜色 3 2 6 5" xfId="2013"/>
    <cellStyle name="20% - 强调文字颜色 3 2 6 6" xfId="2014"/>
    <cellStyle name="20% - 强调文字颜色 3 2 6 7" xfId="2015"/>
    <cellStyle name="20% - 强调文字颜色 3 2 6 8" xfId="2016"/>
    <cellStyle name="20% - 强调文字颜色 3 2 6 9" xfId="2017"/>
    <cellStyle name="20% - 强调文字颜色 3 2 60" xfId="2018"/>
    <cellStyle name="20% - 强调文字颜色 3 2 7" xfId="2019"/>
    <cellStyle name="20% - 强调文字颜色 3 2 7 10" xfId="2020"/>
    <cellStyle name="20% - 强调文字颜色 3 2 7 11" xfId="2021"/>
    <cellStyle name="20% - 强调文字颜色 3 2 7 12" xfId="2022"/>
    <cellStyle name="20% - 强调文字颜色 3 2 7 13" xfId="2023"/>
    <cellStyle name="20% - 强调文字颜色 3 2 7 14" xfId="2024"/>
    <cellStyle name="20% - 强调文字颜色 3 2 7 15" xfId="2025"/>
    <cellStyle name="20% - 强调文字颜色 3 2 7 2" xfId="2026"/>
    <cellStyle name="20% - 强调文字颜色 3 2 7 3" xfId="2027"/>
    <cellStyle name="20% - 强调文字颜色 3 2 7 4" xfId="2028"/>
    <cellStyle name="20% - 强调文字颜色 3 2 7 5" xfId="2029"/>
    <cellStyle name="20% - 强调文字颜色 3 2 7 6" xfId="2030"/>
    <cellStyle name="20% - 强调文字颜色 3 2 7 7" xfId="2031"/>
    <cellStyle name="20% - 强调文字颜色 3 2 7 8" xfId="2032"/>
    <cellStyle name="20% - 强调文字颜色 3 2 7 9" xfId="2033"/>
    <cellStyle name="20% - 强调文字颜色 3 2 8" xfId="2034"/>
    <cellStyle name="20% - 强调文字颜色 3 2 8 10" xfId="2035"/>
    <cellStyle name="20% - 强调文字颜色 3 2 8 11" xfId="2036"/>
    <cellStyle name="20% - 强调文字颜色 3 2 8 12" xfId="2037"/>
    <cellStyle name="20% - 强调文字颜色 3 2 8 13" xfId="2038"/>
    <cellStyle name="20% - 强调文字颜色 3 2 8 14" xfId="2039"/>
    <cellStyle name="20% - 强调文字颜色 3 2 8 15" xfId="2040"/>
    <cellStyle name="20% - 强调文字颜色 3 2 8 2" xfId="2041"/>
    <cellStyle name="20% - 强调文字颜色 3 2 8 3" xfId="2042"/>
    <cellStyle name="20% - 强调文字颜色 3 2 8 4" xfId="2043"/>
    <cellStyle name="20% - 强调文字颜色 3 2 8 5" xfId="2044"/>
    <cellStyle name="20% - 强调文字颜色 3 2 8 6" xfId="2045"/>
    <cellStyle name="20% - 强调文字颜色 3 2 8 7" xfId="2046"/>
    <cellStyle name="20% - 强调文字颜色 3 2 8 8" xfId="2047"/>
    <cellStyle name="20% - 强调文字颜色 3 2 8 9" xfId="2048"/>
    <cellStyle name="20% - 强调文字颜色 3 2 9" xfId="2049"/>
    <cellStyle name="20% - 强调文字颜色 3 2 9 10" xfId="2050"/>
    <cellStyle name="20% - 强调文字颜色 3 2 9 11" xfId="2051"/>
    <cellStyle name="20% - 强调文字颜色 3 2 9 12" xfId="2052"/>
    <cellStyle name="20% - 强调文字颜色 3 2 9 13" xfId="2053"/>
    <cellStyle name="20% - 强调文字颜色 3 2 9 14" xfId="2054"/>
    <cellStyle name="20% - 强调文字颜色 3 2 9 15" xfId="2055"/>
    <cellStyle name="20% - 强调文字颜色 3 2 9 2" xfId="2056"/>
    <cellStyle name="20% - 强调文字颜色 3 2 9 3" xfId="2057"/>
    <cellStyle name="20% - 强调文字颜色 3 2 9 4" xfId="2058"/>
    <cellStyle name="20% - 强调文字颜色 3 2 9 5" xfId="2059"/>
    <cellStyle name="20% - 强调文字颜色 3 2 9 6" xfId="2060"/>
    <cellStyle name="20% - 强调文字颜色 3 2 9 7" xfId="2061"/>
    <cellStyle name="20% - 强调文字颜色 3 2 9 8" xfId="2062"/>
    <cellStyle name="20% - 强调文字颜色 3 2 9 9" xfId="2063"/>
    <cellStyle name="20% - 强调文字颜色 3 3" xfId="2064"/>
    <cellStyle name="20% - 强调文字颜色 3 3 10" xfId="2065"/>
    <cellStyle name="20% - 强调文字颜色 3 3 11" xfId="2066"/>
    <cellStyle name="20% - 强调文字颜色 3 3 12" xfId="2067"/>
    <cellStyle name="20% - 强调文字颜色 3 3 13" xfId="2068"/>
    <cellStyle name="20% - 强调文字颜色 3 3 14" xfId="2069"/>
    <cellStyle name="20% - 强调文字颜色 3 3 15" xfId="2070"/>
    <cellStyle name="20% - 强调文字颜色 3 3 16" xfId="2071"/>
    <cellStyle name="20% - 强调文字颜色 3 3 17" xfId="2072"/>
    <cellStyle name="20% - 强调文字颜色 3 3 18" xfId="2073"/>
    <cellStyle name="20% - 强调文字颜色 3 3 19" xfId="2074"/>
    <cellStyle name="20% - 强调文字颜色 3 3 2" xfId="2075"/>
    <cellStyle name="20% - 强调文字颜色 3 3 2 10" xfId="2076"/>
    <cellStyle name="20% - 强调文字颜色 3 3 2 11" xfId="2077"/>
    <cellStyle name="20% - 强调文字颜色 3 3 2 12" xfId="2078"/>
    <cellStyle name="20% - 强调文字颜色 3 3 2 13" xfId="2079"/>
    <cellStyle name="20% - 强调文字颜色 3 3 2 14" xfId="2080"/>
    <cellStyle name="20% - 强调文字颜色 3 3 2 15" xfId="2081"/>
    <cellStyle name="20% - 强调文字颜色 3 3 2 2" xfId="2082"/>
    <cellStyle name="20% - 强调文字颜色 3 3 2 3" xfId="2083"/>
    <cellStyle name="20% - 强调文字颜色 3 3 2 4" xfId="2084"/>
    <cellStyle name="20% - 强调文字颜色 3 3 2 5" xfId="2085"/>
    <cellStyle name="20% - 强调文字颜色 3 3 2 6" xfId="2086"/>
    <cellStyle name="20% - 强调文字颜色 3 3 2 7" xfId="2087"/>
    <cellStyle name="20% - 强调文字颜色 3 3 2 8" xfId="2088"/>
    <cellStyle name="20% - 强调文字颜色 3 3 2 9" xfId="2089"/>
    <cellStyle name="20% - 强调文字颜色 3 3 20" xfId="2090"/>
    <cellStyle name="20% - 强调文字颜色 3 3 21" xfId="2091"/>
    <cellStyle name="20% - 强调文字颜色 3 3 22" xfId="2092"/>
    <cellStyle name="20% - 强调文字颜色 3 3 23" xfId="2093"/>
    <cellStyle name="20% - 强调文字颜色 3 3 24" xfId="2094"/>
    <cellStyle name="20% - 强调文字颜色 3 3 25" xfId="2095"/>
    <cellStyle name="20% - 强调文字颜色 3 3 26" xfId="2096"/>
    <cellStyle name="20% - 强调文字颜色 3 3 27" xfId="2097"/>
    <cellStyle name="20% - 强调文字颜色 3 3 28" xfId="2098"/>
    <cellStyle name="20% - 强调文字颜色 3 3 29" xfId="2099"/>
    <cellStyle name="20% - 强调文字颜色 3 3 3" xfId="2100"/>
    <cellStyle name="20% - 强调文字颜色 3 3 3 10" xfId="2101"/>
    <cellStyle name="20% - 强调文字颜色 3 3 3 11" xfId="2102"/>
    <cellStyle name="20% - 强调文字颜色 3 3 3 12" xfId="2103"/>
    <cellStyle name="20% - 强调文字颜色 3 3 3 13" xfId="2104"/>
    <cellStyle name="20% - 强调文字颜色 3 3 3 14" xfId="2105"/>
    <cellStyle name="20% - 强调文字颜色 3 3 3 15" xfId="2106"/>
    <cellStyle name="20% - 强调文字颜色 3 3 3 2" xfId="2107"/>
    <cellStyle name="20% - 强调文字颜色 3 3 3 3" xfId="2108"/>
    <cellStyle name="20% - 强调文字颜色 3 3 3 4" xfId="2109"/>
    <cellStyle name="20% - 强调文字颜色 3 3 3 5" xfId="2110"/>
    <cellStyle name="20% - 强调文字颜色 3 3 3 6" xfId="2111"/>
    <cellStyle name="20% - 强调文字颜色 3 3 3 7" xfId="2112"/>
    <cellStyle name="20% - 强调文字颜色 3 3 3 8" xfId="2113"/>
    <cellStyle name="20% - 强调文字颜色 3 3 3 9" xfId="2114"/>
    <cellStyle name="20% - 强调文字颜色 3 3 30" xfId="2115"/>
    <cellStyle name="20% - 强调文字颜色 3 3 31" xfId="2116"/>
    <cellStyle name="20% - 强调文字颜色 3 3 32" xfId="2117"/>
    <cellStyle name="20% - 强调文字颜色 3 3 33" xfId="2118"/>
    <cellStyle name="20% - 强调文字颜色 3 3 4" xfId="2119"/>
    <cellStyle name="20% - 强调文字颜色 3 3 4 10" xfId="2120"/>
    <cellStyle name="20% - 强调文字颜色 3 3 4 11" xfId="2121"/>
    <cellStyle name="20% - 强调文字颜色 3 3 4 12" xfId="2122"/>
    <cellStyle name="20% - 强调文字颜色 3 3 4 13" xfId="2123"/>
    <cellStyle name="20% - 强调文字颜色 3 3 4 14" xfId="2124"/>
    <cellStyle name="20% - 强调文字颜色 3 3 4 15" xfId="2125"/>
    <cellStyle name="20% - 强调文字颜色 3 3 4 2" xfId="2126"/>
    <cellStyle name="20% - 强调文字颜色 3 3 4 3" xfId="2127"/>
    <cellStyle name="20% - 强调文字颜色 3 3 4 4" xfId="2128"/>
    <cellStyle name="20% - 强调文字颜色 3 3 4 5" xfId="2129"/>
    <cellStyle name="20% - 强调文字颜色 3 3 4 6" xfId="2130"/>
    <cellStyle name="20% - 强调文字颜色 3 3 4 7" xfId="2131"/>
    <cellStyle name="20% - 强调文字颜色 3 3 4 8" xfId="2132"/>
    <cellStyle name="20% - 强调文字颜色 3 3 4 9" xfId="2133"/>
    <cellStyle name="20% - 强调文字颜色 3 3 5" xfId="2134"/>
    <cellStyle name="20% - 强调文字颜色 3 3 5 10" xfId="2135"/>
    <cellStyle name="20% - 强调文字颜色 3 3 5 11" xfId="2136"/>
    <cellStyle name="20% - 强调文字颜色 3 3 5 12" xfId="2137"/>
    <cellStyle name="20% - 强调文字颜色 3 3 5 13" xfId="2138"/>
    <cellStyle name="20% - 强调文字颜色 3 3 5 14" xfId="2139"/>
    <cellStyle name="20% - 强调文字颜色 3 3 5 15" xfId="2140"/>
    <cellStyle name="20% - 强调文字颜色 3 3 5 2" xfId="2141"/>
    <cellStyle name="20% - 强调文字颜色 3 3 5 3" xfId="2142"/>
    <cellStyle name="20% - 强调文字颜色 3 3 5 4" xfId="2143"/>
    <cellStyle name="20% - 强调文字颜色 3 3 5 5" xfId="2144"/>
    <cellStyle name="20% - 强调文字颜色 3 3 5 6" xfId="2145"/>
    <cellStyle name="20% - 强调文字颜色 3 3 5 7" xfId="2146"/>
    <cellStyle name="20% - 强调文字颜色 3 3 5 8" xfId="2147"/>
    <cellStyle name="20% - 强调文字颜色 3 3 5 9" xfId="2148"/>
    <cellStyle name="20% - 强调文字颜色 3 3 6" xfId="2149"/>
    <cellStyle name="20% - 强调文字颜色 3 3 6 10" xfId="2150"/>
    <cellStyle name="20% - 强调文字颜色 3 3 6 11" xfId="2151"/>
    <cellStyle name="20% - 强调文字颜色 3 3 6 12" xfId="2152"/>
    <cellStyle name="20% - 强调文字颜色 3 3 6 13" xfId="2153"/>
    <cellStyle name="20% - 强调文字颜色 3 3 6 14" xfId="2154"/>
    <cellStyle name="20% - 强调文字颜色 3 3 6 15" xfId="2155"/>
    <cellStyle name="20% - 强调文字颜色 3 3 6 2" xfId="2156"/>
    <cellStyle name="20% - 强调文字颜色 3 3 6 3" xfId="2157"/>
    <cellStyle name="20% - 强调文字颜色 3 3 6 4" xfId="2158"/>
    <cellStyle name="20% - 强调文字颜色 3 3 6 5" xfId="2159"/>
    <cellStyle name="20% - 强调文字颜色 3 3 6 6" xfId="2160"/>
    <cellStyle name="20% - 强调文字颜色 3 3 6 7" xfId="2161"/>
    <cellStyle name="20% - 强调文字颜色 3 3 6 8" xfId="2162"/>
    <cellStyle name="20% - 强调文字颜色 3 3 6 9" xfId="2163"/>
    <cellStyle name="20% - 强调文字颜色 3 3 7" xfId="2164"/>
    <cellStyle name="20% - 强调文字颜色 3 3 7 10" xfId="2165"/>
    <cellStyle name="20% - 强调文字颜色 3 3 7 11" xfId="2166"/>
    <cellStyle name="20% - 强调文字颜色 3 3 7 12" xfId="2167"/>
    <cellStyle name="20% - 强调文字颜色 3 3 7 13" xfId="2168"/>
    <cellStyle name="20% - 强调文字颜色 3 3 7 14" xfId="2169"/>
    <cellStyle name="20% - 强调文字颜色 3 3 7 15" xfId="2170"/>
    <cellStyle name="20% - 强调文字颜色 3 3 7 2" xfId="2171"/>
    <cellStyle name="20% - 强调文字颜色 3 3 7 3" xfId="2172"/>
    <cellStyle name="20% - 强调文字颜色 3 3 7 4" xfId="2173"/>
    <cellStyle name="20% - 强调文字颜色 3 3 7 5" xfId="2174"/>
    <cellStyle name="20% - 强调文字颜色 3 3 7 6" xfId="2175"/>
    <cellStyle name="20% - 强调文字颜色 3 3 7 7" xfId="2176"/>
    <cellStyle name="20% - 强调文字颜色 3 3 7 8" xfId="2177"/>
    <cellStyle name="20% - 强调文字颜色 3 3 7 9" xfId="2178"/>
    <cellStyle name="20% - 强调文字颜色 3 3 8" xfId="2179"/>
    <cellStyle name="20% - 强调文字颜色 3 3 9" xfId="2180"/>
    <cellStyle name="20% - 强调文字颜色 3 4" xfId="2181"/>
    <cellStyle name="20% - 强调文字颜色 3 4 10" xfId="2182"/>
    <cellStyle name="20% - 强调文字颜色 3 4 11" xfId="2183"/>
    <cellStyle name="20% - 强调文字颜色 3 4 12" xfId="2184"/>
    <cellStyle name="20% - 强调文字颜色 3 4 13" xfId="2185"/>
    <cellStyle name="20% - 强调文字颜色 3 4 14" xfId="2186"/>
    <cellStyle name="20% - 强调文字颜色 3 4 15" xfId="2187"/>
    <cellStyle name="20% - 强调文字颜色 3 4 2" xfId="2188"/>
    <cellStyle name="20% - 强调文字颜色 3 4 3" xfId="2189"/>
    <cellStyle name="20% - 强调文字颜色 3 4 4" xfId="2190"/>
    <cellStyle name="20% - 强调文字颜色 3 4 5" xfId="2191"/>
    <cellStyle name="20% - 强调文字颜色 3 4 6" xfId="2192"/>
    <cellStyle name="20% - 强调文字颜色 3 4 7" xfId="2193"/>
    <cellStyle name="20% - 强调文字颜色 3 4 8" xfId="2194"/>
    <cellStyle name="20% - 强调文字颜色 3 4 9" xfId="2195"/>
    <cellStyle name="20% - 强调文字颜色 3 5" xfId="2196"/>
    <cellStyle name="20% - 强调文字颜色 3 5 10" xfId="2197"/>
    <cellStyle name="20% - 强调文字颜色 3 5 11" xfId="2198"/>
    <cellStyle name="20% - 强调文字颜色 3 5 12" xfId="2199"/>
    <cellStyle name="20% - 强调文字颜色 3 5 13" xfId="2200"/>
    <cellStyle name="20% - 强调文字颜色 3 5 14" xfId="2201"/>
    <cellStyle name="20% - 强调文字颜色 3 5 15" xfId="2202"/>
    <cellStyle name="20% - 强调文字颜色 3 5 2" xfId="2203"/>
    <cellStyle name="20% - 强调文字颜色 3 5 3" xfId="2204"/>
    <cellStyle name="20% - 强调文字颜色 3 5 4" xfId="2205"/>
    <cellStyle name="20% - 强调文字颜色 3 5 5" xfId="2206"/>
    <cellStyle name="20% - 强调文字颜色 3 5 6" xfId="2207"/>
    <cellStyle name="20% - 强调文字颜色 3 5 7" xfId="2208"/>
    <cellStyle name="20% - 强调文字颜色 3 5 8" xfId="2209"/>
    <cellStyle name="20% - 强调文字颜色 3 5 9" xfId="2210"/>
    <cellStyle name="20% - 强调文字颜色 3 6" xfId="2211"/>
    <cellStyle name="20% - 强调文字颜色 3 6 10" xfId="2212"/>
    <cellStyle name="20% - 强调文字颜色 3 6 11" xfId="2213"/>
    <cellStyle name="20% - 强调文字颜色 3 6 12" xfId="2214"/>
    <cellStyle name="20% - 强调文字颜色 3 6 13" xfId="2215"/>
    <cellStyle name="20% - 强调文字颜色 3 6 14" xfId="2216"/>
    <cellStyle name="20% - 强调文字颜色 3 6 15" xfId="2217"/>
    <cellStyle name="20% - 强调文字颜色 3 6 2" xfId="2218"/>
    <cellStyle name="20% - 强调文字颜色 3 6 3" xfId="2219"/>
    <cellStyle name="20% - 强调文字颜色 3 6 4" xfId="2220"/>
    <cellStyle name="20% - 强调文字颜色 3 6 5" xfId="2221"/>
    <cellStyle name="20% - 强调文字颜色 3 6 6" xfId="2222"/>
    <cellStyle name="20% - 强调文字颜色 3 6 7" xfId="2223"/>
    <cellStyle name="20% - 强调文字颜色 3 6 8" xfId="2224"/>
    <cellStyle name="20% - 强调文字颜色 3 6 9" xfId="2225"/>
    <cellStyle name="20% - 强调文字颜色 3 7" xfId="2226"/>
    <cellStyle name="20% - 强调文字颜色 3 7 10" xfId="2227"/>
    <cellStyle name="20% - 强调文字颜色 3 7 11" xfId="2228"/>
    <cellStyle name="20% - 强调文字颜色 3 7 12" xfId="2229"/>
    <cellStyle name="20% - 强调文字颜色 3 7 13" xfId="2230"/>
    <cellStyle name="20% - 强调文字颜色 3 7 14" xfId="2231"/>
    <cellStyle name="20% - 强调文字颜色 3 7 15" xfId="2232"/>
    <cellStyle name="20% - 强调文字颜色 3 7 2" xfId="2233"/>
    <cellStyle name="20% - 强调文字颜色 3 7 3" xfId="2234"/>
    <cellStyle name="20% - 强调文字颜色 3 7 4" xfId="2235"/>
    <cellStyle name="20% - 强调文字颜色 3 7 5" xfId="2236"/>
    <cellStyle name="20% - 强调文字颜色 3 7 6" xfId="2237"/>
    <cellStyle name="20% - 强调文字颜色 3 7 7" xfId="2238"/>
    <cellStyle name="20% - 强调文字颜色 3 7 8" xfId="2239"/>
    <cellStyle name="20% - 强调文字颜色 3 7 9" xfId="2240"/>
    <cellStyle name="20% - 强调文字颜色 3 8" xfId="2241"/>
    <cellStyle name="20% - 强调文字颜色 3 8 10" xfId="2242"/>
    <cellStyle name="20% - 强调文字颜色 3 8 11" xfId="2243"/>
    <cellStyle name="20% - 强调文字颜色 3 8 12" xfId="2244"/>
    <cellStyle name="20% - 强调文字颜色 3 8 13" xfId="2245"/>
    <cellStyle name="20% - 强调文字颜色 3 8 14" xfId="2246"/>
    <cellStyle name="20% - 强调文字颜色 3 8 15" xfId="2247"/>
    <cellStyle name="20% - 强调文字颜色 3 8 2" xfId="2248"/>
    <cellStyle name="20% - 强调文字颜色 3 8 3" xfId="2249"/>
    <cellStyle name="20% - 强调文字颜色 3 8 4" xfId="2250"/>
    <cellStyle name="20% - 强调文字颜色 3 8 5" xfId="2251"/>
    <cellStyle name="20% - 强调文字颜色 3 8 6" xfId="2252"/>
    <cellStyle name="20% - 强调文字颜色 3 8 7" xfId="2253"/>
    <cellStyle name="20% - 强调文字颜色 3 8 8" xfId="2254"/>
    <cellStyle name="20% - 强调文字颜色 3 8 9" xfId="2255"/>
    <cellStyle name="20% - 强调文字颜色 3 9" xfId="2256"/>
    <cellStyle name="20% - 强调文字颜色 3 9 10" xfId="2257"/>
    <cellStyle name="20% - 强调文字颜色 3 9 11" xfId="2258"/>
    <cellStyle name="20% - 强调文字颜色 3 9 12" xfId="2259"/>
    <cellStyle name="20% - 强调文字颜色 3 9 13" xfId="2260"/>
    <cellStyle name="20% - 强调文字颜色 3 9 14" xfId="2261"/>
    <cellStyle name="20% - 强调文字颜色 3 9 15" xfId="2262"/>
    <cellStyle name="20% - 强调文字颜色 3 9 2" xfId="2263"/>
    <cellStyle name="20% - 强调文字颜色 3 9 3" xfId="2264"/>
    <cellStyle name="20% - 强调文字颜色 3 9 4" xfId="2265"/>
    <cellStyle name="20% - 强调文字颜色 3 9 5" xfId="2266"/>
    <cellStyle name="20% - 强调文字颜色 3 9 6" xfId="2267"/>
    <cellStyle name="20% - 强调文字颜色 3 9 7" xfId="2268"/>
    <cellStyle name="20% - 强调文字颜色 3 9 8" xfId="2269"/>
    <cellStyle name="20% - 强调文字颜色 3 9 9" xfId="2270"/>
    <cellStyle name="20% - 强调文字颜色 4 10" xfId="2271"/>
    <cellStyle name="20% - 强调文字颜色 4 10 2" xfId="2272"/>
    <cellStyle name="20% - 强调文字颜色 4 10 3" xfId="2273"/>
    <cellStyle name="20% - 强调文字颜色 4 11" xfId="2274"/>
    <cellStyle name="20% - 强调文字颜色 4 11 2" xfId="2275"/>
    <cellStyle name="20% - 强调文字颜色 4 12" xfId="2276"/>
    <cellStyle name="20% - 强调文字颜色 4 2" xfId="2277"/>
    <cellStyle name="20% - 强调文字颜色 4 2 10" xfId="2278"/>
    <cellStyle name="20% - 强调文字颜色 4 2 10 10" xfId="2279"/>
    <cellStyle name="20% - 强调文字颜色 4 2 10 11" xfId="2280"/>
    <cellStyle name="20% - 强调文字颜色 4 2 10 12" xfId="2281"/>
    <cellStyle name="20% - 强调文字颜色 4 2 10 13" xfId="2282"/>
    <cellStyle name="20% - 强调文字颜色 4 2 10 14" xfId="2283"/>
    <cellStyle name="20% - 强调文字颜色 4 2 10 15" xfId="2284"/>
    <cellStyle name="20% - 强调文字颜色 4 2 10 2" xfId="2285"/>
    <cellStyle name="20% - 强调文字颜色 4 2 10 3" xfId="2286"/>
    <cellStyle name="20% - 强调文字颜色 4 2 10 4" xfId="2287"/>
    <cellStyle name="20% - 强调文字颜色 4 2 10 5" xfId="2288"/>
    <cellStyle name="20% - 强调文字颜色 4 2 10 6" xfId="2289"/>
    <cellStyle name="20% - 强调文字颜色 4 2 10 7" xfId="2290"/>
    <cellStyle name="20% - 强调文字颜色 4 2 10 8" xfId="2291"/>
    <cellStyle name="20% - 强调文字颜色 4 2 10 9" xfId="2292"/>
    <cellStyle name="20% - 强调文字颜色 4 2 11" xfId="2293"/>
    <cellStyle name="20% - 强调文字颜色 4 2 11 10" xfId="2294"/>
    <cellStyle name="20% - 强调文字颜色 4 2 11 11" xfId="2295"/>
    <cellStyle name="20% - 强调文字颜色 4 2 11 12" xfId="2296"/>
    <cellStyle name="20% - 强调文字颜色 4 2 11 13" xfId="2297"/>
    <cellStyle name="20% - 强调文字颜色 4 2 11 14" xfId="2298"/>
    <cellStyle name="20% - 强调文字颜色 4 2 11 15" xfId="2299"/>
    <cellStyle name="20% - 强调文字颜色 4 2 11 2" xfId="2300"/>
    <cellStyle name="20% - 强调文字颜色 4 2 11 3" xfId="2301"/>
    <cellStyle name="20% - 强调文字颜色 4 2 11 4" xfId="2302"/>
    <cellStyle name="20% - 强调文字颜色 4 2 11 5" xfId="2303"/>
    <cellStyle name="20% - 强调文字颜色 4 2 11 6" xfId="2304"/>
    <cellStyle name="20% - 强调文字颜色 4 2 11 7" xfId="2305"/>
    <cellStyle name="20% - 强调文字颜色 4 2 11 8" xfId="2306"/>
    <cellStyle name="20% - 强调文字颜色 4 2 11 9" xfId="2307"/>
    <cellStyle name="20% - 强调文字颜色 4 2 12" xfId="2308"/>
    <cellStyle name="20% - 强调文字颜色 4 2 12 10" xfId="2309"/>
    <cellStyle name="20% - 强调文字颜色 4 2 12 11" xfId="2310"/>
    <cellStyle name="20% - 强调文字颜色 4 2 12 12" xfId="2311"/>
    <cellStyle name="20% - 强调文字颜色 4 2 12 13" xfId="2312"/>
    <cellStyle name="20% - 强调文字颜色 4 2 12 14" xfId="2313"/>
    <cellStyle name="20% - 强调文字颜色 4 2 12 15" xfId="2314"/>
    <cellStyle name="20% - 强调文字颜色 4 2 12 2" xfId="2315"/>
    <cellStyle name="20% - 强调文字颜色 4 2 12 3" xfId="2316"/>
    <cellStyle name="20% - 强调文字颜色 4 2 12 4" xfId="2317"/>
    <cellStyle name="20% - 强调文字颜色 4 2 12 5" xfId="2318"/>
    <cellStyle name="20% - 强调文字颜色 4 2 12 6" xfId="2319"/>
    <cellStyle name="20% - 强调文字颜色 4 2 12 7" xfId="2320"/>
    <cellStyle name="20% - 强调文字颜色 4 2 12 8" xfId="2321"/>
    <cellStyle name="20% - 强调文字颜色 4 2 12 9" xfId="2322"/>
    <cellStyle name="20% - 强调文字颜色 4 2 13" xfId="2323"/>
    <cellStyle name="20% - 强调文字颜色 4 2 13 10" xfId="2324"/>
    <cellStyle name="20% - 强调文字颜色 4 2 13 11" xfId="2325"/>
    <cellStyle name="20% - 强调文字颜色 4 2 13 12" xfId="2326"/>
    <cellStyle name="20% - 强调文字颜色 4 2 13 13" xfId="2327"/>
    <cellStyle name="20% - 强调文字颜色 4 2 13 14" xfId="2328"/>
    <cellStyle name="20% - 强调文字颜色 4 2 13 15" xfId="2329"/>
    <cellStyle name="20% - 强调文字颜色 4 2 13 2" xfId="2330"/>
    <cellStyle name="20% - 强调文字颜色 4 2 13 3" xfId="2331"/>
    <cellStyle name="20% - 强调文字颜色 4 2 13 4" xfId="2332"/>
    <cellStyle name="20% - 强调文字颜色 4 2 13 5" xfId="2333"/>
    <cellStyle name="20% - 强调文字颜色 4 2 13 6" xfId="2334"/>
    <cellStyle name="20% - 强调文字颜色 4 2 13 7" xfId="2335"/>
    <cellStyle name="20% - 强调文字颜色 4 2 13 8" xfId="2336"/>
    <cellStyle name="20% - 强调文字颜色 4 2 13 9" xfId="2337"/>
    <cellStyle name="20% - 强调文字颜色 4 2 14" xfId="2338"/>
    <cellStyle name="20% - 强调文字颜色 4 2 14 10" xfId="2339"/>
    <cellStyle name="20% - 强调文字颜色 4 2 14 11" xfId="2340"/>
    <cellStyle name="20% - 强调文字颜色 4 2 14 12" xfId="2341"/>
    <cellStyle name="20% - 强调文字颜色 4 2 14 13" xfId="2342"/>
    <cellStyle name="20% - 强调文字颜色 4 2 14 14" xfId="2343"/>
    <cellStyle name="20% - 强调文字颜色 4 2 14 15" xfId="2344"/>
    <cellStyle name="20% - 强调文字颜色 4 2 14 2" xfId="2345"/>
    <cellStyle name="20% - 强调文字颜色 4 2 14 3" xfId="2346"/>
    <cellStyle name="20% - 强调文字颜色 4 2 14 4" xfId="2347"/>
    <cellStyle name="20% - 强调文字颜色 4 2 14 5" xfId="2348"/>
    <cellStyle name="20% - 强调文字颜色 4 2 14 6" xfId="2349"/>
    <cellStyle name="20% - 强调文字颜色 4 2 14 7" xfId="2350"/>
    <cellStyle name="20% - 强调文字颜色 4 2 14 8" xfId="2351"/>
    <cellStyle name="20% - 强调文字颜色 4 2 14 9" xfId="2352"/>
    <cellStyle name="20% - 强调文字颜色 4 2 15" xfId="2353"/>
    <cellStyle name="20% - 强调文字颜色 4 2 15 10" xfId="2354"/>
    <cellStyle name="20% - 强调文字颜色 4 2 15 11" xfId="2355"/>
    <cellStyle name="20% - 强调文字颜色 4 2 15 12" xfId="2356"/>
    <cellStyle name="20% - 强调文字颜色 4 2 15 13" xfId="2357"/>
    <cellStyle name="20% - 强调文字颜色 4 2 15 14" xfId="2358"/>
    <cellStyle name="20% - 强调文字颜色 4 2 15 15" xfId="2359"/>
    <cellStyle name="20% - 强调文字颜色 4 2 15 2" xfId="2360"/>
    <cellStyle name="20% - 强调文字颜色 4 2 15 3" xfId="2361"/>
    <cellStyle name="20% - 强调文字颜色 4 2 15 4" xfId="2362"/>
    <cellStyle name="20% - 强调文字颜色 4 2 15 5" xfId="2363"/>
    <cellStyle name="20% - 强调文字颜色 4 2 15 6" xfId="2364"/>
    <cellStyle name="20% - 强调文字颜色 4 2 15 7" xfId="2365"/>
    <cellStyle name="20% - 强调文字颜色 4 2 15 8" xfId="2366"/>
    <cellStyle name="20% - 强调文字颜色 4 2 15 9" xfId="2367"/>
    <cellStyle name="20% - 强调文字颜色 4 2 16" xfId="2368"/>
    <cellStyle name="20% - 强调文字颜色 4 2 16 10" xfId="2369"/>
    <cellStyle name="20% - 强调文字颜色 4 2 16 11" xfId="2370"/>
    <cellStyle name="20% - 强调文字颜色 4 2 16 12" xfId="2371"/>
    <cellStyle name="20% - 强调文字颜色 4 2 16 13" xfId="2372"/>
    <cellStyle name="20% - 强调文字颜色 4 2 16 14" xfId="2373"/>
    <cellStyle name="20% - 强调文字颜色 4 2 16 15" xfId="2374"/>
    <cellStyle name="20% - 强调文字颜色 4 2 16 2" xfId="2375"/>
    <cellStyle name="20% - 强调文字颜色 4 2 16 3" xfId="2376"/>
    <cellStyle name="20% - 强调文字颜色 4 2 16 4" xfId="2377"/>
    <cellStyle name="20% - 强调文字颜色 4 2 16 5" xfId="2378"/>
    <cellStyle name="20% - 强调文字颜色 4 2 16 6" xfId="2379"/>
    <cellStyle name="20% - 强调文字颜色 4 2 16 7" xfId="2380"/>
    <cellStyle name="20% - 强调文字颜色 4 2 16 8" xfId="2381"/>
    <cellStyle name="20% - 强调文字颜色 4 2 16 9" xfId="2382"/>
    <cellStyle name="20% - 强调文字颜色 4 2 17" xfId="2383"/>
    <cellStyle name="20% - 强调文字颜色 4 2 17 10" xfId="2384"/>
    <cellStyle name="20% - 强调文字颜色 4 2 17 11" xfId="2385"/>
    <cellStyle name="20% - 强调文字颜色 4 2 17 12" xfId="2386"/>
    <cellStyle name="20% - 强调文字颜色 4 2 17 13" xfId="2387"/>
    <cellStyle name="20% - 强调文字颜色 4 2 17 14" xfId="2388"/>
    <cellStyle name="20% - 强调文字颜色 4 2 17 15" xfId="2389"/>
    <cellStyle name="20% - 强调文字颜色 4 2 17 2" xfId="2390"/>
    <cellStyle name="20% - 强调文字颜色 4 2 17 3" xfId="2391"/>
    <cellStyle name="20% - 强调文字颜色 4 2 17 4" xfId="2392"/>
    <cellStyle name="20% - 强调文字颜色 4 2 17 5" xfId="2393"/>
    <cellStyle name="20% - 强调文字颜色 4 2 17 6" xfId="2394"/>
    <cellStyle name="20% - 强调文字颜色 4 2 17 7" xfId="2395"/>
    <cellStyle name="20% - 强调文字颜色 4 2 17 8" xfId="2396"/>
    <cellStyle name="20% - 强调文字颜色 4 2 17 9" xfId="2397"/>
    <cellStyle name="20% - 强调文字颜色 4 2 18" xfId="2398"/>
    <cellStyle name="20% - 强调文字颜色 4 2 18 10" xfId="2399"/>
    <cellStyle name="20% - 强调文字颜色 4 2 18 11" xfId="2400"/>
    <cellStyle name="20% - 强调文字颜色 4 2 18 12" xfId="2401"/>
    <cellStyle name="20% - 强调文字颜色 4 2 18 13" xfId="2402"/>
    <cellStyle name="20% - 强调文字颜色 4 2 18 14" xfId="2403"/>
    <cellStyle name="20% - 强调文字颜色 4 2 18 15" xfId="2404"/>
    <cellStyle name="20% - 强调文字颜色 4 2 18 2" xfId="2405"/>
    <cellStyle name="20% - 强调文字颜色 4 2 18 3" xfId="2406"/>
    <cellStyle name="20% - 强调文字颜色 4 2 18 4" xfId="2407"/>
    <cellStyle name="20% - 强调文字颜色 4 2 18 5" xfId="2408"/>
    <cellStyle name="20% - 强调文字颜色 4 2 18 6" xfId="2409"/>
    <cellStyle name="20% - 强调文字颜色 4 2 18 7" xfId="2410"/>
    <cellStyle name="20% - 强调文字颜色 4 2 18 8" xfId="2411"/>
    <cellStyle name="20% - 强调文字颜色 4 2 18 9" xfId="2412"/>
    <cellStyle name="20% - 强调文字颜色 4 2 19" xfId="2413"/>
    <cellStyle name="20% - 强调文字颜色 4 2 19 10" xfId="2414"/>
    <cellStyle name="20% - 强调文字颜色 4 2 19 11" xfId="2415"/>
    <cellStyle name="20% - 强调文字颜色 4 2 19 12" xfId="2416"/>
    <cellStyle name="20% - 强调文字颜色 4 2 19 13" xfId="2417"/>
    <cellStyle name="20% - 强调文字颜色 4 2 19 14" xfId="2418"/>
    <cellStyle name="20% - 强调文字颜色 4 2 19 15" xfId="2419"/>
    <cellStyle name="20% - 强调文字颜色 4 2 19 2" xfId="2420"/>
    <cellStyle name="20% - 强调文字颜色 4 2 19 3" xfId="2421"/>
    <cellStyle name="20% - 强调文字颜色 4 2 19 4" xfId="2422"/>
    <cellStyle name="20% - 强调文字颜色 4 2 19 5" xfId="2423"/>
    <cellStyle name="20% - 强调文字颜色 4 2 19 6" xfId="2424"/>
    <cellStyle name="20% - 强调文字颜色 4 2 19 7" xfId="2425"/>
    <cellStyle name="20% - 强调文字颜色 4 2 19 8" xfId="2426"/>
    <cellStyle name="20% - 强调文字颜色 4 2 19 9" xfId="2427"/>
    <cellStyle name="20% - 强调文字颜色 4 2 2" xfId="2428"/>
    <cellStyle name="20% - 强调文字颜色 4 2 2 10" xfId="2429"/>
    <cellStyle name="20% - 强调文字颜色 4 2 2 11" xfId="2430"/>
    <cellStyle name="20% - 强调文字颜色 4 2 2 12" xfId="2431"/>
    <cellStyle name="20% - 强调文字颜色 4 2 2 13" xfId="2432"/>
    <cellStyle name="20% - 强调文字颜色 4 2 2 14" xfId="2433"/>
    <cellStyle name="20% - 强调文字颜色 4 2 2 15" xfId="2434"/>
    <cellStyle name="20% - 强调文字颜色 4 2 2 2" xfId="2435"/>
    <cellStyle name="20% - 强调文字颜色 4 2 2 3" xfId="2436"/>
    <cellStyle name="20% - 强调文字颜色 4 2 2 4" xfId="2437"/>
    <cellStyle name="20% - 强调文字颜色 4 2 2 5" xfId="2438"/>
    <cellStyle name="20% - 强调文字颜色 4 2 2 6" xfId="2439"/>
    <cellStyle name="20% - 强调文字颜色 4 2 2 7" xfId="2440"/>
    <cellStyle name="20% - 强调文字颜色 4 2 2 8" xfId="2441"/>
    <cellStyle name="20% - 强调文字颜色 4 2 2 9" xfId="2442"/>
    <cellStyle name="20% - 强调文字颜色 4 2 20" xfId="2443"/>
    <cellStyle name="20% - 强调文字颜色 4 2 20 10" xfId="2444"/>
    <cellStyle name="20% - 强调文字颜色 4 2 20 11" xfId="2445"/>
    <cellStyle name="20% - 强调文字颜色 4 2 20 12" xfId="2446"/>
    <cellStyle name="20% - 强调文字颜色 4 2 20 13" xfId="2447"/>
    <cellStyle name="20% - 强调文字颜色 4 2 20 14" xfId="2448"/>
    <cellStyle name="20% - 强调文字颜色 4 2 20 15" xfId="2449"/>
    <cellStyle name="20% - 强调文字颜色 4 2 20 2" xfId="2450"/>
    <cellStyle name="20% - 强调文字颜色 4 2 20 3" xfId="2451"/>
    <cellStyle name="20% - 强调文字颜色 4 2 20 4" xfId="2452"/>
    <cellStyle name="20% - 强调文字颜色 4 2 20 5" xfId="2453"/>
    <cellStyle name="20% - 强调文字颜色 4 2 20 6" xfId="2454"/>
    <cellStyle name="20% - 强调文字颜色 4 2 20 7" xfId="2455"/>
    <cellStyle name="20% - 强调文字颜色 4 2 20 8" xfId="2456"/>
    <cellStyle name="20% - 强调文字颜色 4 2 20 9" xfId="2457"/>
    <cellStyle name="20% - 强调文字颜色 4 2 21" xfId="2458"/>
    <cellStyle name="20% - 强调文字颜色 4 2 21 10" xfId="2459"/>
    <cellStyle name="20% - 强调文字颜色 4 2 21 11" xfId="2460"/>
    <cellStyle name="20% - 强调文字颜色 4 2 21 12" xfId="2461"/>
    <cellStyle name="20% - 强调文字颜色 4 2 21 13" xfId="2462"/>
    <cellStyle name="20% - 强调文字颜色 4 2 21 14" xfId="2463"/>
    <cellStyle name="20% - 强调文字颜色 4 2 21 15" xfId="2464"/>
    <cellStyle name="20% - 强调文字颜色 4 2 21 2" xfId="2465"/>
    <cellStyle name="20% - 强调文字颜色 4 2 21 3" xfId="2466"/>
    <cellStyle name="20% - 强调文字颜色 4 2 21 4" xfId="2467"/>
    <cellStyle name="20% - 强调文字颜色 4 2 21 5" xfId="2468"/>
    <cellStyle name="20% - 强调文字颜色 4 2 21 6" xfId="2469"/>
    <cellStyle name="20% - 强调文字颜色 4 2 21 7" xfId="2470"/>
    <cellStyle name="20% - 强调文字颜色 4 2 21 8" xfId="2471"/>
    <cellStyle name="20% - 强调文字颜色 4 2 21 9" xfId="2472"/>
    <cellStyle name="20% - 强调文字颜色 4 2 22" xfId="2473"/>
    <cellStyle name="20% - 强调文字颜色 4 2 22 10" xfId="2474"/>
    <cellStyle name="20% - 强调文字颜色 4 2 22 11" xfId="2475"/>
    <cellStyle name="20% - 强调文字颜色 4 2 22 12" xfId="2476"/>
    <cellStyle name="20% - 强调文字颜色 4 2 22 13" xfId="2477"/>
    <cellStyle name="20% - 强调文字颜色 4 2 22 14" xfId="2478"/>
    <cellStyle name="20% - 强调文字颜色 4 2 22 15" xfId="2479"/>
    <cellStyle name="20% - 强调文字颜色 4 2 22 2" xfId="2480"/>
    <cellStyle name="20% - 强调文字颜色 4 2 22 3" xfId="2481"/>
    <cellStyle name="20% - 强调文字颜色 4 2 22 4" xfId="2482"/>
    <cellStyle name="20% - 强调文字颜色 4 2 22 5" xfId="2483"/>
    <cellStyle name="20% - 强调文字颜色 4 2 22 6" xfId="2484"/>
    <cellStyle name="20% - 强调文字颜色 4 2 22 7" xfId="2485"/>
    <cellStyle name="20% - 强调文字颜色 4 2 22 8" xfId="2486"/>
    <cellStyle name="20% - 强调文字颜色 4 2 22 9" xfId="2487"/>
    <cellStyle name="20% - 强调文字颜色 4 2 23" xfId="2488"/>
    <cellStyle name="20% - 强调文字颜色 4 2 23 10" xfId="2489"/>
    <cellStyle name="20% - 强调文字颜色 4 2 23 11" xfId="2490"/>
    <cellStyle name="20% - 强调文字颜色 4 2 23 12" xfId="2491"/>
    <cellStyle name="20% - 强调文字颜色 4 2 23 13" xfId="2492"/>
    <cellStyle name="20% - 强调文字颜色 4 2 23 14" xfId="2493"/>
    <cellStyle name="20% - 强调文字颜色 4 2 23 15" xfId="2494"/>
    <cellStyle name="20% - 强调文字颜色 4 2 23 2" xfId="2495"/>
    <cellStyle name="20% - 强调文字颜色 4 2 23 3" xfId="2496"/>
    <cellStyle name="20% - 强调文字颜色 4 2 23 4" xfId="2497"/>
    <cellStyle name="20% - 强调文字颜色 4 2 23 5" xfId="2498"/>
    <cellStyle name="20% - 强调文字颜色 4 2 23 6" xfId="2499"/>
    <cellStyle name="20% - 强调文字颜色 4 2 23 7" xfId="2500"/>
    <cellStyle name="20% - 强调文字颜色 4 2 23 8" xfId="2501"/>
    <cellStyle name="20% - 强调文字颜色 4 2 23 9" xfId="2502"/>
    <cellStyle name="20% - 强调文字颜色 4 2 24" xfId="2503"/>
    <cellStyle name="20% - 强调文字颜色 4 2 24 10" xfId="2504"/>
    <cellStyle name="20% - 强调文字颜色 4 2 24 11" xfId="2505"/>
    <cellStyle name="20% - 强调文字颜色 4 2 24 12" xfId="2506"/>
    <cellStyle name="20% - 强调文字颜色 4 2 24 13" xfId="2507"/>
    <cellStyle name="20% - 强调文字颜色 4 2 24 14" xfId="2508"/>
    <cellStyle name="20% - 强调文字颜色 4 2 24 15" xfId="2509"/>
    <cellStyle name="20% - 强调文字颜色 4 2 24 2" xfId="2510"/>
    <cellStyle name="20% - 强调文字颜色 4 2 24 3" xfId="2511"/>
    <cellStyle name="20% - 强调文字颜色 4 2 24 4" xfId="2512"/>
    <cellStyle name="20% - 强调文字颜色 4 2 24 5" xfId="2513"/>
    <cellStyle name="20% - 强调文字颜色 4 2 24 6" xfId="2514"/>
    <cellStyle name="20% - 强调文字颜色 4 2 24 7" xfId="2515"/>
    <cellStyle name="20% - 强调文字颜色 4 2 24 8" xfId="2516"/>
    <cellStyle name="20% - 强调文字颜色 4 2 24 9" xfId="2517"/>
    <cellStyle name="20% - 强调文字颜色 4 2 25" xfId="2518"/>
    <cellStyle name="20% - 强调文字颜色 4 2 25 10" xfId="2519"/>
    <cellStyle name="20% - 强调文字颜色 4 2 25 11" xfId="2520"/>
    <cellStyle name="20% - 强调文字颜色 4 2 25 12" xfId="2521"/>
    <cellStyle name="20% - 强调文字颜色 4 2 25 13" xfId="2522"/>
    <cellStyle name="20% - 强调文字颜色 4 2 25 14" xfId="2523"/>
    <cellStyle name="20% - 强调文字颜色 4 2 25 15" xfId="2524"/>
    <cellStyle name="20% - 强调文字颜色 4 2 25 2" xfId="2525"/>
    <cellStyle name="20% - 强调文字颜色 4 2 25 3" xfId="2526"/>
    <cellStyle name="20% - 强调文字颜色 4 2 25 4" xfId="2527"/>
    <cellStyle name="20% - 强调文字颜色 4 2 25 5" xfId="2528"/>
    <cellStyle name="20% - 强调文字颜色 4 2 25 6" xfId="2529"/>
    <cellStyle name="20% - 强调文字颜色 4 2 25 7" xfId="2530"/>
    <cellStyle name="20% - 强调文字颜色 4 2 25 8" xfId="2531"/>
    <cellStyle name="20% - 强调文字颜色 4 2 25 9" xfId="2532"/>
    <cellStyle name="20% - 强调文字颜色 4 2 26" xfId="2533"/>
    <cellStyle name="20% - 强调文字颜色 4 2 26 10" xfId="2534"/>
    <cellStyle name="20% - 强调文字颜色 4 2 26 11" xfId="2535"/>
    <cellStyle name="20% - 强调文字颜色 4 2 26 12" xfId="2536"/>
    <cellStyle name="20% - 强调文字颜色 4 2 26 13" xfId="2537"/>
    <cellStyle name="20% - 强调文字颜色 4 2 26 14" xfId="2538"/>
    <cellStyle name="20% - 强调文字颜色 4 2 26 15" xfId="2539"/>
    <cellStyle name="20% - 强调文字颜色 4 2 26 2" xfId="2540"/>
    <cellStyle name="20% - 强调文字颜色 4 2 26 3" xfId="2541"/>
    <cellStyle name="20% - 强调文字颜色 4 2 26 4" xfId="2542"/>
    <cellStyle name="20% - 强调文字颜色 4 2 26 5" xfId="2543"/>
    <cellStyle name="20% - 强调文字颜色 4 2 26 6" xfId="2544"/>
    <cellStyle name="20% - 强调文字颜色 4 2 26 7" xfId="2545"/>
    <cellStyle name="20% - 强调文字颜色 4 2 26 8" xfId="2546"/>
    <cellStyle name="20% - 强调文字颜色 4 2 26 9" xfId="2547"/>
    <cellStyle name="20% - 强调文字颜色 4 2 27" xfId="2548"/>
    <cellStyle name="20% - 强调文字颜色 4 2 27 10" xfId="2549"/>
    <cellStyle name="20% - 强调文字颜色 4 2 27 11" xfId="2550"/>
    <cellStyle name="20% - 强调文字颜色 4 2 27 12" xfId="2551"/>
    <cellStyle name="20% - 强调文字颜色 4 2 27 13" xfId="2552"/>
    <cellStyle name="20% - 强调文字颜色 4 2 27 14" xfId="2553"/>
    <cellStyle name="20% - 强调文字颜色 4 2 27 15" xfId="2554"/>
    <cellStyle name="20% - 强调文字颜色 4 2 27 2" xfId="2555"/>
    <cellStyle name="20% - 强调文字颜色 4 2 27 3" xfId="2556"/>
    <cellStyle name="20% - 强调文字颜色 4 2 27 4" xfId="2557"/>
    <cellStyle name="20% - 强调文字颜色 4 2 27 5" xfId="2558"/>
    <cellStyle name="20% - 强调文字颜色 4 2 27 6" xfId="2559"/>
    <cellStyle name="20% - 强调文字颜色 4 2 27 7" xfId="2560"/>
    <cellStyle name="20% - 强调文字颜色 4 2 27 8" xfId="2561"/>
    <cellStyle name="20% - 强调文字颜色 4 2 27 9" xfId="2562"/>
    <cellStyle name="20% - 强调文字颜色 4 2 28" xfId="2563"/>
    <cellStyle name="20% - 强调文字颜色 4 2 28 10" xfId="2564"/>
    <cellStyle name="20% - 强调文字颜色 4 2 28 11" xfId="2565"/>
    <cellStyle name="20% - 强调文字颜色 4 2 28 12" xfId="2566"/>
    <cellStyle name="20% - 强调文字颜色 4 2 28 13" xfId="2567"/>
    <cellStyle name="20% - 强调文字颜色 4 2 28 14" xfId="2568"/>
    <cellStyle name="20% - 强调文字颜色 4 2 28 15" xfId="2569"/>
    <cellStyle name="20% - 强调文字颜色 4 2 28 2" xfId="2570"/>
    <cellStyle name="20% - 强调文字颜色 4 2 28 3" xfId="2571"/>
    <cellStyle name="20% - 强调文字颜色 4 2 28 4" xfId="2572"/>
    <cellStyle name="20% - 强调文字颜色 4 2 28 5" xfId="2573"/>
    <cellStyle name="20% - 强调文字颜色 4 2 28 6" xfId="2574"/>
    <cellStyle name="20% - 强调文字颜色 4 2 28 7" xfId="2575"/>
    <cellStyle name="20% - 强调文字颜色 4 2 28 8" xfId="2576"/>
    <cellStyle name="20% - 强调文字颜色 4 2 28 9" xfId="2577"/>
    <cellStyle name="20% - 强调文字颜色 4 2 29" xfId="2578"/>
    <cellStyle name="20% - 强调文字颜色 4 2 29 10" xfId="2579"/>
    <cellStyle name="20% - 强调文字颜色 4 2 29 11" xfId="2580"/>
    <cellStyle name="20% - 强调文字颜色 4 2 29 12" xfId="2581"/>
    <cellStyle name="20% - 强调文字颜色 4 2 29 13" xfId="2582"/>
    <cellStyle name="20% - 强调文字颜色 4 2 29 14" xfId="2583"/>
    <cellStyle name="20% - 强调文字颜色 4 2 29 15" xfId="2584"/>
    <cellStyle name="20% - 强调文字颜色 4 2 29 2" xfId="2585"/>
    <cellStyle name="20% - 强调文字颜色 4 2 29 3" xfId="2586"/>
    <cellStyle name="20% - 强调文字颜色 4 2 29 4" xfId="2587"/>
    <cellStyle name="20% - 强调文字颜色 4 2 29 5" xfId="2588"/>
    <cellStyle name="20% - 强调文字颜色 4 2 29 6" xfId="2589"/>
    <cellStyle name="20% - 强调文字颜色 4 2 29 7" xfId="2590"/>
    <cellStyle name="20% - 强调文字颜色 4 2 29 8" xfId="2591"/>
    <cellStyle name="20% - 强调文字颜色 4 2 29 9" xfId="2592"/>
    <cellStyle name="20% - 强调文字颜色 4 2 3" xfId="2593"/>
    <cellStyle name="20% - 强调文字颜色 4 2 3 10" xfId="2594"/>
    <cellStyle name="20% - 强调文字颜色 4 2 3 11" xfId="2595"/>
    <cellStyle name="20% - 强调文字颜色 4 2 3 12" xfId="2596"/>
    <cellStyle name="20% - 强调文字颜色 4 2 3 13" xfId="2597"/>
    <cellStyle name="20% - 强调文字颜色 4 2 3 14" xfId="2598"/>
    <cellStyle name="20% - 强调文字颜色 4 2 3 15" xfId="2599"/>
    <cellStyle name="20% - 强调文字颜色 4 2 3 2" xfId="2600"/>
    <cellStyle name="20% - 强调文字颜色 4 2 3 3" xfId="2601"/>
    <cellStyle name="20% - 强调文字颜色 4 2 3 4" xfId="2602"/>
    <cellStyle name="20% - 强调文字颜色 4 2 3 5" xfId="2603"/>
    <cellStyle name="20% - 强调文字颜色 4 2 3 6" xfId="2604"/>
    <cellStyle name="20% - 强调文字颜色 4 2 3 7" xfId="2605"/>
    <cellStyle name="20% - 强调文字颜色 4 2 3 8" xfId="2606"/>
    <cellStyle name="20% - 强调文字颜色 4 2 3 9" xfId="2607"/>
    <cellStyle name="20% - 强调文字颜色 4 2 30" xfId="2608"/>
    <cellStyle name="20% - 强调文字颜色 4 2 30 10" xfId="2609"/>
    <cellStyle name="20% - 强调文字颜色 4 2 30 11" xfId="2610"/>
    <cellStyle name="20% - 强调文字颜色 4 2 30 12" xfId="2611"/>
    <cellStyle name="20% - 强调文字颜色 4 2 30 13" xfId="2612"/>
    <cellStyle name="20% - 强调文字颜色 4 2 30 14" xfId="2613"/>
    <cellStyle name="20% - 强调文字颜色 4 2 30 15" xfId="2614"/>
    <cellStyle name="20% - 强调文字颜色 4 2 30 2" xfId="2615"/>
    <cellStyle name="20% - 强调文字颜色 4 2 30 3" xfId="2616"/>
    <cellStyle name="20% - 强调文字颜色 4 2 30 4" xfId="2617"/>
    <cellStyle name="20% - 强调文字颜色 4 2 30 5" xfId="2618"/>
    <cellStyle name="20% - 强调文字颜色 4 2 30 6" xfId="2619"/>
    <cellStyle name="20% - 强调文字颜色 4 2 30 7" xfId="2620"/>
    <cellStyle name="20% - 强调文字颜色 4 2 30 8" xfId="2621"/>
    <cellStyle name="20% - 强调文字颜色 4 2 30 9" xfId="2622"/>
    <cellStyle name="20% - 强调文字颜色 4 2 31" xfId="2623"/>
    <cellStyle name="20% - 强调文字颜色 4 2 31 10" xfId="2624"/>
    <cellStyle name="20% - 强调文字颜色 4 2 31 11" xfId="2625"/>
    <cellStyle name="20% - 强调文字颜色 4 2 31 12" xfId="2626"/>
    <cellStyle name="20% - 强调文字颜色 4 2 31 13" xfId="2627"/>
    <cellStyle name="20% - 强调文字颜色 4 2 31 14" xfId="2628"/>
    <cellStyle name="20% - 强调文字颜色 4 2 31 15" xfId="2629"/>
    <cellStyle name="20% - 强调文字颜色 4 2 31 2" xfId="2630"/>
    <cellStyle name="20% - 强调文字颜色 4 2 31 3" xfId="2631"/>
    <cellStyle name="20% - 强调文字颜色 4 2 31 4" xfId="2632"/>
    <cellStyle name="20% - 强调文字颜色 4 2 31 5" xfId="2633"/>
    <cellStyle name="20% - 强调文字颜色 4 2 31 6" xfId="2634"/>
    <cellStyle name="20% - 强调文字颜色 4 2 31 7" xfId="2635"/>
    <cellStyle name="20% - 强调文字颜色 4 2 31 8" xfId="2636"/>
    <cellStyle name="20% - 强调文字颜色 4 2 31 9" xfId="2637"/>
    <cellStyle name="20% - 强调文字颜色 4 2 32" xfId="2638"/>
    <cellStyle name="20% - 强调文字颜色 4 2 32 10" xfId="2639"/>
    <cellStyle name="20% - 强调文字颜色 4 2 32 11" xfId="2640"/>
    <cellStyle name="20% - 强调文字颜色 4 2 32 12" xfId="2641"/>
    <cellStyle name="20% - 强调文字颜色 4 2 32 13" xfId="2642"/>
    <cellStyle name="20% - 强调文字颜色 4 2 32 14" xfId="2643"/>
    <cellStyle name="20% - 强调文字颜色 4 2 32 15" xfId="2644"/>
    <cellStyle name="20% - 强调文字颜色 4 2 32 2" xfId="2645"/>
    <cellStyle name="20% - 强调文字颜色 4 2 32 3" xfId="2646"/>
    <cellStyle name="20% - 强调文字颜色 4 2 32 4" xfId="2647"/>
    <cellStyle name="20% - 强调文字颜色 4 2 32 5" xfId="2648"/>
    <cellStyle name="20% - 强调文字颜色 4 2 32 6" xfId="2649"/>
    <cellStyle name="20% - 强调文字颜色 4 2 32 7" xfId="2650"/>
    <cellStyle name="20% - 强调文字颜色 4 2 32 8" xfId="2651"/>
    <cellStyle name="20% - 强调文字颜色 4 2 32 9" xfId="2652"/>
    <cellStyle name="20% - 强调文字颜色 4 2 33" xfId="2653"/>
    <cellStyle name="20% - 强调文字颜色 4 2 33 10" xfId="2654"/>
    <cellStyle name="20% - 强调文字颜色 4 2 33 11" xfId="2655"/>
    <cellStyle name="20% - 强调文字颜色 4 2 33 12" xfId="2656"/>
    <cellStyle name="20% - 强调文字颜色 4 2 33 13" xfId="2657"/>
    <cellStyle name="20% - 强调文字颜色 4 2 33 14" xfId="2658"/>
    <cellStyle name="20% - 强调文字颜色 4 2 33 15" xfId="2659"/>
    <cellStyle name="20% - 强调文字颜色 4 2 33 2" xfId="2660"/>
    <cellStyle name="20% - 强调文字颜色 4 2 33 3" xfId="2661"/>
    <cellStyle name="20% - 强调文字颜色 4 2 33 4" xfId="2662"/>
    <cellStyle name="20% - 强调文字颜色 4 2 33 5" xfId="2663"/>
    <cellStyle name="20% - 强调文字颜色 4 2 33 6" xfId="2664"/>
    <cellStyle name="20% - 强调文字颜色 4 2 33 7" xfId="2665"/>
    <cellStyle name="20% - 强调文字颜色 4 2 33 8" xfId="2666"/>
    <cellStyle name="20% - 强调文字颜色 4 2 33 9" xfId="2667"/>
    <cellStyle name="20% - 强调文字颜色 4 2 34" xfId="2668"/>
    <cellStyle name="20% - 强调文字颜色 4 2 34 10" xfId="2669"/>
    <cellStyle name="20% - 强调文字颜色 4 2 34 11" xfId="2670"/>
    <cellStyle name="20% - 强调文字颜色 4 2 34 12" xfId="2671"/>
    <cellStyle name="20% - 强调文字颜色 4 2 34 13" xfId="2672"/>
    <cellStyle name="20% - 强调文字颜色 4 2 34 14" xfId="2673"/>
    <cellStyle name="20% - 强调文字颜色 4 2 34 15" xfId="2674"/>
    <cellStyle name="20% - 强调文字颜色 4 2 34 2" xfId="2675"/>
    <cellStyle name="20% - 强调文字颜色 4 2 34 3" xfId="2676"/>
    <cellStyle name="20% - 强调文字颜色 4 2 34 4" xfId="2677"/>
    <cellStyle name="20% - 强调文字颜色 4 2 34 5" xfId="2678"/>
    <cellStyle name="20% - 强调文字颜色 4 2 34 6" xfId="2679"/>
    <cellStyle name="20% - 强调文字颜色 4 2 34 7" xfId="2680"/>
    <cellStyle name="20% - 强调文字颜色 4 2 34 8" xfId="2681"/>
    <cellStyle name="20% - 强调文字颜色 4 2 34 9" xfId="2682"/>
    <cellStyle name="20% - 强调文字颜色 4 2 35" xfId="2683"/>
    <cellStyle name="20% - 强调文字颜色 4 2 36" xfId="2684"/>
    <cellStyle name="20% - 强调文字颜色 4 2 37" xfId="2685"/>
    <cellStyle name="20% - 强调文字颜色 4 2 38" xfId="2686"/>
    <cellStyle name="20% - 强调文字颜色 4 2 39" xfId="2687"/>
    <cellStyle name="20% - 强调文字颜色 4 2 4" xfId="2688"/>
    <cellStyle name="20% - 强调文字颜色 4 2 4 10" xfId="2689"/>
    <cellStyle name="20% - 强调文字颜色 4 2 4 11" xfId="2690"/>
    <cellStyle name="20% - 强调文字颜色 4 2 4 12" xfId="2691"/>
    <cellStyle name="20% - 强调文字颜色 4 2 4 13" xfId="2692"/>
    <cellStyle name="20% - 强调文字颜色 4 2 4 14" xfId="2693"/>
    <cellStyle name="20% - 强调文字颜色 4 2 4 15" xfId="2694"/>
    <cellStyle name="20% - 强调文字颜色 4 2 4 2" xfId="2695"/>
    <cellStyle name="20% - 强调文字颜色 4 2 4 3" xfId="2696"/>
    <cellStyle name="20% - 强调文字颜色 4 2 4 4" xfId="2697"/>
    <cellStyle name="20% - 强调文字颜色 4 2 4 5" xfId="2698"/>
    <cellStyle name="20% - 强调文字颜色 4 2 4 6" xfId="2699"/>
    <cellStyle name="20% - 强调文字颜色 4 2 4 7" xfId="2700"/>
    <cellStyle name="20% - 强调文字颜色 4 2 4 8" xfId="2701"/>
    <cellStyle name="20% - 强调文字颜色 4 2 4 9" xfId="2702"/>
    <cellStyle name="20% - 强调文字颜色 4 2 40" xfId="2703"/>
    <cellStyle name="20% - 强调文字颜色 4 2 41" xfId="2704"/>
    <cellStyle name="20% - 强调文字颜色 4 2 42" xfId="2705"/>
    <cellStyle name="20% - 强调文字颜色 4 2 43" xfId="2706"/>
    <cellStyle name="20% - 强调文字颜色 4 2 44" xfId="2707"/>
    <cellStyle name="20% - 强调文字颜色 4 2 45" xfId="2708"/>
    <cellStyle name="20% - 强调文字颜色 4 2 46" xfId="2709"/>
    <cellStyle name="20% - 强调文字颜色 4 2 47" xfId="2710"/>
    <cellStyle name="20% - 强调文字颜色 4 2 48" xfId="2711"/>
    <cellStyle name="20% - 强调文字颜色 4 2 49" xfId="2712"/>
    <cellStyle name="20% - 强调文字颜色 4 2 5" xfId="2713"/>
    <cellStyle name="20% - 强调文字颜色 4 2 5 10" xfId="2714"/>
    <cellStyle name="20% - 强调文字颜色 4 2 5 11" xfId="2715"/>
    <cellStyle name="20% - 强调文字颜色 4 2 5 12" xfId="2716"/>
    <cellStyle name="20% - 强调文字颜色 4 2 5 13" xfId="2717"/>
    <cellStyle name="20% - 强调文字颜色 4 2 5 14" xfId="2718"/>
    <cellStyle name="20% - 强调文字颜色 4 2 5 15" xfId="2719"/>
    <cellStyle name="20% - 强调文字颜色 4 2 5 2" xfId="2720"/>
    <cellStyle name="20% - 强调文字颜色 4 2 5 3" xfId="2721"/>
    <cellStyle name="20% - 强调文字颜色 4 2 5 4" xfId="2722"/>
    <cellStyle name="20% - 强调文字颜色 4 2 5 5" xfId="2723"/>
    <cellStyle name="20% - 强调文字颜色 4 2 5 6" xfId="2724"/>
    <cellStyle name="20% - 强调文字颜色 4 2 5 7" xfId="2725"/>
    <cellStyle name="20% - 强调文字颜色 4 2 5 8" xfId="2726"/>
    <cellStyle name="20% - 强调文字颜色 4 2 5 9" xfId="2727"/>
    <cellStyle name="20% - 强调文字颜色 4 2 50" xfId="2728"/>
    <cellStyle name="20% - 强调文字颜色 4 2 51" xfId="2729"/>
    <cellStyle name="20% - 强调文字颜色 4 2 52" xfId="2730"/>
    <cellStyle name="20% - 强调文字颜色 4 2 53" xfId="2731"/>
    <cellStyle name="20% - 强调文字颜色 4 2 54" xfId="2732"/>
    <cellStyle name="20% - 强调文字颜色 4 2 55" xfId="2733"/>
    <cellStyle name="20% - 强调文字颜色 4 2 56" xfId="2734"/>
    <cellStyle name="20% - 强调文字颜色 4 2 57" xfId="2735"/>
    <cellStyle name="20% - 强调文字颜色 4 2 58" xfId="2736"/>
    <cellStyle name="20% - 强调文字颜色 4 2 59" xfId="2737"/>
    <cellStyle name="20% - 强调文字颜色 4 2 6" xfId="2738"/>
    <cellStyle name="20% - 强调文字颜色 4 2 6 10" xfId="2739"/>
    <cellStyle name="20% - 强调文字颜色 4 2 6 11" xfId="2740"/>
    <cellStyle name="20% - 强调文字颜色 4 2 6 12" xfId="2741"/>
    <cellStyle name="20% - 强调文字颜色 4 2 6 13" xfId="2742"/>
    <cellStyle name="20% - 强调文字颜色 4 2 6 14" xfId="2743"/>
    <cellStyle name="20% - 强调文字颜色 4 2 6 15" xfId="2744"/>
    <cellStyle name="20% - 强调文字颜色 4 2 6 2" xfId="2745"/>
    <cellStyle name="20% - 强调文字颜色 4 2 6 3" xfId="2746"/>
    <cellStyle name="20% - 强调文字颜色 4 2 6 4" xfId="2747"/>
    <cellStyle name="20% - 强调文字颜色 4 2 6 5" xfId="2748"/>
    <cellStyle name="20% - 强调文字颜色 4 2 6 6" xfId="2749"/>
    <cellStyle name="20% - 强调文字颜色 4 2 6 7" xfId="2750"/>
    <cellStyle name="20% - 强调文字颜色 4 2 6 8" xfId="2751"/>
    <cellStyle name="20% - 强调文字颜色 4 2 6 9" xfId="2752"/>
    <cellStyle name="20% - 强调文字颜色 4 2 60" xfId="2753"/>
    <cellStyle name="20% - 强调文字颜色 4 2 7" xfId="2754"/>
    <cellStyle name="20% - 强调文字颜色 4 2 7 10" xfId="2755"/>
    <cellStyle name="20% - 强调文字颜色 4 2 7 11" xfId="2756"/>
    <cellStyle name="20% - 强调文字颜色 4 2 7 12" xfId="2757"/>
    <cellStyle name="20% - 强调文字颜色 4 2 7 13" xfId="2758"/>
    <cellStyle name="20% - 强调文字颜色 4 2 7 14" xfId="2759"/>
    <cellStyle name="20% - 强调文字颜色 4 2 7 15" xfId="2760"/>
    <cellStyle name="20% - 强调文字颜色 4 2 7 2" xfId="2761"/>
    <cellStyle name="20% - 强调文字颜色 4 2 7 3" xfId="2762"/>
    <cellStyle name="20% - 强调文字颜色 4 2 7 4" xfId="2763"/>
    <cellStyle name="20% - 强调文字颜色 4 2 7 5" xfId="2764"/>
    <cellStyle name="20% - 强调文字颜色 4 2 7 6" xfId="2765"/>
    <cellStyle name="20% - 强调文字颜色 4 2 7 7" xfId="2766"/>
    <cellStyle name="20% - 强调文字颜色 4 2 7 8" xfId="2767"/>
    <cellStyle name="20% - 强调文字颜色 4 2 7 9" xfId="2768"/>
    <cellStyle name="20% - 强调文字颜色 4 2 8" xfId="2769"/>
    <cellStyle name="20% - 强调文字颜色 4 2 8 10" xfId="2770"/>
    <cellStyle name="20% - 强调文字颜色 4 2 8 11" xfId="2771"/>
    <cellStyle name="20% - 强调文字颜色 4 2 8 12" xfId="2772"/>
    <cellStyle name="20% - 强调文字颜色 4 2 8 13" xfId="2773"/>
    <cellStyle name="20% - 强调文字颜色 4 2 8 14" xfId="2774"/>
    <cellStyle name="20% - 强调文字颜色 4 2 8 15" xfId="2775"/>
    <cellStyle name="20% - 强调文字颜色 4 2 8 2" xfId="2776"/>
    <cellStyle name="20% - 强调文字颜色 4 2 8 3" xfId="2777"/>
    <cellStyle name="20% - 强调文字颜色 4 2 8 4" xfId="2778"/>
    <cellStyle name="20% - 强调文字颜色 4 2 8 5" xfId="2779"/>
    <cellStyle name="20% - 强调文字颜色 4 2 8 6" xfId="2780"/>
    <cellStyle name="20% - 强调文字颜色 4 2 8 7" xfId="2781"/>
    <cellStyle name="20% - 强调文字颜色 4 2 8 8" xfId="2782"/>
    <cellStyle name="20% - 强调文字颜色 4 2 8 9" xfId="2783"/>
    <cellStyle name="20% - 强调文字颜色 4 2 9" xfId="2784"/>
    <cellStyle name="20% - 强调文字颜色 4 2 9 10" xfId="2785"/>
    <cellStyle name="20% - 强调文字颜色 4 2 9 11" xfId="2786"/>
    <cellStyle name="20% - 强调文字颜色 4 2 9 12" xfId="2787"/>
    <cellStyle name="20% - 强调文字颜色 4 2 9 13" xfId="2788"/>
    <cellStyle name="20% - 强调文字颜色 4 2 9 14" xfId="2789"/>
    <cellStyle name="20% - 强调文字颜色 4 2 9 15" xfId="2790"/>
    <cellStyle name="20% - 强调文字颜色 4 2 9 2" xfId="2791"/>
    <cellStyle name="20% - 强调文字颜色 4 2 9 3" xfId="2792"/>
    <cellStyle name="20% - 强调文字颜色 4 2 9 4" xfId="2793"/>
    <cellStyle name="20% - 强调文字颜色 4 2 9 5" xfId="2794"/>
    <cellStyle name="20% - 强调文字颜色 4 2 9 6" xfId="2795"/>
    <cellStyle name="20% - 强调文字颜色 4 2 9 7" xfId="2796"/>
    <cellStyle name="20% - 强调文字颜色 4 2 9 8" xfId="2797"/>
    <cellStyle name="20% - 强调文字颜色 4 2 9 9" xfId="2798"/>
    <cellStyle name="20% - 强调文字颜色 4 3" xfId="2799"/>
    <cellStyle name="20% - 强调文字颜色 4 3 10" xfId="2800"/>
    <cellStyle name="20% - 强调文字颜色 4 3 11" xfId="2801"/>
    <cellStyle name="20% - 强调文字颜色 4 3 12" xfId="2802"/>
    <cellStyle name="20% - 强调文字颜色 4 3 13" xfId="2803"/>
    <cellStyle name="20% - 强调文字颜色 4 3 14" xfId="2804"/>
    <cellStyle name="20% - 强调文字颜色 4 3 15" xfId="2805"/>
    <cellStyle name="20% - 强调文字颜色 4 3 16" xfId="2806"/>
    <cellStyle name="20% - 强调文字颜色 4 3 17" xfId="2807"/>
    <cellStyle name="20% - 强调文字颜色 4 3 18" xfId="2808"/>
    <cellStyle name="20% - 强调文字颜色 4 3 19" xfId="2809"/>
    <cellStyle name="20% - 强调文字颜色 4 3 2" xfId="2810"/>
    <cellStyle name="20% - 强调文字颜色 4 3 2 10" xfId="2811"/>
    <cellStyle name="20% - 强调文字颜色 4 3 2 11" xfId="2812"/>
    <cellStyle name="20% - 强调文字颜色 4 3 2 12" xfId="2813"/>
    <cellStyle name="20% - 强调文字颜色 4 3 2 13" xfId="2814"/>
    <cellStyle name="20% - 强调文字颜色 4 3 2 14" xfId="2815"/>
    <cellStyle name="20% - 强调文字颜色 4 3 2 15" xfId="2816"/>
    <cellStyle name="20% - 强调文字颜色 4 3 2 2" xfId="2817"/>
    <cellStyle name="20% - 强调文字颜色 4 3 2 3" xfId="2818"/>
    <cellStyle name="20% - 强调文字颜色 4 3 2 4" xfId="2819"/>
    <cellStyle name="20% - 强调文字颜色 4 3 2 5" xfId="2820"/>
    <cellStyle name="20% - 强调文字颜色 4 3 2 6" xfId="2821"/>
    <cellStyle name="20% - 强调文字颜色 4 3 2 7" xfId="2822"/>
    <cellStyle name="20% - 强调文字颜色 4 3 2 8" xfId="2823"/>
    <cellStyle name="20% - 强调文字颜色 4 3 2 9" xfId="2824"/>
    <cellStyle name="20% - 强调文字颜色 4 3 20" xfId="2825"/>
    <cellStyle name="20% - 强调文字颜色 4 3 21" xfId="2826"/>
    <cellStyle name="20% - 强调文字颜色 4 3 22" xfId="2827"/>
    <cellStyle name="20% - 强调文字颜色 4 3 23" xfId="2828"/>
    <cellStyle name="20% - 强调文字颜色 4 3 24" xfId="2829"/>
    <cellStyle name="20% - 强调文字颜色 4 3 25" xfId="2830"/>
    <cellStyle name="20% - 强调文字颜色 4 3 26" xfId="2831"/>
    <cellStyle name="20% - 强调文字颜色 4 3 27" xfId="2832"/>
    <cellStyle name="20% - 强调文字颜色 4 3 28" xfId="2833"/>
    <cellStyle name="20% - 强调文字颜色 4 3 29" xfId="2834"/>
    <cellStyle name="20% - 强调文字颜色 4 3 3" xfId="2835"/>
    <cellStyle name="20% - 强调文字颜色 4 3 3 10" xfId="2836"/>
    <cellStyle name="20% - 强调文字颜色 4 3 3 11" xfId="2837"/>
    <cellStyle name="20% - 强调文字颜色 4 3 3 12" xfId="2838"/>
    <cellStyle name="20% - 强调文字颜色 4 3 3 13" xfId="2839"/>
    <cellStyle name="20% - 强调文字颜色 4 3 3 14" xfId="2840"/>
    <cellStyle name="20% - 强调文字颜色 4 3 3 15" xfId="2841"/>
    <cellStyle name="20% - 强调文字颜色 4 3 3 2" xfId="2842"/>
    <cellStyle name="20% - 强调文字颜色 4 3 3 3" xfId="2843"/>
    <cellStyle name="20% - 强调文字颜色 4 3 3 4" xfId="2844"/>
    <cellStyle name="20% - 强调文字颜色 4 3 3 5" xfId="2845"/>
    <cellStyle name="20% - 强调文字颜色 4 3 3 6" xfId="2846"/>
    <cellStyle name="20% - 强调文字颜色 4 3 3 7" xfId="2847"/>
    <cellStyle name="20% - 强调文字颜色 4 3 3 8" xfId="2848"/>
    <cellStyle name="20% - 强调文字颜色 4 3 3 9" xfId="2849"/>
    <cellStyle name="20% - 强调文字颜色 4 3 30" xfId="2850"/>
    <cellStyle name="20% - 强调文字颜色 4 3 31" xfId="2851"/>
    <cellStyle name="20% - 强调文字颜色 4 3 32" xfId="2852"/>
    <cellStyle name="20% - 强调文字颜色 4 3 33" xfId="2853"/>
    <cellStyle name="20% - 强调文字颜色 4 3 4" xfId="2854"/>
    <cellStyle name="20% - 强调文字颜色 4 3 4 10" xfId="2855"/>
    <cellStyle name="20% - 强调文字颜色 4 3 4 11" xfId="2856"/>
    <cellStyle name="20% - 强调文字颜色 4 3 4 12" xfId="2857"/>
    <cellStyle name="20% - 强调文字颜色 4 3 4 13" xfId="2858"/>
    <cellStyle name="20% - 强调文字颜色 4 3 4 14" xfId="2859"/>
    <cellStyle name="20% - 强调文字颜色 4 3 4 15" xfId="2860"/>
    <cellStyle name="20% - 强调文字颜色 4 3 4 2" xfId="2861"/>
    <cellStyle name="20% - 强调文字颜色 4 3 4 3" xfId="2862"/>
    <cellStyle name="20% - 强调文字颜色 4 3 4 4" xfId="2863"/>
    <cellStyle name="20% - 强调文字颜色 4 3 4 5" xfId="2864"/>
    <cellStyle name="20% - 强调文字颜色 4 3 4 6" xfId="2865"/>
    <cellStyle name="20% - 强调文字颜色 4 3 4 7" xfId="2866"/>
    <cellStyle name="20% - 强调文字颜色 4 3 4 8" xfId="2867"/>
    <cellStyle name="20% - 强调文字颜色 4 3 4 9" xfId="2868"/>
    <cellStyle name="20% - 强调文字颜色 4 3 5" xfId="2869"/>
    <cellStyle name="20% - 强调文字颜色 4 3 5 10" xfId="2870"/>
    <cellStyle name="20% - 强调文字颜色 4 3 5 11" xfId="2871"/>
    <cellStyle name="20% - 强调文字颜色 4 3 5 12" xfId="2872"/>
    <cellStyle name="20% - 强调文字颜色 4 3 5 13" xfId="2873"/>
    <cellStyle name="20% - 强调文字颜色 4 3 5 14" xfId="2874"/>
    <cellStyle name="20% - 强调文字颜色 4 3 5 15" xfId="2875"/>
    <cellStyle name="20% - 强调文字颜色 4 3 5 2" xfId="2876"/>
    <cellStyle name="20% - 强调文字颜色 4 3 5 3" xfId="2877"/>
    <cellStyle name="20% - 强调文字颜色 4 3 5 4" xfId="2878"/>
    <cellStyle name="20% - 强调文字颜色 4 3 5 5" xfId="2879"/>
    <cellStyle name="20% - 强调文字颜色 4 3 5 6" xfId="2880"/>
    <cellStyle name="20% - 强调文字颜色 4 3 5 7" xfId="2881"/>
    <cellStyle name="20% - 强调文字颜色 4 3 5 8" xfId="2882"/>
    <cellStyle name="20% - 强调文字颜色 4 3 5 9" xfId="2883"/>
    <cellStyle name="20% - 强调文字颜色 4 3 6" xfId="2884"/>
    <cellStyle name="20% - 强调文字颜色 4 3 6 10" xfId="2885"/>
    <cellStyle name="20% - 强调文字颜色 4 3 6 11" xfId="2886"/>
    <cellStyle name="20% - 强调文字颜色 4 3 6 12" xfId="2887"/>
    <cellStyle name="20% - 强调文字颜色 4 3 6 13" xfId="2888"/>
    <cellStyle name="20% - 强调文字颜色 4 3 6 14" xfId="2889"/>
    <cellStyle name="20% - 强调文字颜色 4 3 6 15" xfId="2890"/>
    <cellStyle name="20% - 强调文字颜色 4 3 6 2" xfId="2891"/>
    <cellStyle name="20% - 强调文字颜色 4 3 6 3" xfId="2892"/>
    <cellStyle name="20% - 强调文字颜色 4 3 6 4" xfId="2893"/>
    <cellStyle name="20% - 强调文字颜色 4 3 6 5" xfId="2894"/>
    <cellStyle name="20% - 强调文字颜色 4 3 6 6" xfId="2895"/>
    <cellStyle name="20% - 强调文字颜色 4 3 6 7" xfId="2896"/>
    <cellStyle name="20% - 强调文字颜色 4 3 6 8" xfId="2897"/>
    <cellStyle name="20% - 强调文字颜色 4 3 6 9" xfId="2898"/>
    <cellStyle name="20% - 强调文字颜色 4 3 7" xfId="2899"/>
    <cellStyle name="20% - 强调文字颜色 4 3 7 10" xfId="2900"/>
    <cellStyle name="20% - 强调文字颜色 4 3 7 11" xfId="2901"/>
    <cellStyle name="20% - 强调文字颜色 4 3 7 12" xfId="2902"/>
    <cellStyle name="20% - 强调文字颜色 4 3 7 13" xfId="2903"/>
    <cellStyle name="20% - 强调文字颜色 4 3 7 14" xfId="2904"/>
    <cellStyle name="20% - 强调文字颜色 4 3 7 15" xfId="2905"/>
    <cellStyle name="20% - 强调文字颜色 4 3 7 2" xfId="2906"/>
    <cellStyle name="20% - 强调文字颜色 4 3 7 3" xfId="2907"/>
    <cellStyle name="20% - 强调文字颜色 4 3 7 4" xfId="2908"/>
    <cellStyle name="20% - 强调文字颜色 4 3 7 5" xfId="2909"/>
    <cellStyle name="20% - 强调文字颜色 4 3 7 6" xfId="2910"/>
    <cellStyle name="20% - 强调文字颜色 4 3 7 7" xfId="2911"/>
    <cellStyle name="20% - 强调文字颜色 4 3 7 8" xfId="2912"/>
    <cellStyle name="20% - 强调文字颜色 4 3 7 9" xfId="2913"/>
    <cellStyle name="20% - 强调文字颜色 4 3 8" xfId="2914"/>
    <cellStyle name="20% - 强调文字颜色 4 3 9" xfId="2915"/>
    <cellStyle name="20% - 强调文字颜色 4 4" xfId="2916"/>
    <cellStyle name="20% - 强调文字颜色 4 4 10" xfId="2917"/>
    <cellStyle name="20% - 强调文字颜色 4 4 11" xfId="2918"/>
    <cellStyle name="20% - 强调文字颜色 4 4 12" xfId="2919"/>
    <cellStyle name="20% - 强调文字颜色 4 4 13" xfId="2920"/>
    <cellStyle name="20% - 强调文字颜色 4 4 14" xfId="2921"/>
    <cellStyle name="20% - 强调文字颜色 4 4 15" xfId="2922"/>
    <cellStyle name="20% - 强调文字颜色 4 4 2" xfId="2923"/>
    <cellStyle name="20% - 强调文字颜色 4 4 3" xfId="2924"/>
    <cellStyle name="20% - 强调文字颜色 4 4 4" xfId="2925"/>
    <cellStyle name="20% - 强调文字颜色 4 4 5" xfId="2926"/>
    <cellStyle name="20% - 强调文字颜色 4 4 6" xfId="2927"/>
    <cellStyle name="20% - 强调文字颜色 4 4 7" xfId="2928"/>
    <cellStyle name="20% - 强调文字颜色 4 4 8" xfId="2929"/>
    <cellStyle name="20% - 强调文字颜色 4 4 9" xfId="2930"/>
    <cellStyle name="20% - 强调文字颜色 4 5" xfId="2931"/>
    <cellStyle name="20% - 强调文字颜色 4 5 10" xfId="2932"/>
    <cellStyle name="20% - 强调文字颜色 4 5 11" xfId="2933"/>
    <cellStyle name="20% - 强调文字颜色 4 5 12" xfId="2934"/>
    <cellStyle name="20% - 强调文字颜色 4 5 13" xfId="2935"/>
    <cellStyle name="20% - 强调文字颜色 4 5 14" xfId="2936"/>
    <cellStyle name="20% - 强调文字颜色 4 5 15" xfId="2937"/>
    <cellStyle name="20% - 强调文字颜色 4 5 2" xfId="2938"/>
    <cellStyle name="20% - 强调文字颜色 4 5 3" xfId="2939"/>
    <cellStyle name="20% - 强调文字颜色 4 5 4" xfId="2940"/>
    <cellStyle name="20% - 强调文字颜色 4 5 5" xfId="2941"/>
    <cellStyle name="20% - 强调文字颜色 4 5 6" xfId="2942"/>
    <cellStyle name="20% - 强调文字颜色 4 5 7" xfId="2943"/>
    <cellStyle name="20% - 强调文字颜色 4 5 8" xfId="2944"/>
    <cellStyle name="20% - 强调文字颜色 4 5 9" xfId="2945"/>
    <cellStyle name="20% - 强调文字颜色 4 6" xfId="2946"/>
    <cellStyle name="20% - 强调文字颜色 4 6 10" xfId="2947"/>
    <cellStyle name="20% - 强调文字颜色 4 6 11" xfId="2948"/>
    <cellStyle name="20% - 强调文字颜色 4 6 12" xfId="2949"/>
    <cellStyle name="20% - 强调文字颜色 4 6 13" xfId="2950"/>
    <cellStyle name="20% - 强调文字颜色 4 6 14" xfId="2951"/>
    <cellStyle name="20% - 强调文字颜色 4 6 15" xfId="2952"/>
    <cellStyle name="20% - 强调文字颜色 4 6 2" xfId="2953"/>
    <cellStyle name="20% - 强调文字颜色 4 6 3" xfId="2954"/>
    <cellStyle name="20% - 强调文字颜色 4 6 4" xfId="2955"/>
    <cellStyle name="20% - 强调文字颜色 4 6 5" xfId="2956"/>
    <cellStyle name="20% - 强调文字颜色 4 6 6" xfId="2957"/>
    <cellStyle name="20% - 强调文字颜色 4 6 7" xfId="2958"/>
    <cellStyle name="20% - 强调文字颜色 4 6 8" xfId="2959"/>
    <cellStyle name="20% - 强调文字颜色 4 6 9" xfId="2960"/>
    <cellStyle name="20% - 强调文字颜色 4 7" xfId="2961"/>
    <cellStyle name="20% - 强调文字颜色 4 7 10" xfId="2962"/>
    <cellStyle name="20% - 强调文字颜色 4 7 11" xfId="2963"/>
    <cellStyle name="20% - 强调文字颜色 4 7 12" xfId="2964"/>
    <cellStyle name="20% - 强调文字颜色 4 7 13" xfId="2965"/>
    <cellStyle name="20% - 强调文字颜色 4 7 14" xfId="2966"/>
    <cellStyle name="20% - 强调文字颜色 4 7 15" xfId="2967"/>
    <cellStyle name="20% - 强调文字颜色 4 7 2" xfId="2968"/>
    <cellStyle name="20% - 强调文字颜色 4 7 3" xfId="2969"/>
    <cellStyle name="20% - 强调文字颜色 4 7 4" xfId="2970"/>
    <cellStyle name="20% - 强调文字颜色 4 7 5" xfId="2971"/>
    <cellStyle name="20% - 强调文字颜色 4 7 6" xfId="2972"/>
    <cellStyle name="20% - 强调文字颜色 4 7 7" xfId="2973"/>
    <cellStyle name="20% - 强调文字颜色 4 7 8" xfId="2974"/>
    <cellStyle name="20% - 强调文字颜色 4 7 9" xfId="2975"/>
    <cellStyle name="20% - 强调文字颜色 4 8" xfId="2976"/>
    <cellStyle name="20% - 强调文字颜色 4 8 10" xfId="2977"/>
    <cellStyle name="20% - 强调文字颜色 4 8 11" xfId="2978"/>
    <cellStyle name="20% - 强调文字颜色 4 8 12" xfId="2979"/>
    <cellStyle name="20% - 强调文字颜色 4 8 13" xfId="2980"/>
    <cellStyle name="20% - 强调文字颜色 4 8 14" xfId="2981"/>
    <cellStyle name="20% - 强调文字颜色 4 8 15" xfId="2982"/>
    <cellStyle name="20% - 强调文字颜色 4 8 2" xfId="2983"/>
    <cellStyle name="20% - 强调文字颜色 4 8 3" xfId="2984"/>
    <cellStyle name="20% - 强调文字颜色 4 8 4" xfId="2985"/>
    <cellStyle name="20% - 强调文字颜色 4 8 5" xfId="2986"/>
    <cellStyle name="20% - 强调文字颜色 4 8 6" xfId="2987"/>
    <cellStyle name="20% - 强调文字颜色 4 8 7" xfId="2988"/>
    <cellStyle name="20% - 强调文字颜色 4 8 8" xfId="2989"/>
    <cellStyle name="20% - 强调文字颜色 4 8 9" xfId="2990"/>
    <cellStyle name="20% - 强调文字颜色 4 9" xfId="2991"/>
    <cellStyle name="20% - 强调文字颜色 4 9 10" xfId="2992"/>
    <cellStyle name="20% - 强调文字颜色 4 9 11" xfId="2993"/>
    <cellStyle name="20% - 强调文字颜色 4 9 12" xfId="2994"/>
    <cellStyle name="20% - 强调文字颜色 4 9 13" xfId="2995"/>
    <cellStyle name="20% - 强调文字颜色 4 9 14" xfId="2996"/>
    <cellStyle name="20% - 强调文字颜色 4 9 15" xfId="2997"/>
    <cellStyle name="20% - 强调文字颜色 4 9 2" xfId="2998"/>
    <cellStyle name="20% - 强调文字颜色 4 9 3" xfId="2999"/>
    <cellStyle name="20% - 强调文字颜色 4 9 4" xfId="3000"/>
    <cellStyle name="20% - 强调文字颜色 4 9 5" xfId="3001"/>
    <cellStyle name="20% - 强调文字颜色 4 9 6" xfId="3002"/>
    <cellStyle name="20% - 强调文字颜色 4 9 7" xfId="3003"/>
    <cellStyle name="20% - 强调文字颜色 4 9 8" xfId="3004"/>
    <cellStyle name="20% - 强调文字颜色 4 9 9" xfId="3005"/>
    <cellStyle name="20% - 强调文字颜色 5 10" xfId="3006"/>
    <cellStyle name="20% - 强调文字颜色 5 10 2" xfId="3007"/>
    <cellStyle name="20% - 强调文字颜色 5 10 3" xfId="3008"/>
    <cellStyle name="20% - 强调文字颜色 5 11" xfId="3009"/>
    <cellStyle name="20% - 强调文字颜色 5 11 2" xfId="3010"/>
    <cellStyle name="20% - 强调文字颜色 5 12" xfId="3011"/>
    <cellStyle name="20% - 强调文字颜色 5 2" xfId="3012"/>
    <cellStyle name="20% - 强调文字颜色 5 2 10" xfId="3013"/>
    <cellStyle name="20% - 强调文字颜色 5 2 10 10" xfId="3014"/>
    <cellStyle name="20% - 强调文字颜色 5 2 10 11" xfId="3015"/>
    <cellStyle name="20% - 强调文字颜色 5 2 10 12" xfId="3016"/>
    <cellStyle name="20% - 强调文字颜色 5 2 10 13" xfId="3017"/>
    <cellStyle name="20% - 强调文字颜色 5 2 10 14" xfId="3018"/>
    <cellStyle name="20% - 强调文字颜色 5 2 10 15" xfId="3019"/>
    <cellStyle name="20% - 强调文字颜色 5 2 10 2" xfId="3020"/>
    <cellStyle name="20% - 强调文字颜色 5 2 10 3" xfId="3021"/>
    <cellStyle name="20% - 强调文字颜色 5 2 10 4" xfId="3022"/>
    <cellStyle name="20% - 强调文字颜色 5 2 10 5" xfId="3023"/>
    <cellStyle name="20% - 强调文字颜色 5 2 10 6" xfId="3024"/>
    <cellStyle name="20% - 强调文字颜色 5 2 10 7" xfId="3025"/>
    <cellStyle name="20% - 强调文字颜色 5 2 10 8" xfId="3026"/>
    <cellStyle name="20% - 强调文字颜色 5 2 10 9" xfId="3027"/>
    <cellStyle name="20% - 强调文字颜色 5 2 11" xfId="3028"/>
    <cellStyle name="20% - 强调文字颜色 5 2 11 10" xfId="3029"/>
    <cellStyle name="20% - 强调文字颜色 5 2 11 11" xfId="3030"/>
    <cellStyle name="20% - 强调文字颜色 5 2 11 12" xfId="3031"/>
    <cellStyle name="20% - 强调文字颜色 5 2 11 13" xfId="3032"/>
    <cellStyle name="20% - 强调文字颜色 5 2 11 14" xfId="3033"/>
    <cellStyle name="20% - 强调文字颜色 5 2 11 15" xfId="3034"/>
    <cellStyle name="20% - 强调文字颜色 5 2 11 2" xfId="3035"/>
    <cellStyle name="20% - 强调文字颜色 5 2 11 3" xfId="3036"/>
    <cellStyle name="20% - 强调文字颜色 5 2 11 4" xfId="3037"/>
    <cellStyle name="20% - 强调文字颜色 5 2 11 5" xfId="3038"/>
    <cellStyle name="20% - 强调文字颜色 5 2 11 6" xfId="3039"/>
    <cellStyle name="20% - 强调文字颜色 5 2 11 7" xfId="3040"/>
    <cellStyle name="20% - 强调文字颜色 5 2 11 8" xfId="3041"/>
    <cellStyle name="20% - 强调文字颜色 5 2 11 9" xfId="3042"/>
    <cellStyle name="20% - 强调文字颜色 5 2 12" xfId="3043"/>
    <cellStyle name="20% - 强调文字颜色 5 2 12 10" xfId="3044"/>
    <cellStyle name="20% - 强调文字颜色 5 2 12 11" xfId="3045"/>
    <cellStyle name="20% - 强调文字颜色 5 2 12 12" xfId="3046"/>
    <cellStyle name="20% - 强调文字颜色 5 2 12 13" xfId="3047"/>
    <cellStyle name="20% - 强调文字颜色 5 2 12 14" xfId="3048"/>
    <cellStyle name="20% - 强调文字颜色 5 2 12 15" xfId="3049"/>
    <cellStyle name="20% - 强调文字颜色 5 2 12 2" xfId="3050"/>
    <cellStyle name="20% - 强调文字颜色 5 2 12 3" xfId="3051"/>
    <cellStyle name="20% - 强调文字颜色 5 2 12 4" xfId="3052"/>
    <cellStyle name="20% - 强调文字颜色 5 2 12 5" xfId="3053"/>
    <cellStyle name="20% - 强调文字颜色 5 2 12 6" xfId="3054"/>
    <cellStyle name="20% - 强调文字颜色 5 2 12 7" xfId="3055"/>
    <cellStyle name="20% - 强调文字颜色 5 2 12 8" xfId="3056"/>
    <cellStyle name="20% - 强调文字颜色 5 2 12 9" xfId="3057"/>
    <cellStyle name="20% - 强调文字颜色 5 2 13" xfId="3058"/>
    <cellStyle name="20% - 强调文字颜色 5 2 13 10" xfId="3059"/>
    <cellStyle name="20% - 强调文字颜色 5 2 13 11" xfId="3060"/>
    <cellStyle name="20% - 强调文字颜色 5 2 13 12" xfId="3061"/>
    <cellStyle name="20% - 强调文字颜色 5 2 13 13" xfId="3062"/>
    <cellStyle name="20% - 强调文字颜色 5 2 13 14" xfId="3063"/>
    <cellStyle name="20% - 强调文字颜色 5 2 13 15" xfId="3064"/>
    <cellStyle name="20% - 强调文字颜色 5 2 13 2" xfId="3065"/>
    <cellStyle name="20% - 强调文字颜色 5 2 13 3" xfId="3066"/>
    <cellStyle name="20% - 强调文字颜色 5 2 13 4" xfId="3067"/>
    <cellStyle name="20% - 强调文字颜色 5 2 13 5" xfId="3068"/>
    <cellStyle name="20% - 强调文字颜色 5 2 13 6" xfId="3069"/>
    <cellStyle name="20% - 强调文字颜色 5 2 13 7" xfId="3070"/>
    <cellStyle name="20% - 强调文字颜色 5 2 13 8" xfId="3071"/>
    <cellStyle name="20% - 强调文字颜色 5 2 13 9" xfId="3072"/>
    <cellStyle name="20% - 强调文字颜色 5 2 14" xfId="3073"/>
    <cellStyle name="20% - 强调文字颜色 5 2 14 10" xfId="3074"/>
    <cellStyle name="20% - 强调文字颜色 5 2 14 11" xfId="3075"/>
    <cellStyle name="20% - 强调文字颜色 5 2 14 12" xfId="3076"/>
    <cellStyle name="20% - 强调文字颜色 5 2 14 13" xfId="3077"/>
    <cellStyle name="20% - 强调文字颜色 5 2 14 14" xfId="3078"/>
    <cellStyle name="20% - 强调文字颜色 5 2 14 15" xfId="3079"/>
    <cellStyle name="20% - 强调文字颜色 5 2 14 2" xfId="3080"/>
    <cellStyle name="20% - 强调文字颜色 5 2 14 3" xfId="3081"/>
    <cellStyle name="20% - 强调文字颜色 5 2 14 4" xfId="3082"/>
    <cellStyle name="20% - 强调文字颜色 5 2 14 5" xfId="3083"/>
    <cellStyle name="20% - 强调文字颜色 5 2 14 6" xfId="3084"/>
    <cellStyle name="20% - 强调文字颜色 5 2 14 7" xfId="3085"/>
    <cellStyle name="20% - 强调文字颜色 5 2 14 8" xfId="3086"/>
    <cellStyle name="20% - 强调文字颜色 5 2 14 9" xfId="3087"/>
    <cellStyle name="20% - 强调文字颜色 5 2 15" xfId="3088"/>
    <cellStyle name="20% - 强调文字颜色 5 2 15 10" xfId="3089"/>
    <cellStyle name="20% - 强调文字颜色 5 2 15 11" xfId="3090"/>
    <cellStyle name="20% - 强调文字颜色 5 2 15 12" xfId="3091"/>
    <cellStyle name="20% - 强调文字颜色 5 2 15 13" xfId="3092"/>
    <cellStyle name="20% - 强调文字颜色 5 2 15 14" xfId="3093"/>
    <cellStyle name="20% - 强调文字颜色 5 2 15 15" xfId="3094"/>
    <cellStyle name="20% - 强调文字颜色 5 2 15 2" xfId="3095"/>
    <cellStyle name="20% - 强调文字颜色 5 2 15 3" xfId="3096"/>
    <cellStyle name="20% - 强调文字颜色 5 2 15 4" xfId="3097"/>
    <cellStyle name="20% - 强调文字颜色 5 2 15 5" xfId="3098"/>
    <cellStyle name="20% - 强调文字颜色 5 2 15 6" xfId="3099"/>
    <cellStyle name="20% - 强调文字颜色 5 2 15 7" xfId="3100"/>
    <cellStyle name="20% - 强调文字颜色 5 2 15 8" xfId="3101"/>
    <cellStyle name="20% - 强调文字颜色 5 2 15 9" xfId="3102"/>
    <cellStyle name="20% - 强调文字颜色 5 2 16" xfId="3103"/>
    <cellStyle name="20% - 强调文字颜色 5 2 16 10" xfId="3104"/>
    <cellStyle name="20% - 强调文字颜色 5 2 16 11" xfId="3105"/>
    <cellStyle name="20% - 强调文字颜色 5 2 16 12" xfId="3106"/>
    <cellStyle name="20% - 强调文字颜色 5 2 16 13" xfId="3107"/>
    <cellStyle name="20% - 强调文字颜色 5 2 16 14" xfId="3108"/>
    <cellStyle name="20% - 强调文字颜色 5 2 16 15" xfId="3109"/>
    <cellStyle name="20% - 强调文字颜色 5 2 16 2" xfId="3110"/>
    <cellStyle name="20% - 强调文字颜色 5 2 16 3" xfId="3111"/>
    <cellStyle name="20% - 强调文字颜色 5 2 16 4" xfId="3112"/>
    <cellStyle name="20% - 强调文字颜色 5 2 16 5" xfId="3113"/>
    <cellStyle name="20% - 强调文字颜色 5 2 16 6" xfId="3114"/>
    <cellStyle name="20% - 强调文字颜色 5 2 16 7" xfId="3115"/>
    <cellStyle name="20% - 强调文字颜色 5 2 16 8" xfId="3116"/>
    <cellStyle name="20% - 强调文字颜色 5 2 16 9" xfId="3117"/>
    <cellStyle name="20% - 强调文字颜色 5 2 17" xfId="3118"/>
    <cellStyle name="20% - 强调文字颜色 5 2 17 10" xfId="3119"/>
    <cellStyle name="20% - 强调文字颜色 5 2 17 11" xfId="3120"/>
    <cellStyle name="20% - 强调文字颜色 5 2 17 12" xfId="3121"/>
    <cellStyle name="20% - 强调文字颜色 5 2 17 13" xfId="3122"/>
    <cellStyle name="20% - 强调文字颜色 5 2 17 14" xfId="3123"/>
    <cellStyle name="20% - 强调文字颜色 5 2 17 15" xfId="3124"/>
    <cellStyle name="20% - 强调文字颜色 5 2 17 2" xfId="3125"/>
    <cellStyle name="20% - 强调文字颜色 5 2 17 3" xfId="3126"/>
    <cellStyle name="20% - 强调文字颜色 5 2 17 4" xfId="3127"/>
    <cellStyle name="20% - 强调文字颜色 5 2 17 5" xfId="3128"/>
    <cellStyle name="20% - 强调文字颜色 5 2 17 6" xfId="3129"/>
    <cellStyle name="20% - 强调文字颜色 5 2 17 7" xfId="3130"/>
    <cellStyle name="20% - 强调文字颜色 5 2 17 8" xfId="3131"/>
    <cellStyle name="20% - 强调文字颜色 5 2 17 9" xfId="3132"/>
    <cellStyle name="20% - 强调文字颜色 5 2 18" xfId="3133"/>
    <cellStyle name="20% - 强调文字颜色 5 2 18 10" xfId="3134"/>
    <cellStyle name="20% - 强调文字颜色 5 2 18 11" xfId="3135"/>
    <cellStyle name="20% - 强调文字颜色 5 2 18 12" xfId="3136"/>
    <cellStyle name="20% - 强调文字颜色 5 2 18 13" xfId="3137"/>
    <cellStyle name="20% - 强调文字颜色 5 2 18 14" xfId="3138"/>
    <cellStyle name="20% - 强调文字颜色 5 2 18 15" xfId="3139"/>
    <cellStyle name="20% - 强调文字颜色 5 2 18 2" xfId="3140"/>
    <cellStyle name="20% - 强调文字颜色 5 2 18 3" xfId="3141"/>
    <cellStyle name="20% - 强调文字颜色 5 2 18 4" xfId="3142"/>
    <cellStyle name="20% - 强调文字颜色 5 2 18 5" xfId="3143"/>
    <cellStyle name="20% - 强调文字颜色 5 2 18 6" xfId="3144"/>
    <cellStyle name="20% - 强调文字颜色 5 2 18 7" xfId="3145"/>
    <cellStyle name="20% - 强调文字颜色 5 2 18 8" xfId="3146"/>
    <cellStyle name="20% - 强调文字颜色 5 2 18 9" xfId="3147"/>
    <cellStyle name="20% - 强调文字颜色 5 2 19" xfId="3148"/>
    <cellStyle name="20% - 强调文字颜色 5 2 19 10" xfId="3149"/>
    <cellStyle name="20% - 强调文字颜色 5 2 19 11" xfId="3150"/>
    <cellStyle name="20% - 强调文字颜色 5 2 19 12" xfId="3151"/>
    <cellStyle name="20% - 强调文字颜色 5 2 19 13" xfId="3152"/>
    <cellStyle name="20% - 强调文字颜色 5 2 19 14" xfId="3153"/>
    <cellStyle name="20% - 强调文字颜色 5 2 19 15" xfId="3154"/>
    <cellStyle name="20% - 强调文字颜色 5 2 19 2" xfId="3155"/>
    <cellStyle name="20% - 强调文字颜色 5 2 19 3" xfId="3156"/>
    <cellStyle name="20% - 强调文字颜色 5 2 19 4" xfId="3157"/>
    <cellStyle name="20% - 强调文字颜色 5 2 19 5" xfId="3158"/>
    <cellStyle name="20% - 强调文字颜色 5 2 19 6" xfId="3159"/>
    <cellStyle name="20% - 强调文字颜色 5 2 19 7" xfId="3160"/>
    <cellStyle name="20% - 强调文字颜色 5 2 19 8" xfId="3161"/>
    <cellStyle name="20% - 强调文字颜色 5 2 19 9" xfId="3162"/>
    <cellStyle name="20% - 强调文字颜色 5 2 2" xfId="3163"/>
    <cellStyle name="20% - 强调文字颜色 5 2 2 10" xfId="3164"/>
    <cellStyle name="20% - 强调文字颜色 5 2 2 11" xfId="3165"/>
    <cellStyle name="20% - 强调文字颜色 5 2 2 12" xfId="3166"/>
    <cellStyle name="20% - 强调文字颜色 5 2 2 13" xfId="3167"/>
    <cellStyle name="20% - 强调文字颜色 5 2 2 14" xfId="3168"/>
    <cellStyle name="20% - 强调文字颜色 5 2 2 15" xfId="3169"/>
    <cellStyle name="20% - 强调文字颜色 5 2 2 2" xfId="3170"/>
    <cellStyle name="20% - 强调文字颜色 5 2 2 3" xfId="3171"/>
    <cellStyle name="20% - 强调文字颜色 5 2 2 4" xfId="3172"/>
    <cellStyle name="20% - 强调文字颜色 5 2 2 5" xfId="3173"/>
    <cellStyle name="20% - 强调文字颜色 5 2 2 6" xfId="3174"/>
    <cellStyle name="20% - 强调文字颜色 5 2 2 7" xfId="3175"/>
    <cellStyle name="20% - 强调文字颜色 5 2 2 8" xfId="3176"/>
    <cellStyle name="20% - 强调文字颜色 5 2 2 9" xfId="3177"/>
    <cellStyle name="20% - 强调文字颜色 5 2 20" xfId="3178"/>
    <cellStyle name="20% - 强调文字颜色 5 2 20 10" xfId="3179"/>
    <cellStyle name="20% - 强调文字颜色 5 2 20 11" xfId="3180"/>
    <cellStyle name="20% - 强调文字颜色 5 2 20 12" xfId="3181"/>
    <cellStyle name="20% - 强调文字颜色 5 2 20 13" xfId="3182"/>
    <cellStyle name="20% - 强调文字颜色 5 2 20 14" xfId="3183"/>
    <cellStyle name="20% - 强调文字颜色 5 2 20 15" xfId="3184"/>
    <cellStyle name="20% - 强调文字颜色 5 2 20 2" xfId="3185"/>
    <cellStyle name="20% - 强调文字颜色 5 2 20 3" xfId="3186"/>
    <cellStyle name="20% - 强调文字颜色 5 2 20 4" xfId="3187"/>
    <cellStyle name="20% - 强调文字颜色 5 2 20 5" xfId="3188"/>
    <cellStyle name="20% - 强调文字颜色 5 2 20 6" xfId="3189"/>
    <cellStyle name="20% - 强调文字颜色 5 2 20 7" xfId="3190"/>
    <cellStyle name="20% - 强调文字颜色 5 2 20 8" xfId="3191"/>
    <cellStyle name="20% - 强调文字颜色 5 2 20 9" xfId="3192"/>
    <cellStyle name="20% - 强调文字颜色 5 2 21" xfId="3193"/>
    <cellStyle name="20% - 强调文字颜色 5 2 21 10" xfId="3194"/>
    <cellStyle name="20% - 强调文字颜色 5 2 21 11" xfId="3195"/>
    <cellStyle name="20% - 强调文字颜色 5 2 21 12" xfId="3196"/>
    <cellStyle name="20% - 强调文字颜色 5 2 21 13" xfId="3197"/>
    <cellStyle name="20% - 强调文字颜色 5 2 21 14" xfId="3198"/>
    <cellStyle name="20% - 强调文字颜色 5 2 21 15" xfId="3199"/>
    <cellStyle name="20% - 强调文字颜色 5 2 21 2" xfId="3200"/>
    <cellStyle name="20% - 强调文字颜色 5 2 21 3" xfId="3201"/>
    <cellStyle name="20% - 强调文字颜色 5 2 21 4" xfId="3202"/>
    <cellStyle name="20% - 强调文字颜色 5 2 21 5" xfId="3203"/>
    <cellStyle name="20% - 强调文字颜色 5 2 21 6" xfId="3204"/>
    <cellStyle name="20% - 强调文字颜色 5 2 21 7" xfId="3205"/>
    <cellStyle name="20% - 强调文字颜色 5 2 21 8" xfId="3206"/>
    <cellStyle name="20% - 强调文字颜色 5 2 21 9" xfId="3207"/>
    <cellStyle name="20% - 强调文字颜色 5 2 22" xfId="3208"/>
    <cellStyle name="20% - 强调文字颜色 5 2 22 10" xfId="3209"/>
    <cellStyle name="20% - 强调文字颜色 5 2 22 11" xfId="3210"/>
    <cellStyle name="20% - 强调文字颜色 5 2 22 12" xfId="3211"/>
    <cellStyle name="20% - 强调文字颜色 5 2 22 13" xfId="3212"/>
    <cellStyle name="20% - 强调文字颜色 5 2 22 14" xfId="3213"/>
    <cellStyle name="20% - 强调文字颜色 5 2 22 15" xfId="3214"/>
    <cellStyle name="20% - 强调文字颜色 5 2 22 2" xfId="3215"/>
    <cellStyle name="20% - 强调文字颜色 5 2 22 3" xfId="3216"/>
    <cellStyle name="20% - 强调文字颜色 5 2 22 4" xfId="3217"/>
    <cellStyle name="20% - 强调文字颜色 5 2 22 5" xfId="3218"/>
    <cellStyle name="20% - 强调文字颜色 5 2 22 6" xfId="3219"/>
    <cellStyle name="20% - 强调文字颜色 5 2 22 7" xfId="3220"/>
    <cellStyle name="20% - 强调文字颜色 5 2 22 8" xfId="3221"/>
    <cellStyle name="20% - 强调文字颜色 5 2 22 9" xfId="3222"/>
    <cellStyle name="20% - 强调文字颜色 5 2 23" xfId="3223"/>
    <cellStyle name="20% - 强调文字颜色 5 2 23 10" xfId="3224"/>
    <cellStyle name="20% - 强调文字颜色 5 2 23 11" xfId="3225"/>
    <cellStyle name="20% - 强调文字颜色 5 2 23 12" xfId="3226"/>
    <cellStyle name="20% - 强调文字颜色 5 2 23 13" xfId="3227"/>
    <cellStyle name="20% - 强调文字颜色 5 2 23 14" xfId="3228"/>
    <cellStyle name="20% - 强调文字颜色 5 2 23 15" xfId="3229"/>
    <cellStyle name="20% - 强调文字颜色 5 2 23 2" xfId="3230"/>
    <cellStyle name="20% - 强调文字颜色 5 2 23 3" xfId="3231"/>
    <cellStyle name="20% - 强调文字颜色 5 2 23 4" xfId="3232"/>
    <cellStyle name="20% - 强调文字颜色 5 2 23 5" xfId="3233"/>
    <cellStyle name="20% - 强调文字颜色 5 2 23 6" xfId="3234"/>
    <cellStyle name="20% - 强调文字颜色 5 2 23 7" xfId="3235"/>
    <cellStyle name="20% - 强调文字颜色 5 2 23 8" xfId="3236"/>
    <cellStyle name="20% - 强调文字颜色 5 2 23 9" xfId="3237"/>
    <cellStyle name="20% - 强调文字颜色 5 2 24" xfId="3238"/>
    <cellStyle name="20% - 强调文字颜色 5 2 24 10" xfId="3239"/>
    <cellStyle name="20% - 强调文字颜色 5 2 24 11" xfId="3240"/>
    <cellStyle name="20% - 强调文字颜色 5 2 24 12" xfId="3241"/>
    <cellStyle name="20% - 强调文字颜色 5 2 24 13" xfId="3242"/>
    <cellStyle name="20% - 强调文字颜色 5 2 24 14" xfId="3243"/>
    <cellStyle name="20% - 强调文字颜色 5 2 24 15" xfId="3244"/>
    <cellStyle name="20% - 强调文字颜色 5 2 24 2" xfId="3245"/>
    <cellStyle name="20% - 强调文字颜色 5 2 24 3" xfId="3246"/>
    <cellStyle name="20% - 强调文字颜色 5 2 24 4" xfId="3247"/>
    <cellStyle name="20% - 强调文字颜色 5 2 24 5" xfId="3248"/>
    <cellStyle name="20% - 强调文字颜色 5 2 24 6" xfId="3249"/>
    <cellStyle name="20% - 强调文字颜色 5 2 24 7" xfId="3250"/>
    <cellStyle name="20% - 强调文字颜色 5 2 24 8" xfId="3251"/>
    <cellStyle name="20% - 强调文字颜色 5 2 24 9" xfId="3252"/>
    <cellStyle name="20% - 强调文字颜色 5 2 25" xfId="3253"/>
    <cellStyle name="20% - 强调文字颜色 5 2 25 10" xfId="3254"/>
    <cellStyle name="20% - 强调文字颜色 5 2 25 11" xfId="3255"/>
    <cellStyle name="20% - 强调文字颜色 5 2 25 12" xfId="3256"/>
    <cellStyle name="20% - 强调文字颜色 5 2 25 13" xfId="3257"/>
    <cellStyle name="20% - 强调文字颜色 5 2 25 14" xfId="3258"/>
    <cellStyle name="20% - 强调文字颜色 5 2 25 15" xfId="3259"/>
    <cellStyle name="20% - 强调文字颜色 5 2 25 2" xfId="3260"/>
    <cellStyle name="20% - 强调文字颜色 5 2 25 3" xfId="3261"/>
    <cellStyle name="20% - 强调文字颜色 5 2 25 4" xfId="3262"/>
    <cellStyle name="20% - 强调文字颜色 5 2 25 5" xfId="3263"/>
    <cellStyle name="20% - 强调文字颜色 5 2 25 6" xfId="3264"/>
    <cellStyle name="20% - 强调文字颜色 5 2 25 7" xfId="3265"/>
    <cellStyle name="20% - 强调文字颜色 5 2 25 8" xfId="3266"/>
    <cellStyle name="20% - 强调文字颜色 5 2 25 9" xfId="3267"/>
    <cellStyle name="20% - 强调文字颜色 5 2 26" xfId="3268"/>
    <cellStyle name="20% - 强调文字颜色 5 2 26 10" xfId="3269"/>
    <cellStyle name="20% - 强调文字颜色 5 2 26 11" xfId="3270"/>
    <cellStyle name="20% - 强调文字颜色 5 2 26 12" xfId="3271"/>
    <cellStyle name="20% - 强调文字颜色 5 2 26 13" xfId="3272"/>
    <cellStyle name="20% - 强调文字颜色 5 2 26 14" xfId="3273"/>
    <cellStyle name="20% - 强调文字颜色 5 2 26 15" xfId="3274"/>
    <cellStyle name="20% - 强调文字颜色 5 2 26 2" xfId="3275"/>
    <cellStyle name="20% - 强调文字颜色 5 2 26 3" xfId="3276"/>
    <cellStyle name="20% - 强调文字颜色 5 2 26 4" xfId="3277"/>
    <cellStyle name="20% - 强调文字颜色 5 2 26 5" xfId="3278"/>
    <cellStyle name="20% - 强调文字颜色 5 2 26 6" xfId="3279"/>
    <cellStyle name="20% - 强调文字颜色 5 2 26 7" xfId="3280"/>
    <cellStyle name="20% - 强调文字颜色 5 2 26 8" xfId="3281"/>
    <cellStyle name="20% - 强调文字颜色 5 2 26 9" xfId="3282"/>
    <cellStyle name="20% - 强调文字颜色 5 2 27" xfId="3283"/>
    <cellStyle name="20% - 强调文字颜色 5 2 27 10" xfId="3284"/>
    <cellStyle name="20% - 强调文字颜色 5 2 27 11" xfId="3285"/>
    <cellStyle name="20% - 强调文字颜色 5 2 27 12" xfId="3286"/>
    <cellStyle name="20% - 强调文字颜色 5 2 27 13" xfId="3287"/>
    <cellStyle name="20% - 强调文字颜色 5 2 27 14" xfId="3288"/>
    <cellStyle name="20% - 强调文字颜色 5 2 27 15" xfId="3289"/>
    <cellStyle name="20% - 强调文字颜色 5 2 27 2" xfId="3290"/>
    <cellStyle name="20% - 强调文字颜色 5 2 27 3" xfId="3291"/>
    <cellStyle name="20% - 强调文字颜色 5 2 27 4" xfId="3292"/>
    <cellStyle name="20% - 强调文字颜色 5 2 27 5" xfId="3293"/>
    <cellStyle name="20% - 强调文字颜色 5 2 27 6" xfId="3294"/>
    <cellStyle name="20% - 强调文字颜色 5 2 27 7" xfId="3295"/>
    <cellStyle name="20% - 强调文字颜色 5 2 27 8" xfId="3296"/>
    <cellStyle name="20% - 强调文字颜色 5 2 27 9" xfId="3297"/>
    <cellStyle name="20% - 强调文字颜色 5 2 28" xfId="3298"/>
    <cellStyle name="20% - 强调文字颜色 5 2 28 10" xfId="3299"/>
    <cellStyle name="20% - 强调文字颜色 5 2 28 11" xfId="3300"/>
    <cellStyle name="20% - 强调文字颜色 5 2 28 12" xfId="3301"/>
    <cellStyle name="20% - 强调文字颜色 5 2 28 13" xfId="3302"/>
    <cellStyle name="20% - 强调文字颜色 5 2 28 14" xfId="3303"/>
    <cellStyle name="20% - 强调文字颜色 5 2 28 15" xfId="3304"/>
    <cellStyle name="20% - 强调文字颜色 5 2 28 2" xfId="3305"/>
    <cellStyle name="20% - 强调文字颜色 5 2 28 3" xfId="3306"/>
    <cellStyle name="20% - 强调文字颜色 5 2 28 4" xfId="3307"/>
    <cellStyle name="20% - 强调文字颜色 5 2 28 5" xfId="3308"/>
    <cellStyle name="20% - 强调文字颜色 5 2 28 6" xfId="3309"/>
    <cellStyle name="20% - 强调文字颜色 5 2 28 7" xfId="3310"/>
    <cellStyle name="20% - 强调文字颜色 5 2 28 8" xfId="3311"/>
    <cellStyle name="20% - 强调文字颜色 5 2 28 9" xfId="3312"/>
    <cellStyle name="20% - 强调文字颜色 5 2 29" xfId="3313"/>
    <cellStyle name="20% - 强调文字颜色 5 2 29 10" xfId="3314"/>
    <cellStyle name="20% - 强调文字颜色 5 2 29 11" xfId="3315"/>
    <cellStyle name="20% - 强调文字颜色 5 2 29 12" xfId="3316"/>
    <cellStyle name="20% - 强调文字颜色 5 2 29 13" xfId="3317"/>
    <cellStyle name="20% - 强调文字颜色 5 2 29 14" xfId="3318"/>
    <cellStyle name="20% - 强调文字颜色 5 2 29 15" xfId="3319"/>
    <cellStyle name="20% - 强调文字颜色 5 2 29 2" xfId="3320"/>
    <cellStyle name="20% - 强调文字颜色 5 2 29 3" xfId="3321"/>
    <cellStyle name="20% - 强调文字颜色 5 2 29 4" xfId="3322"/>
    <cellStyle name="20% - 强调文字颜色 5 2 29 5" xfId="3323"/>
    <cellStyle name="20% - 强调文字颜色 5 2 29 6" xfId="3324"/>
    <cellStyle name="20% - 强调文字颜色 5 2 29 7" xfId="3325"/>
    <cellStyle name="20% - 强调文字颜色 5 2 29 8" xfId="3326"/>
    <cellStyle name="20% - 强调文字颜色 5 2 29 9" xfId="3327"/>
    <cellStyle name="20% - 强调文字颜色 5 2 3" xfId="3328"/>
    <cellStyle name="20% - 强调文字颜色 5 2 3 10" xfId="3329"/>
    <cellStyle name="20% - 强调文字颜色 5 2 3 11" xfId="3330"/>
    <cellStyle name="20% - 强调文字颜色 5 2 3 12" xfId="3331"/>
    <cellStyle name="20% - 强调文字颜色 5 2 3 13" xfId="3332"/>
    <cellStyle name="20% - 强调文字颜色 5 2 3 14" xfId="3333"/>
    <cellStyle name="20% - 强调文字颜色 5 2 3 15" xfId="3334"/>
    <cellStyle name="20% - 强调文字颜色 5 2 3 2" xfId="3335"/>
    <cellStyle name="20% - 强调文字颜色 5 2 3 3" xfId="3336"/>
    <cellStyle name="20% - 强调文字颜色 5 2 3 4" xfId="3337"/>
    <cellStyle name="20% - 强调文字颜色 5 2 3 5" xfId="3338"/>
    <cellStyle name="20% - 强调文字颜色 5 2 3 6" xfId="3339"/>
    <cellStyle name="20% - 强调文字颜色 5 2 3 7" xfId="3340"/>
    <cellStyle name="20% - 强调文字颜色 5 2 3 8" xfId="3341"/>
    <cellStyle name="20% - 强调文字颜色 5 2 3 9" xfId="3342"/>
    <cellStyle name="20% - 强调文字颜色 5 2 30" xfId="3343"/>
    <cellStyle name="20% - 强调文字颜色 5 2 30 10" xfId="3344"/>
    <cellStyle name="20% - 强调文字颜色 5 2 30 11" xfId="3345"/>
    <cellStyle name="20% - 强调文字颜色 5 2 30 12" xfId="3346"/>
    <cellStyle name="20% - 强调文字颜色 5 2 30 13" xfId="3347"/>
    <cellStyle name="20% - 强调文字颜色 5 2 30 14" xfId="3348"/>
    <cellStyle name="20% - 强调文字颜色 5 2 30 15" xfId="3349"/>
    <cellStyle name="20% - 强调文字颜色 5 2 30 2" xfId="3350"/>
    <cellStyle name="20% - 强调文字颜色 5 2 30 3" xfId="3351"/>
    <cellStyle name="20% - 强调文字颜色 5 2 30 4" xfId="3352"/>
    <cellStyle name="20% - 强调文字颜色 5 2 30 5" xfId="3353"/>
    <cellStyle name="20% - 强调文字颜色 5 2 30 6" xfId="3354"/>
    <cellStyle name="20% - 强调文字颜色 5 2 30 7" xfId="3355"/>
    <cellStyle name="20% - 强调文字颜色 5 2 30 8" xfId="3356"/>
    <cellStyle name="20% - 强调文字颜色 5 2 30 9" xfId="3357"/>
    <cellStyle name="20% - 强调文字颜色 5 2 31" xfId="3358"/>
    <cellStyle name="20% - 强调文字颜色 5 2 31 10" xfId="3359"/>
    <cellStyle name="20% - 强调文字颜色 5 2 31 11" xfId="3360"/>
    <cellStyle name="20% - 强调文字颜色 5 2 31 12" xfId="3361"/>
    <cellStyle name="20% - 强调文字颜色 5 2 31 13" xfId="3362"/>
    <cellStyle name="20% - 强调文字颜色 5 2 31 14" xfId="3363"/>
    <cellStyle name="20% - 强调文字颜色 5 2 31 15" xfId="3364"/>
    <cellStyle name="20% - 强调文字颜色 5 2 31 2" xfId="3365"/>
    <cellStyle name="20% - 强调文字颜色 5 2 31 3" xfId="3366"/>
    <cellStyle name="20% - 强调文字颜色 5 2 31 4" xfId="3367"/>
    <cellStyle name="20% - 强调文字颜色 5 2 31 5" xfId="3368"/>
    <cellStyle name="20% - 强调文字颜色 5 2 31 6" xfId="3369"/>
    <cellStyle name="20% - 强调文字颜色 5 2 31 7" xfId="3370"/>
    <cellStyle name="20% - 强调文字颜色 5 2 31 8" xfId="3371"/>
    <cellStyle name="20% - 强调文字颜色 5 2 31 9" xfId="3372"/>
    <cellStyle name="20% - 强调文字颜色 5 2 32" xfId="3373"/>
    <cellStyle name="20% - 强调文字颜色 5 2 32 10" xfId="3374"/>
    <cellStyle name="20% - 强调文字颜色 5 2 32 11" xfId="3375"/>
    <cellStyle name="20% - 强调文字颜色 5 2 32 12" xfId="3376"/>
    <cellStyle name="20% - 强调文字颜色 5 2 32 13" xfId="3377"/>
    <cellStyle name="20% - 强调文字颜色 5 2 32 14" xfId="3378"/>
    <cellStyle name="20% - 强调文字颜色 5 2 32 15" xfId="3379"/>
    <cellStyle name="20% - 强调文字颜色 5 2 32 2" xfId="3380"/>
    <cellStyle name="20% - 强调文字颜色 5 2 32 3" xfId="3381"/>
    <cellStyle name="20% - 强调文字颜色 5 2 32 4" xfId="3382"/>
    <cellStyle name="20% - 强调文字颜色 5 2 32 5" xfId="3383"/>
    <cellStyle name="20% - 强调文字颜色 5 2 32 6" xfId="3384"/>
    <cellStyle name="20% - 强调文字颜色 5 2 32 7" xfId="3385"/>
    <cellStyle name="20% - 强调文字颜色 5 2 32 8" xfId="3386"/>
    <cellStyle name="20% - 强调文字颜色 5 2 32 9" xfId="3387"/>
    <cellStyle name="20% - 强调文字颜色 5 2 33" xfId="3388"/>
    <cellStyle name="20% - 强调文字颜色 5 2 33 10" xfId="3389"/>
    <cellStyle name="20% - 强调文字颜色 5 2 33 11" xfId="3390"/>
    <cellStyle name="20% - 强调文字颜色 5 2 33 12" xfId="3391"/>
    <cellStyle name="20% - 强调文字颜色 5 2 33 13" xfId="3392"/>
    <cellStyle name="20% - 强调文字颜色 5 2 33 14" xfId="3393"/>
    <cellStyle name="20% - 强调文字颜色 5 2 33 15" xfId="3394"/>
    <cellStyle name="20% - 强调文字颜色 5 2 33 2" xfId="3395"/>
    <cellStyle name="20% - 强调文字颜色 5 2 33 3" xfId="3396"/>
    <cellStyle name="20% - 强调文字颜色 5 2 33 4" xfId="3397"/>
    <cellStyle name="20% - 强调文字颜色 5 2 33 5" xfId="3398"/>
    <cellStyle name="20% - 强调文字颜色 5 2 33 6" xfId="3399"/>
    <cellStyle name="20% - 强调文字颜色 5 2 33 7" xfId="3400"/>
    <cellStyle name="20% - 强调文字颜色 5 2 33 8" xfId="3401"/>
    <cellStyle name="20% - 强调文字颜色 5 2 33 9" xfId="3402"/>
    <cellStyle name="20% - 强调文字颜色 5 2 34" xfId="3403"/>
    <cellStyle name="20% - 强调文字颜色 5 2 34 10" xfId="3404"/>
    <cellStyle name="20% - 强调文字颜色 5 2 34 11" xfId="3405"/>
    <cellStyle name="20% - 强调文字颜色 5 2 34 12" xfId="3406"/>
    <cellStyle name="20% - 强调文字颜色 5 2 34 13" xfId="3407"/>
    <cellStyle name="20% - 强调文字颜色 5 2 34 14" xfId="3408"/>
    <cellStyle name="20% - 强调文字颜色 5 2 34 15" xfId="3409"/>
    <cellStyle name="20% - 强调文字颜色 5 2 34 2" xfId="3410"/>
    <cellStyle name="20% - 强调文字颜色 5 2 34 3" xfId="3411"/>
    <cellStyle name="20% - 强调文字颜色 5 2 34 4" xfId="3412"/>
    <cellStyle name="20% - 强调文字颜色 5 2 34 5" xfId="3413"/>
    <cellStyle name="20% - 强调文字颜色 5 2 34 6" xfId="3414"/>
    <cellStyle name="20% - 强调文字颜色 5 2 34 7" xfId="3415"/>
    <cellStyle name="20% - 强调文字颜色 5 2 34 8" xfId="3416"/>
    <cellStyle name="20% - 强调文字颜色 5 2 34 9" xfId="3417"/>
    <cellStyle name="20% - 强调文字颜色 5 2 35" xfId="3418"/>
    <cellStyle name="20% - 强调文字颜色 5 2 36" xfId="3419"/>
    <cellStyle name="20% - 强调文字颜色 5 2 37" xfId="3420"/>
    <cellStyle name="20% - 强调文字颜色 5 2 38" xfId="3421"/>
    <cellStyle name="20% - 强调文字颜色 5 2 39" xfId="3422"/>
    <cellStyle name="20% - 强调文字颜色 5 2 4" xfId="3423"/>
    <cellStyle name="20% - 强调文字颜色 5 2 4 10" xfId="3424"/>
    <cellStyle name="20% - 强调文字颜色 5 2 4 11" xfId="3425"/>
    <cellStyle name="20% - 强调文字颜色 5 2 4 12" xfId="3426"/>
    <cellStyle name="20% - 强调文字颜色 5 2 4 13" xfId="3427"/>
    <cellStyle name="20% - 强调文字颜色 5 2 4 14" xfId="3428"/>
    <cellStyle name="20% - 强调文字颜色 5 2 4 15" xfId="3429"/>
    <cellStyle name="20% - 强调文字颜色 5 2 4 2" xfId="3430"/>
    <cellStyle name="20% - 强调文字颜色 5 2 4 3" xfId="3431"/>
    <cellStyle name="20% - 强调文字颜色 5 2 4 4" xfId="3432"/>
    <cellStyle name="20% - 强调文字颜色 5 2 4 5" xfId="3433"/>
    <cellStyle name="20% - 强调文字颜色 5 2 4 6" xfId="3434"/>
    <cellStyle name="20% - 强调文字颜色 5 2 4 7" xfId="3435"/>
    <cellStyle name="20% - 强调文字颜色 5 2 4 8" xfId="3436"/>
    <cellStyle name="20% - 强调文字颜色 5 2 4 9" xfId="3437"/>
    <cellStyle name="20% - 强调文字颜色 5 2 40" xfId="3438"/>
    <cellStyle name="20% - 强调文字颜色 5 2 41" xfId="3439"/>
    <cellStyle name="20% - 强调文字颜色 5 2 42" xfId="3440"/>
    <cellStyle name="20% - 强调文字颜色 5 2 43" xfId="3441"/>
    <cellStyle name="20% - 强调文字颜色 5 2 44" xfId="3442"/>
    <cellStyle name="20% - 强调文字颜色 5 2 45" xfId="3443"/>
    <cellStyle name="20% - 强调文字颜色 5 2 46" xfId="3444"/>
    <cellStyle name="20% - 强调文字颜色 5 2 47" xfId="3445"/>
    <cellStyle name="20% - 强调文字颜色 5 2 48" xfId="3446"/>
    <cellStyle name="20% - 强调文字颜色 5 2 49" xfId="3447"/>
    <cellStyle name="20% - 强调文字颜色 5 2 5" xfId="3448"/>
    <cellStyle name="20% - 强调文字颜色 5 2 5 10" xfId="3449"/>
    <cellStyle name="20% - 强调文字颜色 5 2 5 11" xfId="3450"/>
    <cellStyle name="20% - 强调文字颜色 5 2 5 12" xfId="3451"/>
    <cellStyle name="20% - 强调文字颜色 5 2 5 13" xfId="3452"/>
    <cellStyle name="20% - 强调文字颜色 5 2 5 14" xfId="3453"/>
    <cellStyle name="20% - 强调文字颜色 5 2 5 15" xfId="3454"/>
    <cellStyle name="20% - 强调文字颜色 5 2 5 2" xfId="3455"/>
    <cellStyle name="20% - 强调文字颜色 5 2 5 3" xfId="3456"/>
    <cellStyle name="20% - 强调文字颜色 5 2 5 4" xfId="3457"/>
    <cellStyle name="20% - 强调文字颜色 5 2 5 5" xfId="3458"/>
    <cellStyle name="20% - 强调文字颜色 5 2 5 6" xfId="3459"/>
    <cellStyle name="20% - 强调文字颜色 5 2 5 7" xfId="3460"/>
    <cellStyle name="20% - 强调文字颜色 5 2 5 8" xfId="3461"/>
    <cellStyle name="20% - 强调文字颜色 5 2 5 9" xfId="3462"/>
    <cellStyle name="20% - 强调文字颜色 5 2 50" xfId="3463"/>
    <cellStyle name="20% - 强调文字颜色 5 2 51" xfId="3464"/>
    <cellStyle name="20% - 强调文字颜色 5 2 52" xfId="3465"/>
    <cellStyle name="20% - 强调文字颜色 5 2 53" xfId="3466"/>
    <cellStyle name="20% - 强调文字颜色 5 2 54" xfId="3467"/>
    <cellStyle name="20% - 强调文字颜色 5 2 55" xfId="3468"/>
    <cellStyle name="20% - 强调文字颜色 5 2 56" xfId="3469"/>
    <cellStyle name="20% - 强调文字颜色 5 2 57" xfId="3470"/>
    <cellStyle name="20% - 强调文字颜色 5 2 58" xfId="3471"/>
    <cellStyle name="20% - 强调文字颜色 5 2 59" xfId="3472"/>
    <cellStyle name="20% - 强调文字颜色 5 2 6" xfId="3473"/>
    <cellStyle name="20% - 强调文字颜色 5 2 6 10" xfId="3474"/>
    <cellStyle name="20% - 强调文字颜色 5 2 6 11" xfId="3475"/>
    <cellStyle name="20% - 强调文字颜色 5 2 6 12" xfId="3476"/>
    <cellStyle name="20% - 强调文字颜色 5 2 6 13" xfId="3477"/>
    <cellStyle name="20% - 强调文字颜色 5 2 6 14" xfId="3478"/>
    <cellStyle name="20% - 强调文字颜色 5 2 6 15" xfId="3479"/>
    <cellStyle name="20% - 强调文字颜色 5 2 6 2" xfId="3480"/>
    <cellStyle name="20% - 强调文字颜色 5 2 6 3" xfId="3481"/>
    <cellStyle name="20% - 强调文字颜色 5 2 6 4" xfId="3482"/>
    <cellStyle name="20% - 强调文字颜色 5 2 6 5" xfId="3483"/>
    <cellStyle name="20% - 强调文字颜色 5 2 6 6" xfId="3484"/>
    <cellStyle name="20% - 强调文字颜色 5 2 6 7" xfId="3485"/>
    <cellStyle name="20% - 强调文字颜色 5 2 6 8" xfId="3486"/>
    <cellStyle name="20% - 强调文字颜色 5 2 6 9" xfId="3487"/>
    <cellStyle name="20% - 强调文字颜色 5 2 60" xfId="3488"/>
    <cellStyle name="20% - 强调文字颜色 5 2 7" xfId="3489"/>
    <cellStyle name="20% - 强调文字颜色 5 2 7 10" xfId="3490"/>
    <cellStyle name="20% - 强调文字颜色 5 2 7 11" xfId="3491"/>
    <cellStyle name="20% - 强调文字颜色 5 2 7 12" xfId="3492"/>
    <cellStyle name="20% - 强调文字颜色 5 2 7 13" xfId="3493"/>
    <cellStyle name="20% - 强调文字颜色 5 2 7 14" xfId="3494"/>
    <cellStyle name="20% - 强调文字颜色 5 2 7 15" xfId="3495"/>
    <cellStyle name="20% - 强调文字颜色 5 2 7 2" xfId="3496"/>
    <cellStyle name="20% - 强调文字颜色 5 2 7 3" xfId="3497"/>
    <cellStyle name="20% - 强调文字颜色 5 2 7 4" xfId="3498"/>
    <cellStyle name="20% - 强调文字颜色 5 2 7 5" xfId="3499"/>
    <cellStyle name="20% - 强调文字颜色 5 2 7 6" xfId="3500"/>
    <cellStyle name="20% - 强调文字颜色 5 2 7 7" xfId="3501"/>
    <cellStyle name="20% - 强调文字颜色 5 2 7 8" xfId="3502"/>
    <cellStyle name="20% - 强调文字颜色 5 2 7 9" xfId="3503"/>
    <cellStyle name="20% - 强调文字颜色 5 2 8" xfId="3504"/>
    <cellStyle name="20% - 强调文字颜色 5 2 8 10" xfId="3505"/>
    <cellStyle name="20% - 强调文字颜色 5 2 8 11" xfId="3506"/>
    <cellStyle name="20% - 强调文字颜色 5 2 8 12" xfId="3507"/>
    <cellStyle name="20% - 强调文字颜色 5 2 8 13" xfId="3508"/>
    <cellStyle name="20% - 强调文字颜色 5 2 8 14" xfId="3509"/>
    <cellStyle name="20% - 强调文字颜色 5 2 8 15" xfId="3510"/>
    <cellStyle name="20% - 强调文字颜色 5 2 8 2" xfId="3511"/>
    <cellStyle name="20% - 强调文字颜色 5 2 8 3" xfId="3512"/>
    <cellStyle name="20% - 强调文字颜色 5 2 8 4" xfId="3513"/>
    <cellStyle name="20% - 强调文字颜色 5 2 8 5" xfId="3514"/>
    <cellStyle name="20% - 强调文字颜色 5 2 8 6" xfId="3515"/>
    <cellStyle name="20% - 强调文字颜色 5 2 8 7" xfId="3516"/>
    <cellStyle name="20% - 强调文字颜色 5 2 8 8" xfId="3517"/>
    <cellStyle name="20% - 强调文字颜色 5 2 8 9" xfId="3518"/>
    <cellStyle name="20% - 强调文字颜色 5 2 9" xfId="3519"/>
    <cellStyle name="20% - 强调文字颜色 5 2 9 10" xfId="3520"/>
    <cellStyle name="20% - 强调文字颜色 5 2 9 11" xfId="3521"/>
    <cellStyle name="20% - 强调文字颜色 5 2 9 12" xfId="3522"/>
    <cellStyle name="20% - 强调文字颜色 5 2 9 13" xfId="3523"/>
    <cellStyle name="20% - 强调文字颜色 5 2 9 14" xfId="3524"/>
    <cellStyle name="20% - 强调文字颜色 5 2 9 15" xfId="3525"/>
    <cellStyle name="20% - 强调文字颜色 5 2 9 2" xfId="3526"/>
    <cellStyle name="20% - 强调文字颜色 5 2 9 3" xfId="3527"/>
    <cellStyle name="20% - 强调文字颜色 5 2 9 4" xfId="3528"/>
    <cellStyle name="20% - 强调文字颜色 5 2 9 5" xfId="3529"/>
    <cellStyle name="20% - 强调文字颜色 5 2 9 6" xfId="3530"/>
    <cellStyle name="20% - 强调文字颜色 5 2 9 7" xfId="3531"/>
    <cellStyle name="20% - 强调文字颜色 5 2 9 8" xfId="3532"/>
    <cellStyle name="20% - 强调文字颜色 5 2 9 9" xfId="3533"/>
    <cellStyle name="20% - 强调文字颜色 5 3" xfId="3534"/>
    <cellStyle name="20% - 强调文字颜色 5 3 10" xfId="3535"/>
    <cellStyle name="20% - 强调文字颜色 5 3 11" xfId="3536"/>
    <cellStyle name="20% - 强调文字颜色 5 3 12" xfId="3537"/>
    <cellStyle name="20% - 强调文字颜色 5 3 13" xfId="3538"/>
    <cellStyle name="20% - 强调文字颜色 5 3 14" xfId="3539"/>
    <cellStyle name="20% - 强调文字颜色 5 3 15" xfId="3540"/>
    <cellStyle name="20% - 强调文字颜色 5 3 16" xfId="3541"/>
    <cellStyle name="20% - 强调文字颜色 5 3 17" xfId="3542"/>
    <cellStyle name="20% - 强调文字颜色 5 3 18" xfId="3543"/>
    <cellStyle name="20% - 强调文字颜色 5 3 19" xfId="3544"/>
    <cellStyle name="20% - 强调文字颜色 5 3 2" xfId="3545"/>
    <cellStyle name="20% - 强调文字颜色 5 3 2 10" xfId="3546"/>
    <cellStyle name="20% - 强调文字颜色 5 3 2 11" xfId="3547"/>
    <cellStyle name="20% - 强调文字颜色 5 3 2 12" xfId="3548"/>
    <cellStyle name="20% - 强调文字颜色 5 3 2 13" xfId="3549"/>
    <cellStyle name="20% - 强调文字颜色 5 3 2 14" xfId="3550"/>
    <cellStyle name="20% - 强调文字颜色 5 3 2 15" xfId="3551"/>
    <cellStyle name="20% - 强调文字颜色 5 3 2 2" xfId="3552"/>
    <cellStyle name="20% - 强调文字颜色 5 3 2 3" xfId="3553"/>
    <cellStyle name="20% - 强调文字颜色 5 3 2 4" xfId="3554"/>
    <cellStyle name="20% - 强调文字颜色 5 3 2 5" xfId="3555"/>
    <cellStyle name="20% - 强调文字颜色 5 3 2 6" xfId="3556"/>
    <cellStyle name="20% - 强调文字颜色 5 3 2 7" xfId="3557"/>
    <cellStyle name="20% - 强调文字颜色 5 3 2 8" xfId="3558"/>
    <cellStyle name="20% - 强调文字颜色 5 3 2 9" xfId="3559"/>
    <cellStyle name="20% - 强调文字颜色 5 3 20" xfId="3560"/>
    <cellStyle name="20% - 强调文字颜色 5 3 21" xfId="3561"/>
    <cellStyle name="20% - 强调文字颜色 5 3 22" xfId="3562"/>
    <cellStyle name="20% - 强调文字颜色 5 3 23" xfId="3563"/>
    <cellStyle name="20% - 强调文字颜色 5 3 24" xfId="3564"/>
    <cellStyle name="20% - 强调文字颜色 5 3 25" xfId="3565"/>
    <cellStyle name="20% - 强调文字颜色 5 3 26" xfId="3566"/>
    <cellStyle name="20% - 强调文字颜色 5 3 27" xfId="3567"/>
    <cellStyle name="20% - 强调文字颜色 5 3 28" xfId="3568"/>
    <cellStyle name="20% - 强调文字颜色 5 3 29" xfId="3569"/>
    <cellStyle name="20% - 强调文字颜色 5 3 3" xfId="3570"/>
    <cellStyle name="20% - 强调文字颜色 5 3 3 10" xfId="3571"/>
    <cellStyle name="20% - 强调文字颜色 5 3 3 11" xfId="3572"/>
    <cellStyle name="20% - 强调文字颜色 5 3 3 12" xfId="3573"/>
    <cellStyle name="20% - 强调文字颜色 5 3 3 13" xfId="3574"/>
    <cellStyle name="20% - 强调文字颜色 5 3 3 14" xfId="3575"/>
    <cellStyle name="20% - 强调文字颜色 5 3 3 15" xfId="3576"/>
    <cellStyle name="20% - 强调文字颜色 5 3 3 2" xfId="3577"/>
    <cellStyle name="20% - 强调文字颜色 5 3 3 3" xfId="3578"/>
    <cellStyle name="20% - 强调文字颜色 5 3 3 4" xfId="3579"/>
    <cellStyle name="20% - 强调文字颜色 5 3 3 5" xfId="3580"/>
    <cellStyle name="20% - 强调文字颜色 5 3 3 6" xfId="3581"/>
    <cellStyle name="20% - 强调文字颜色 5 3 3 7" xfId="3582"/>
    <cellStyle name="20% - 强调文字颜色 5 3 3 8" xfId="3583"/>
    <cellStyle name="20% - 强调文字颜色 5 3 3 9" xfId="3584"/>
    <cellStyle name="20% - 强调文字颜色 5 3 30" xfId="3585"/>
    <cellStyle name="20% - 强调文字颜色 5 3 31" xfId="3586"/>
    <cellStyle name="20% - 强调文字颜色 5 3 32" xfId="3587"/>
    <cellStyle name="20% - 强调文字颜色 5 3 33" xfId="3588"/>
    <cellStyle name="20% - 强调文字颜色 5 3 4" xfId="3589"/>
    <cellStyle name="20% - 强调文字颜色 5 3 4 10" xfId="3590"/>
    <cellStyle name="20% - 强调文字颜色 5 3 4 11" xfId="3591"/>
    <cellStyle name="20% - 强调文字颜色 5 3 4 12" xfId="3592"/>
    <cellStyle name="20% - 强调文字颜色 5 3 4 13" xfId="3593"/>
    <cellStyle name="20% - 强调文字颜色 5 3 4 14" xfId="3594"/>
    <cellStyle name="20% - 强调文字颜色 5 3 4 15" xfId="3595"/>
    <cellStyle name="20% - 强调文字颜色 5 3 4 2" xfId="3596"/>
    <cellStyle name="20% - 强调文字颜色 5 3 4 3" xfId="3597"/>
    <cellStyle name="20% - 强调文字颜色 5 3 4 4" xfId="3598"/>
    <cellStyle name="20% - 强调文字颜色 5 3 4 5" xfId="3599"/>
    <cellStyle name="20% - 强调文字颜色 5 3 4 6" xfId="3600"/>
    <cellStyle name="20% - 强调文字颜色 5 3 4 7" xfId="3601"/>
    <cellStyle name="20% - 强调文字颜色 5 3 4 8" xfId="3602"/>
    <cellStyle name="20% - 强调文字颜色 5 3 4 9" xfId="3603"/>
    <cellStyle name="20% - 强调文字颜色 5 3 5" xfId="3604"/>
    <cellStyle name="20% - 强调文字颜色 5 3 5 10" xfId="3605"/>
    <cellStyle name="20% - 强调文字颜色 5 3 5 11" xfId="3606"/>
    <cellStyle name="20% - 强调文字颜色 5 3 5 12" xfId="3607"/>
    <cellStyle name="20% - 强调文字颜色 5 3 5 13" xfId="3608"/>
    <cellStyle name="20% - 强调文字颜色 5 3 5 14" xfId="3609"/>
    <cellStyle name="20% - 强调文字颜色 5 3 5 15" xfId="3610"/>
    <cellStyle name="20% - 强调文字颜色 5 3 5 2" xfId="3611"/>
    <cellStyle name="20% - 强调文字颜色 5 3 5 3" xfId="3612"/>
    <cellStyle name="20% - 强调文字颜色 5 3 5 4" xfId="3613"/>
    <cellStyle name="20% - 强调文字颜色 5 3 5 5" xfId="3614"/>
    <cellStyle name="20% - 强调文字颜色 5 3 5 6" xfId="3615"/>
    <cellStyle name="20% - 强调文字颜色 5 3 5 7" xfId="3616"/>
    <cellStyle name="20% - 强调文字颜色 5 3 5 8" xfId="3617"/>
    <cellStyle name="20% - 强调文字颜色 5 3 5 9" xfId="3618"/>
    <cellStyle name="20% - 强调文字颜色 5 3 6" xfId="3619"/>
    <cellStyle name="20% - 强调文字颜色 5 3 6 10" xfId="3620"/>
    <cellStyle name="20% - 强调文字颜色 5 3 6 11" xfId="3621"/>
    <cellStyle name="20% - 强调文字颜色 5 3 6 12" xfId="3622"/>
    <cellStyle name="20% - 强调文字颜色 5 3 6 13" xfId="3623"/>
    <cellStyle name="20% - 强调文字颜色 5 3 6 14" xfId="3624"/>
    <cellStyle name="20% - 强调文字颜色 5 3 6 15" xfId="3625"/>
    <cellStyle name="20% - 强调文字颜色 5 3 6 2" xfId="3626"/>
    <cellStyle name="20% - 强调文字颜色 5 3 6 3" xfId="3627"/>
    <cellStyle name="20% - 强调文字颜色 5 3 6 4" xfId="3628"/>
    <cellStyle name="20% - 强调文字颜色 5 3 6 5" xfId="3629"/>
    <cellStyle name="20% - 强调文字颜色 5 3 6 6" xfId="3630"/>
    <cellStyle name="20% - 强调文字颜色 5 3 6 7" xfId="3631"/>
    <cellStyle name="20% - 强调文字颜色 5 3 6 8" xfId="3632"/>
    <cellStyle name="20% - 强调文字颜色 5 3 6 9" xfId="3633"/>
    <cellStyle name="20% - 强调文字颜色 5 3 7" xfId="3634"/>
    <cellStyle name="20% - 强调文字颜色 5 3 7 10" xfId="3635"/>
    <cellStyle name="20% - 强调文字颜色 5 3 7 11" xfId="3636"/>
    <cellStyle name="20% - 强调文字颜色 5 3 7 12" xfId="3637"/>
    <cellStyle name="20% - 强调文字颜色 5 3 7 13" xfId="3638"/>
    <cellStyle name="20% - 强调文字颜色 5 3 7 14" xfId="3639"/>
    <cellStyle name="20% - 强调文字颜色 5 3 7 15" xfId="3640"/>
    <cellStyle name="20% - 强调文字颜色 5 3 7 2" xfId="3641"/>
    <cellStyle name="20% - 强调文字颜色 5 3 7 3" xfId="3642"/>
    <cellStyle name="20% - 强调文字颜色 5 3 7 4" xfId="3643"/>
    <cellStyle name="20% - 强调文字颜色 5 3 7 5" xfId="3644"/>
    <cellStyle name="20% - 强调文字颜色 5 3 7 6" xfId="3645"/>
    <cellStyle name="20% - 强调文字颜色 5 3 7 7" xfId="3646"/>
    <cellStyle name="20% - 强调文字颜色 5 3 7 8" xfId="3647"/>
    <cellStyle name="20% - 强调文字颜色 5 3 7 9" xfId="3648"/>
    <cellStyle name="20% - 强调文字颜色 5 3 8" xfId="3649"/>
    <cellStyle name="20% - 强调文字颜色 5 3 9" xfId="3650"/>
    <cellStyle name="20% - 强调文字颜色 5 4" xfId="3651"/>
    <cellStyle name="20% - 强调文字颜色 5 4 10" xfId="3652"/>
    <cellStyle name="20% - 强调文字颜色 5 4 11" xfId="3653"/>
    <cellStyle name="20% - 强调文字颜色 5 4 12" xfId="3654"/>
    <cellStyle name="20% - 强调文字颜色 5 4 13" xfId="3655"/>
    <cellStyle name="20% - 强调文字颜色 5 4 14" xfId="3656"/>
    <cellStyle name="20% - 强调文字颜色 5 4 15" xfId="3657"/>
    <cellStyle name="20% - 强调文字颜色 5 4 2" xfId="3658"/>
    <cellStyle name="20% - 强调文字颜色 5 4 3" xfId="3659"/>
    <cellStyle name="20% - 强调文字颜色 5 4 4" xfId="3660"/>
    <cellStyle name="20% - 强调文字颜色 5 4 5" xfId="3661"/>
    <cellStyle name="20% - 强调文字颜色 5 4 6" xfId="3662"/>
    <cellStyle name="20% - 强调文字颜色 5 4 7" xfId="3663"/>
    <cellStyle name="20% - 强调文字颜色 5 4 8" xfId="3664"/>
    <cellStyle name="20% - 强调文字颜色 5 4 9" xfId="3665"/>
    <cellStyle name="20% - 强调文字颜色 5 5" xfId="3666"/>
    <cellStyle name="20% - 强调文字颜色 5 5 10" xfId="3667"/>
    <cellStyle name="20% - 强调文字颜色 5 5 11" xfId="3668"/>
    <cellStyle name="20% - 强调文字颜色 5 5 12" xfId="3669"/>
    <cellStyle name="20% - 强调文字颜色 5 5 13" xfId="3670"/>
    <cellStyle name="20% - 强调文字颜色 5 5 14" xfId="3671"/>
    <cellStyle name="20% - 强调文字颜色 5 5 15" xfId="3672"/>
    <cellStyle name="20% - 强调文字颜色 5 5 2" xfId="3673"/>
    <cellStyle name="20% - 强调文字颜色 5 5 3" xfId="3674"/>
    <cellStyle name="20% - 强调文字颜色 5 5 4" xfId="3675"/>
    <cellStyle name="20% - 强调文字颜色 5 5 5" xfId="3676"/>
    <cellStyle name="20% - 强调文字颜色 5 5 6" xfId="3677"/>
    <cellStyle name="20% - 强调文字颜色 5 5 7" xfId="3678"/>
    <cellStyle name="20% - 强调文字颜色 5 5 8" xfId="3679"/>
    <cellStyle name="20% - 强调文字颜色 5 5 9" xfId="3680"/>
    <cellStyle name="20% - 强调文字颜色 5 6" xfId="3681"/>
    <cellStyle name="20% - 强调文字颜色 5 6 10" xfId="3682"/>
    <cellStyle name="20% - 强调文字颜色 5 6 11" xfId="3683"/>
    <cellStyle name="20% - 强调文字颜色 5 6 12" xfId="3684"/>
    <cellStyle name="20% - 强调文字颜色 5 6 13" xfId="3685"/>
    <cellStyle name="20% - 强调文字颜色 5 6 14" xfId="3686"/>
    <cellStyle name="20% - 强调文字颜色 5 6 15" xfId="3687"/>
    <cellStyle name="20% - 强调文字颜色 5 6 2" xfId="3688"/>
    <cellStyle name="20% - 强调文字颜色 5 6 3" xfId="3689"/>
    <cellStyle name="20% - 强调文字颜色 5 6 4" xfId="3690"/>
    <cellStyle name="20% - 强调文字颜色 5 6 5" xfId="3691"/>
    <cellStyle name="20% - 强调文字颜色 5 6 6" xfId="3692"/>
    <cellStyle name="20% - 强调文字颜色 5 6 7" xfId="3693"/>
    <cellStyle name="20% - 强调文字颜色 5 6 8" xfId="3694"/>
    <cellStyle name="20% - 强调文字颜色 5 6 9" xfId="3695"/>
    <cellStyle name="20% - 强调文字颜色 5 7" xfId="3696"/>
    <cellStyle name="20% - 强调文字颜色 5 7 10" xfId="3697"/>
    <cellStyle name="20% - 强调文字颜色 5 7 11" xfId="3698"/>
    <cellStyle name="20% - 强调文字颜色 5 7 12" xfId="3699"/>
    <cellStyle name="20% - 强调文字颜色 5 7 13" xfId="3700"/>
    <cellStyle name="20% - 强调文字颜色 5 7 14" xfId="3701"/>
    <cellStyle name="20% - 强调文字颜色 5 7 15" xfId="3702"/>
    <cellStyle name="20% - 强调文字颜色 5 7 2" xfId="3703"/>
    <cellStyle name="20% - 强调文字颜色 5 7 3" xfId="3704"/>
    <cellStyle name="20% - 强调文字颜色 5 7 4" xfId="3705"/>
    <cellStyle name="20% - 强调文字颜色 5 7 5" xfId="3706"/>
    <cellStyle name="20% - 强调文字颜色 5 7 6" xfId="3707"/>
    <cellStyle name="20% - 强调文字颜色 5 7 7" xfId="3708"/>
    <cellStyle name="20% - 强调文字颜色 5 7 8" xfId="3709"/>
    <cellStyle name="20% - 强调文字颜色 5 7 9" xfId="3710"/>
    <cellStyle name="20% - 强调文字颜色 5 8" xfId="3711"/>
    <cellStyle name="20% - 强调文字颜色 5 8 10" xfId="3712"/>
    <cellStyle name="20% - 强调文字颜色 5 8 11" xfId="3713"/>
    <cellStyle name="20% - 强调文字颜色 5 8 12" xfId="3714"/>
    <cellStyle name="20% - 强调文字颜色 5 8 13" xfId="3715"/>
    <cellStyle name="20% - 强调文字颜色 5 8 14" xfId="3716"/>
    <cellStyle name="20% - 强调文字颜色 5 8 15" xfId="3717"/>
    <cellStyle name="20% - 强调文字颜色 5 8 2" xfId="3718"/>
    <cellStyle name="20% - 强调文字颜色 5 8 3" xfId="3719"/>
    <cellStyle name="20% - 强调文字颜色 5 8 4" xfId="3720"/>
    <cellStyle name="20% - 强调文字颜色 5 8 5" xfId="3721"/>
    <cellStyle name="20% - 强调文字颜色 5 8 6" xfId="3722"/>
    <cellStyle name="20% - 强调文字颜色 5 8 7" xfId="3723"/>
    <cellStyle name="20% - 强调文字颜色 5 8 8" xfId="3724"/>
    <cellStyle name="20% - 强调文字颜色 5 8 9" xfId="3725"/>
    <cellStyle name="20% - 强调文字颜色 5 9" xfId="3726"/>
    <cellStyle name="20% - 强调文字颜色 5 9 10" xfId="3727"/>
    <cellStyle name="20% - 强调文字颜色 5 9 11" xfId="3728"/>
    <cellStyle name="20% - 强调文字颜色 5 9 12" xfId="3729"/>
    <cellStyle name="20% - 强调文字颜色 5 9 13" xfId="3730"/>
    <cellStyle name="20% - 强调文字颜色 5 9 14" xfId="3731"/>
    <cellStyle name="20% - 强调文字颜色 5 9 15" xfId="3732"/>
    <cellStyle name="20% - 强调文字颜色 5 9 2" xfId="3733"/>
    <cellStyle name="20% - 强调文字颜色 5 9 3" xfId="3734"/>
    <cellStyle name="20% - 强调文字颜色 5 9 4" xfId="3735"/>
    <cellStyle name="20% - 强调文字颜色 5 9 5" xfId="3736"/>
    <cellStyle name="20% - 强调文字颜色 5 9 6" xfId="3737"/>
    <cellStyle name="20% - 强调文字颜色 5 9 7" xfId="3738"/>
    <cellStyle name="20% - 强调文字颜色 5 9 8" xfId="3739"/>
    <cellStyle name="20% - 强调文字颜色 5 9 9" xfId="3740"/>
    <cellStyle name="20% - 强调文字颜色 6 10" xfId="3741"/>
    <cellStyle name="20% - 强调文字颜色 6 10 2" xfId="3742"/>
    <cellStyle name="20% - 强调文字颜色 6 10 3" xfId="3743"/>
    <cellStyle name="20% - 强调文字颜色 6 11" xfId="3744"/>
    <cellStyle name="20% - 强调文字颜色 6 11 2" xfId="3745"/>
    <cellStyle name="20% - 强调文字颜色 6 12" xfId="3746"/>
    <cellStyle name="20% - 强调文字颜色 6 2" xfId="3747"/>
    <cellStyle name="20% - 强调文字颜色 6 2 10" xfId="3748"/>
    <cellStyle name="20% - 强调文字颜色 6 2 10 10" xfId="3749"/>
    <cellStyle name="20% - 强调文字颜色 6 2 10 11" xfId="3750"/>
    <cellStyle name="20% - 强调文字颜色 6 2 10 12" xfId="3751"/>
    <cellStyle name="20% - 强调文字颜色 6 2 10 13" xfId="3752"/>
    <cellStyle name="20% - 强调文字颜色 6 2 10 14" xfId="3753"/>
    <cellStyle name="20% - 强调文字颜色 6 2 10 15" xfId="3754"/>
    <cellStyle name="20% - 强调文字颜色 6 2 10 2" xfId="3755"/>
    <cellStyle name="20% - 强调文字颜色 6 2 10 3" xfId="3756"/>
    <cellStyle name="20% - 强调文字颜色 6 2 10 4" xfId="3757"/>
    <cellStyle name="20% - 强调文字颜色 6 2 10 5" xfId="3758"/>
    <cellStyle name="20% - 强调文字颜色 6 2 10 6" xfId="3759"/>
    <cellStyle name="20% - 强调文字颜色 6 2 10 7" xfId="3760"/>
    <cellStyle name="20% - 强调文字颜色 6 2 10 8" xfId="3761"/>
    <cellStyle name="20% - 强调文字颜色 6 2 10 9" xfId="3762"/>
    <cellStyle name="20% - 强调文字颜色 6 2 11" xfId="3763"/>
    <cellStyle name="20% - 强调文字颜色 6 2 11 10" xfId="3764"/>
    <cellStyle name="20% - 强调文字颜色 6 2 11 11" xfId="3765"/>
    <cellStyle name="20% - 强调文字颜色 6 2 11 12" xfId="3766"/>
    <cellStyle name="20% - 强调文字颜色 6 2 11 13" xfId="3767"/>
    <cellStyle name="20% - 强调文字颜色 6 2 11 14" xfId="3768"/>
    <cellStyle name="20% - 强调文字颜色 6 2 11 15" xfId="3769"/>
    <cellStyle name="20% - 强调文字颜色 6 2 11 2" xfId="3770"/>
    <cellStyle name="20% - 强调文字颜色 6 2 11 3" xfId="3771"/>
    <cellStyle name="20% - 强调文字颜色 6 2 11 4" xfId="3772"/>
    <cellStyle name="20% - 强调文字颜色 6 2 11 5" xfId="3773"/>
    <cellStyle name="20% - 强调文字颜色 6 2 11 6" xfId="3774"/>
    <cellStyle name="20% - 强调文字颜色 6 2 11 7" xfId="3775"/>
    <cellStyle name="20% - 强调文字颜色 6 2 11 8" xfId="3776"/>
    <cellStyle name="20% - 强调文字颜色 6 2 11 9" xfId="3777"/>
    <cellStyle name="20% - 强调文字颜色 6 2 12" xfId="3778"/>
    <cellStyle name="20% - 强调文字颜色 6 2 12 10" xfId="3779"/>
    <cellStyle name="20% - 强调文字颜色 6 2 12 11" xfId="3780"/>
    <cellStyle name="20% - 强调文字颜色 6 2 12 12" xfId="3781"/>
    <cellStyle name="20% - 强调文字颜色 6 2 12 13" xfId="3782"/>
    <cellStyle name="20% - 强调文字颜色 6 2 12 14" xfId="3783"/>
    <cellStyle name="20% - 强调文字颜色 6 2 12 15" xfId="3784"/>
    <cellStyle name="20% - 强调文字颜色 6 2 12 2" xfId="3785"/>
    <cellStyle name="20% - 强调文字颜色 6 2 12 3" xfId="3786"/>
    <cellStyle name="20% - 强调文字颜色 6 2 12 4" xfId="3787"/>
    <cellStyle name="20% - 强调文字颜色 6 2 12 5" xfId="3788"/>
    <cellStyle name="20% - 强调文字颜色 6 2 12 6" xfId="3789"/>
    <cellStyle name="20% - 强调文字颜色 6 2 12 7" xfId="3790"/>
    <cellStyle name="20% - 强调文字颜色 6 2 12 8" xfId="3791"/>
    <cellStyle name="20% - 强调文字颜色 6 2 12 9" xfId="3792"/>
    <cellStyle name="20% - 强调文字颜色 6 2 13" xfId="3793"/>
    <cellStyle name="20% - 强调文字颜色 6 2 13 10" xfId="3794"/>
    <cellStyle name="20% - 强调文字颜色 6 2 13 11" xfId="3795"/>
    <cellStyle name="20% - 强调文字颜色 6 2 13 12" xfId="3796"/>
    <cellStyle name="20% - 强调文字颜色 6 2 13 13" xfId="3797"/>
    <cellStyle name="20% - 强调文字颜色 6 2 13 14" xfId="3798"/>
    <cellStyle name="20% - 强调文字颜色 6 2 13 15" xfId="3799"/>
    <cellStyle name="20% - 强调文字颜色 6 2 13 2" xfId="3800"/>
    <cellStyle name="20% - 强调文字颜色 6 2 13 3" xfId="3801"/>
    <cellStyle name="20% - 强调文字颜色 6 2 13 4" xfId="3802"/>
    <cellStyle name="20% - 强调文字颜色 6 2 13 5" xfId="3803"/>
    <cellStyle name="20% - 强调文字颜色 6 2 13 6" xfId="3804"/>
    <cellStyle name="20% - 强调文字颜色 6 2 13 7" xfId="3805"/>
    <cellStyle name="20% - 强调文字颜色 6 2 13 8" xfId="3806"/>
    <cellStyle name="20% - 强调文字颜色 6 2 13 9" xfId="3807"/>
    <cellStyle name="20% - 强调文字颜色 6 2 14" xfId="3808"/>
    <cellStyle name="20% - 强调文字颜色 6 2 14 10" xfId="3809"/>
    <cellStyle name="20% - 强调文字颜色 6 2 14 11" xfId="3810"/>
    <cellStyle name="20% - 强调文字颜色 6 2 14 12" xfId="3811"/>
    <cellStyle name="20% - 强调文字颜色 6 2 14 13" xfId="3812"/>
    <cellStyle name="20% - 强调文字颜色 6 2 14 14" xfId="3813"/>
    <cellStyle name="20% - 强调文字颜色 6 2 14 15" xfId="3814"/>
    <cellStyle name="20% - 强调文字颜色 6 2 14 2" xfId="3815"/>
    <cellStyle name="20% - 强调文字颜色 6 2 14 3" xfId="3816"/>
    <cellStyle name="20% - 强调文字颜色 6 2 14 4" xfId="3817"/>
    <cellStyle name="20% - 强调文字颜色 6 2 14 5" xfId="3818"/>
    <cellStyle name="20% - 强调文字颜色 6 2 14 6" xfId="3819"/>
    <cellStyle name="20% - 强调文字颜色 6 2 14 7" xfId="3820"/>
    <cellStyle name="20% - 强调文字颜色 6 2 14 8" xfId="3821"/>
    <cellStyle name="20% - 强调文字颜色 6 2 14 9" xfId="3822"/>
    <cellStyle name="20% - 强调文字颜色 6 2 15" xfId="3823"/>
    <cellStyle name="20% - 强调文字颜色 6 2 15 10" xfId="3824"/>
    <cellStyle name="20% - 强调文字颜色 6 2 15 11" xfId="3825"/>
    <cellStyle name="20% - 强调文字颜色 6 2 15 12" xfId="3826"/>
    <cellStyle name="20% - 强调文字颜色 6 2 15 13" xfId="3827"/>
    <cellStyle name="20% - 强调文字颜色 6 2 15 14" xfId="3828"/>
    <cellStyle name="20% - 强调文字颜色 6 2 15 15" xfId="3829"/>
    <cellStyle name="20% - 强调文字颜色 6 2 15 2" xfId="3830"/>
    <cellStyle name="20% - 强调文字颜色 6 2 15 3" xfId="3831"/>
    <cellStyle name="20% - 强调文字颜色 6 2 15 4" xfId="3832"/>
    <cellStyle name="20% - 强调文字颜色 6 2 15 5" xfId="3833"/>
    <cellStyle name="20% - 强调文字颜色 6 2 15 6" xfId="3834"/>
    <cellStyle name="20% - 强调文字颜色 6 2 15 7" xfId="3835"/>
    <cellStyle name="20% - 强调文字颜色 6 2 15 8" xfId="3836"/>
    <cellStyle name="20% - 强调文字颜色 6 2 15 9" xfId="3837"/>
    <cellStyle name="20% - 强调文字颜色 6 2 16" xfId="3838"/>
    <cellStyle name="20% - 强调文字颜色 6 2 16 10" xfId="3839"/>
    <cellStyle name="20% - 强调文字颜色 6 2 16 11" xfId="3840"/>
    <cellStyle name="20% - 强调文字颜色 6 2 16 12" xfId="3841"/>
    <cellStyle name="20% - 强调文字颜色 6 2 16 13" xfId="3842"/>
    <cellStyle name="20% - 强调文字颜色 6 2 16 14" xfId="3843"/>
    <cellStyle name="20% - 强调文字颜色 6 2 16 15" xfId="3844"/>
    <cellStyle name="20% - 强调文字颜色 6 2 16 2" xfId="3845"/>
    <cellStyle name="20% - 强调文字颜色 6 2 16 3" xfId="3846"/>
    <cellStyle name="20% - 强调文字颜色 6 2 16 4" xfId="3847"/>
    <cellStyle name="20% - 强调文字颜色 6 2 16 5" xfId="3848"/>
    <cellStyle name="20% - 强调文字颜色 6 2 16 6" xfId="3849"/>
    <cellStyle name="20% - 强调文字颜色 6 2 16 7" xfId="3850"/>
    <cellStyle name="20% - 强调文字颜色 6 2 16 8" xfId="3851"/>
    <cellStyle name="20% - 强调文字颜色 6 2 16 9" xfId="3852"/>
    <cellStyle name="20% - 强调文字颜色 6 2 17" xfId="3853"/>
    <cellStyle name="20% - 强调文字颜色 6 2 17 10" xfId="3854"/>
    <cellStyle name="20% - 强调文字颜色 6 2 17 11" xfId="3855"/>
    <cellStyle name="20% - 强调文字颜色 6 2 17 12" xfId="3856"/>
    <cellStyle name="20% - 强调文字颜色 6 2 17 13" xfId="3857"/>
    <cellStyle name="20% - 强调文字颜色 6 2 17 14" xfId="3858"/>
    <cellStyle name="20% - 强调文字颜色 6 2 17 15" xfId="3859"/>
    <cellStyle name="20% - 强调文字颜色 6 2 17 2" xfId="3860"/>
    <cellStyle name="20% - 强调文字颜色 6 2 17 3" xfId="3861"/>
    <cellStyle name="20% - 强调文字颜色 6 2 17 4" xfId="3862"/>
    <cellStyle name="20% - 强调文字颜色 6 2 17 5" xfId="3863"/>
    <cellStyle name="20% - 强调文字颜色 6 2 17 6" xfId="3864"/>
    <cellStyle name="20% - 强调文字颜色 6 2 17 7" xfId="3865"/>
    <cellStyle name="20% - 强调文字颜色 6 2 17 8" xfId="3866"/>
    <cellStyle name="20% - 强调文字颜色 6 2 17 9" xfId="3867"/>
    <cellStyle name="20% - 强调文字颜色 6 2 18" xfId="3868"/>
    <cellStyle name="20% - 强调文字颜色 6 2 18 10" xfId="3869"/>
    <cellStyle name="20% - 强调文字颜色 6 2 18 11" xfId="3870"/>
    <cellStyle name="20% - 强调文字颜色 6 2 18 12" xfId="3871"/>
    <cellStyle name="20% - 强调文字颜色 6 2 18 13" xfId="3872"/>
    <cellStyle name="20% - 强调文字颜色 6 2 18 14" xfId="3873"/>
    <cellStyle name="20% - 强调文字颜色 6 2 18 15" xfId="3874"/>
    <cellStyle name="20% - 强调文字颜色 6 2 18 2" xfId="3875"/>
    <cellStyle name="20% - 强调文字颜色 6 2 18 3" xfId="3876"/>
    <cellStyle name="20% - 强调文字颜色 6 2 18 4" xfId="3877"/>
    <cellStyle name="20% - 强调文字颜色 6 2 18 5" xfId="3878"/>
    <cellStyle name="20% - 强调文字颜色 6 2 18 6" xfId="3879"/>
    <cellStyle name="20% - 强调文字颜色 6 2 18 7" xfId="3880"/>
    <cellStyle name="20% - 强调文字颜色 6 2 18 8" xfId="3881"/>
    <cellStyle name="20% - 强调文字颜色 6 2 18 9" xfId="3882"/>
    <cellStyle name="20% - 强调文字颜色 6 2 19" xfId="3883"/>
    <cellStyle name="20% - 强调文字颜色 6 2 19 10" xfId="3884"/>
    <cellStyle name="20% - 强调文字颜色 6 2 19 11" xfId="3885"/>
    <cellStyle name="20% - 强调文字颜色 6 2 19 12" xfId="3886"/>
    <cellStyle name="20% - 强调文字颜色 6 2 19 13" xfId="3887"/>
    <cellStyle name="20% - 强调文字颜色 6 2 19 14" xfId="3888"/>
    <cellStyle name="20% - 强调文字颜色 6 2 19 15" xfId="3889"/>
    <cellStyle name="20% - 强调文字颜色 6 2 19 2" xfId="3890"/>
    <cellStyle name="20% - 强调文字颜色 6 2 19 3" xfId="3891"/>
    <cellStyle name="20% - 强调文字颜色 6 2 19 4" xfId="3892"/>
    <cellStyle name="20% - 强调文字颜色 6 2 19 5" xfId="3893"/>
    <cellStyle name="20% - 强调文字颜色 6 2 19 6" xfId="3894"/>
    <cellStyle name="20% - 强调文字颜色 6 2 19 7" xfId="3895"/>
    <cellStyle name="20% - 强调文字颜色 6 2 19 8" xfId="3896"/>
    <cellStyle name="20% - 强调文字颜色 6 2 19 9" xfId="3897"/>
    <cellStyle name="20% - 强调文字颜色 6 2 2" xfId="3898"/>
    <cellStyle name="20% - 强调文字颜色 6 2 2 10" xfId="3899"/>
    <cellStyle name="20% - 强调文字颜色 6 2 2 11" xfId="3900"/>
    <cellStyle name="20% - 强调文字颜色 6 2 2 12" xfId="3901"/>
    <cellStyle name="20% - 强调文字颜色 6 2 2 13" xfId="3902"/>
    <cellStyle name="20% - 强调文字颜色 6 2 2 14" xfId="3903"/>
    <cellStyle name="20% - 强调文字颜色 6 2 2 15" xfId="3904"/>
    <cellStyle name="20% - 强调文字颜色 6 2 2 2" xfId="3905"/>
    <cellStyle name="20% - 强调文字颜色 6 2 2 3" xfId="3906"/>
    <cellStyle name="20% - 强调文字颜色 6 2 2 4" xfId="3907"/>
    <cellStyle name="20% - 强调文字颜色 6 2 2 5" xfId="3908"/>
    <cellStyle name="20% - 强调文字颜色 6 2 2 6" xfId="3909"/>
    <cellStyle name="20% - 强调文字颜色 6 2 2 7" xfId="3910"/>
    <cellStyle name="20% - 强调文字颜色 6 2 2 8" xfId="3911"/>
    <cellStyle name="20% - 强调文字颜色 6 2 2 9" xfId="3912"/>
    <cellStyle name="20% - 强调文字颜色 6 2 20" xfId="3913"/>
    <cellStyle name="20% - 强调文字颜色 6 2 20 10" xfId="3914"/>
    <cellStyle name="20% - 强调文字颜色 6 2 20 11" xfId="3915"/>
    <cellStyle name="20% - 强调文字颜色 6 2 20 12" xfId="3916"/>
    <cellStyle name="20% - 强调文字颜色 6 2 20 13" xfId="3917"/>
    <cellStyle name="20% - 强调文字颜色 6 2 20 14" xfId="3918"/>
    <cellStyle name="20% - 强调文字颜色 6 2 20 15" xfId="3919"/>
    <cellStyle name="20% - 强调文字颜色 6 2 20 2" xfId="3920"/>
    <cellStyle name="20% - 强调文字颜色 6 2 20 3" xfId="3921"/>
    <cellStyle name="20% - 强调文字颜色 6 2 20 4" xfId="3922"/>
    <cellStyle name="20% - 强调文字颜色 6 2 20 5" xfId="3923"/>
    <cellStyle name="20% - 强调文字颜色 6 2 20 6" xfId="3924"/>
    <cellStyle name="20% - 强调文字颜色 6 2 20 7" xfId="3925"/>
    <cellStyle name="20% - 强调文字颜色 6 2 20 8" xfId="3926"/>
    <cellStyle name="20% - 强调文字颜色 6 2 20 9" xfId="3927"/>
    <cellStyle name="20% - 强调文字颜色 6 2 21" xfId="3928"/>
    <cellStyle name="20% - 强调文字颜色 6 2 21 10" xfId="3929"/>
    <cellStyle name="20% - 强调文字颜色 6 2 21 11" xfId="3930"/>
    <cellStyle name="20% - 强调文字颜色 6 2 21 12" xfId="3931"/>
    <cellStyle name="20% - 强调文字颜色 6 2 21 13" xfId="3932"/>
    <cellStyle name="20% - 强调文字颜色 6 2 21 14" xfId="3933"/>
    <cellStyle name="20% - 强调文字颜色 6 2 21 15" xfId="3934"/>
    <cellStyle name="20% - 强调文字颜色 6 2 21 2" xfId="3935"/>
    <cellStyle name="20% - 强调文字颜色 6 2 21 3" xfId="3936"/>
    <cellStyle name="20% - 强调文字颜色 6 2 21 4" xfId="3937"/>
    <cellStyle name="20% - 强调文字颜色 6 2 21 5" xfId="3938"/>
    <cellStyle name="20% - 强调文字颜色 6 2 21 6" xfId="3939"/>
    <cellStyle name="20% - 强调文字颜色 6 2 21 7" xfId="3940"/>
    <cellStyle name="20% - 强调文字颜色 6 2 21 8" xfId="3941"/>
    <cellStyle name="20% - 强调文字颜色 6 2 21 9" xfId="3942"/>
    <cellStyle name="20% - 强调文字颜色 6 2 22" xfId="3943"/>
    <cellStyle name="20% - 强调文字颜色 6 2 22 10" xfId="3944"/>
    <cellStyle name="20% - 强调文字颜色 6 2 22 11" xfId="3945"/>
    <cellStyle name="20% - 强调文字颜色 6 2 22 12" xfId="3946"/>
    <cellStyle name="20% - 强调文字颜色 6 2 22 13" xfId="3947"/>
    <cellStyle name="20% - 强调文字颜色 6 2 22 14" xfId="3948"/>
    <cellStyle name="20% - 强调文字颜色 6 2 22 15" xfId="3949"/>
    <cellStyle name="20% - 强调文字颜色 6 2 22 2" xfId="3950"/>
    <cellStyle name="20% - 强调文字颜色 6 2 22 3" xfId="3951"/>
    <cellStyle name="20% - 强调文字颜色 6 2 22 4" xfId="3952"/>
    <cellStyle name="20% - 强调文字颜色 6 2 22 5" xfId="3953"/>
    <cellStyle name="20% - 强调文字颜色 6 2 22 6" xfId="3954"/>
    <cellStyle name="20% - 强调文字颜色 6 2 22 7" xfId="3955"/>
    <cellStyle name="20% - 强调文字颜色 6 2 22 8" xfId="3956"/>
    <cellStyle name="20% - 强调文字颜色 6 2 22 9" xfId="3957"/>
    <cellStyle name="20% - 强调文字颜色 6 2 23" xfId="3958"/>
    <cellStyle name="20% - 强调文字颜色 6 2 23 10" xfId="3959"/>
    <cellStyle name="20% - 强调文字颜色 6 2 23 11" xfId="3960"/>
    <cellStyle name="20% - 强调文字颜色 6 2 23 12" xfId="3961"/>
    <cellStyle name="20% - 强调文字颜色 6 2 23 13" xfId="3962"/>
    <cellStyle name="20% - 强调文字颜色 6 2 23 14" xfId="3963"/>
    <cellStyle name="20% - 强调文字颜色 6 2 23 15" xfId="3964"/>
    <cellStyle name="20% - 强调文字颜色 6 2 23 2" xfId="3965"/>
    <cellStyle name="20% - 强调文字颜色 6 2 23 3" xfId="3966"/>
    <cellStyle name="20% - 强调文字颜色 6 2 23 4" xfId="3967"/>
    <cellStyle name="20% - 强调文字颜色 6 2 23 5" xfId="3968"/>
    <cellStyle name="20% - 强调文字颜色 6 2 23 6" xfId="3969"/>
    <cellStyle name="20% - 强调文字颜色 6 2 23 7" xfId="3970"/>
    <cellStyle name="20% - 强调文字颜色 6 2 23 8" xfId="3971"/>
    <cellStyle name="20% - 强调文字颜色 6 2 23 9" xfId="3972"/>
    <cellStyle name="20% - 强调文字颜色 6 2 24" xfId="3973"/>
    <cellStyle name="20% - 强调文字颜色 6 2 24 10" xfId="3974"/>
    <cellStyle name="20% - 强调文字颜色 6 2 24 11" xfId="3975"/>
    <cellStyle name="20% - 强调文字颜色 6 2 24 12" xfId="3976"/>
    <cellStyle name="20% - 强调文字颜色 6 2 24 13" xfId="3977"/>
    <cellStyle name="20% - 强调文字颜色 6 2 24 14" xfId="3978"/>
    <cellStyle name="20% - 强调文字颜色 6 2 24 15" xfId="3979"/>
    <cellStyle name="20% - 强调文字颜色 6 2 24 2" xfId="3980"/>
    <cellStyle name="20% - 强调文字颜色 6 2 24 3" xfId="3981"/>
    <cellStyle name="20% - 强调文字颜色 6 2 24 4" xfId="3982"/>
    <cellStyle name="20% - 强调文字颜色 6 2 24 5" xfId="3983"/>
    <cellStyle name="20% - 强调文字颜色 6 2 24 6" xfId="3984"/>
    <cellStyle name="20% - 强调文字颜色 6 2 24 7" xfId="3985"/>
    <cellStyle name="20% - 强调文字颜色 6 2 24 8" xfId="3986"/>
    <cellStyle name="20% - 强调文字颜色 6 2 24 9" xfId="3987"/>
    <cellStyle name="20% - 强调文字颜色 6 2 25" xfId="3988"/>
    <cellStyle name="20% - 强调文字颜色 6 2 25 10" xfId="3989"/>
    <cellStyle name="20% - 强调文字颜色 6 2 25 11" xfId="3990"/>
    <cellStyle name="20% - 强调文字颜色 6 2 25 12" xfId="3991"/>
    <cellStyle name="20% - 强调文字颜色 6 2 25 13" xfId="3992"/>
    <cellStyle name="20% - 强调文字颜色 6 2 25 14" xfId="3993"/>
    <cellStyle name="20% - 强调文字颜色 6 2 25 15" xfId="3994"/>
    <cellStyle name="20% - 强调文字颜色 6 2 25 2" xfId="3995"/>
    <cellStyle name="20% - 强调文字颜色 6 2 25 3" xfId="3996"/>
    <cellStyle name="20% - 强调文字颜色 6 2 25 4" xfId="3997"/>
    <cellStyle name="20% - 强调文字颜色 6 2 25 5" xfId="3998"/>
    <cellStyle name="20% - 强调文字颜色 6 2 25 6" xfId="3999"/>
    <cellStyle name="20% - 强调文字颜色 6 2 25 7" xfId="4000"/>
    <cellStyle name="20% - 强调文字颜色 6 2 25 8" xfId="4001"/>
    <cellStyle name="20% - 强调文字颜色 6 2 25 9" xfId="4002"/>
    <cellStyle name="20% - 强调文字颜色 6 2 26" xfId="4003"/>
    <cellStyle name="20% - 强调文字颜色 6 2 26 10" xfId="4004"/>
    <cellStyle name="20% - 强调文字颜色 6 2 26 11" xfId="4005"/>
    <cellStyle name="20% - 强调文字颜色 6 2 26 12" xfId="4006"/>
    <cellStyle name="20% - 强调文字颜色 6 2 26 13" xfId="4007"/>
    <cellStyle name="20% - 强调文字颜色 6 2 26 14" xfId="4008"/>
    <cellStyle name="20% - 强调文字颜色 6 2 26 15" xfId="4009"/>
    <cellStyle name="20% - 强调文字颜色 6 2 26 2" xfId="4010"/>
    <cellStyle name="20% - 强调文字颜色 6 2 26 3" xfId="4011"/>
    <cellStyle name="20% - 强调文字颜色 6 2 26 4" xfId="4012"/>
    <cellStyle name="20% - 强调文字颜色 6 2 26 5" xfId="4013"/>
    <cellStyle name="20% - 强调文字颜色 6 2 26 6" xfId="4014"/>
    <cellStyle name="20% - 强调文字颜色 6 2 26 7" xfId="4015"/>
    <cellStyle name="20% - 强调文字颜色 6 2 26 8" xfId="4016"/>
    <cellStyle name="20% - 强调文字颜色 6 2 26 9" xfId="4017"/>
    <cellStyle name="20% - 强调文字颜色 6 2 27" xfId="4018"/>
    <cellStyle name="20% - 强调文字颜色 6 2 27 10" xfId="4019"/>
    <cellStyle name="20% - 强调文字颜色 6 2 27 11" xfId="4020"/>
    <cellStyle name="20% - 强调文字颜色 6 2 27 12" xfId="4021"/>
    <cellStyle name="20% - 强调文字颜色 6 2 27 13" xfId="4022"/>
    <cellStyle name="20% - 强调文字颜色 6 2 27 14" xfId="4023"/>
    <cellStyle name="20% - 强调文字颜色 6 2 27 15" xfId="4024"/>
    <cellStyle name="20% - 强调文字颜色 6 2 27 2" xfId="4025"/>
    <cellStyle name="20% - 强调文字颜色 6 2 27 3" xfId="4026"/>
    <cellStyle name="20% - 强调文字颜色 6 2 27 4" xfId="4027"/>
    <cellStyle name="20% - 强调文字颜色 6 2 27 5" xfId="4028"/>
    <cellStyle name="20% - 强调文字颜色 6 2 27 6" xfId="4029"/>
    <cellStyle name="20% - 强调文字颜色 6 2 27 7" xfId="4030"/>
    <cellStyle name="20% - 强调文字颜色 6 2 27 8" xfId="4031"/>
    <cellStyle name="20% - 强调文字颜色 6 2 27 9" xfId="4032"/>
    <cellStyle name="20% - 强调文字颜色 6 2 28" xfId="4033"/>
    <cellStyle name="20% - 强调文字颜色 6 2 28 10" xfId="4034"/>
    <cellStyle name="20% - 强调文字颜色 6 2 28 11" xfId="4035"/>
    <cellStyle name="20% - 强调文字颜色 6 2 28 12" xfId="4036"/>
    <cellStyle name="20% - 强调文字颜色 6 2 28 13" xfId="4037"/>
    <cellStyle name="20% - 强调文字颜色 6 2 28 14" xfId="4038"/>
    <cellStyle name="20% - 强调文字颜色 6 2 28 15" xfId="4039"/>
    <cellStyle name="20% - 强调文字颜色 6 2 28 2" xfId="4040"/>
    <cellStyle name="20% - 强调文字颜色 6 2 28 3" xfId="4041"/>
    <cellStyle name="20% - 强调文字颜色 6 2 28 4" xfId="4042"/>
    <cellStyle name="20% - 强调文字颜色 6 2 28 5" xfId="4043"/>
    <cellStyle name="20% - 强调文字颜色 6 2 28 6" xfId="4044"/>
    <cellStyle name="20% - 强调文字颜色 6 2 28 7" xfId="4045"/>
    <cellStyle name="20% - 强调文字颜色 6 2 28 8" xfId="4046"/>
    <cellStyle name="20% - 强调文字颜色 6 2 28 9" xfId="4047"/>
    <cellStyle name="20% - 强调文字颜色 6 2 29" xfId="4048"/>
    <cellStyle name="20% - 强调文字颜色 6 2 29 10" xfId="4049"/>
    <cellStyle name="20% - 强调文字颜色 6 2 29 11" xfId="4050"/>
    <cellStyle name="20% - 强调文字颜色 6 2 29 12" xfId="4051"/>
    <cellStyle name="20% - 强调文字颜色 6 2 29 13" xfId="4052"/>
    <cellStyle name="20% - 强调文字颜色 6 2 29 14" xfId="4053"/>
    <cellStyle name="20% - 强调文字颜色 6 2 29 15" xfId="4054"/>
    <cellStyle name="20% - 强调文字颜色 6 2 29 2" xfId="4055"/>
    <cellStyle name="20% - 强调文字颜色 6 2 29 3" xfId="4056"/>
    <cellStyle name="20% - 强调文字颜色 6 2 29 4" xfId="4057"/>
    <cellStyle name="20% - 强调文字颜色 6 2 29 5" xfId="4058"/>
    <cellStyle name="20% - 强调文字颜色 6 2 29 6" xfId="4059"/>
    <cellStyle name="20% - 强调文字颜色 6 2 29 7" xfId="4060"/>
    <cellStyle name="20% - 强调文字颜色 6 2 29 8" xfId="4061"/>
    <cellStyle name="20% - 强调文字颜色 6 2 29 9" xfId="4062"/>
    <cellStyle name="20% - 强调文字颜色 6 2 3" xfId="4063"/>
    <cellStyle name="20% - 强调文字颜色 6 2 3 10" xfId="4064"/>
    <cellStyle name="20% - 强调文字颜色 6 2 3 11" xfId="4065"/>
    <cellStyle name="20% - 强调文字颜色 6 2 3 12" xfId="4066"/>
    <cellStyle name="20% - 强调文字颜色 6 2 3 13" xfId="4067"/>
    <cellStyle name="20% - 强调文字颜色 6 2 3 14" xfId="4068"/>
    <cellStyle name="20% - 强调文字颜色 6 2 3 15" xfId="4069"/>
    <cellStyle name="20% - 强调文字颜色 6 2 3 2" xfId="4070"/>
    <cellStyle name="20% - 强调文字颜色 6 2 3 3" xfId="4071"/>
    <cellStyle name="20% - 强调文字颜色 6 2 3 4" xfId="4072"/>
    <cellStyle name="20% - 强调文字颜色 6 2 3 5" xfId="4073"/>
    <cellStyle name="20% - 强调文字颜色 6 2 3 6" xfId="4074"/>
    <cellStyle name="20% - 强调文字颜色 6 2 3 7" xfId="4075"/>
    <cellStyle name="20% - 强调文字颜色 6 2 3 8" xfId="4076"/>
    <cellStyle name="20% - 强调文字颜色 6 2 3 9" xfId="4077"/>
    <cellStyle name="20% - 强调文字颜色 6 2 30" xfId="4078"/>
    <cellStyle name="20% - 强调文字颜色 6 2 30 10" xfId="4079"/>
    <cellStyle name="20% - 强调文字颜色 6 2 30 11" xfId="4080"/>
    <cellStyle name="20% - 强调文字颜色 6 2 30 12" xfId="4081"/>
    <cellStyle name="20% - 强调文字颜色 6 2 30 13" xfId="4082"/>
    <cellStyle name="20% - 强调文字颜色 6 2 30 14" xfId="4083"/>
    <cellStyle name="20% - 强调文字颜色 6 2 30 15" xfId="4084"/>
    <cellStyle name="20% - 强调文字颜色 6 2 30 2" xfId="4085"/>
    <cellStyle name="20% - 强调文字颜色 6 2 30 3" xfId="4086"/>
    <cellStyle name="20% - 强调文字颜色 6 2 30 4" xfId="4087"/>
    <cellStyle name="20% - 强调文字颜色 6 2 30 5" xfId="4088"/>
    <cellStyle name="20% - 强调文字颜色 6 2 30 6" xfId="4089"/>
    <cellStyle name="20% - 强调文字颜色 6 2 30 7" xfId="4090"/>
    <cellStyle name="20% - 强调文字颜色 6 2 30 8" xfId="4091"/>
    <cellStyle name="20% - 强调文字颜色 6 2 30 9" xfId="4092"/>
    <cellStyle name="20% - 强调文字颜色 6 2 31" xfId="4093"/>
    <cellStyle name="20% - 强调文字颜色 6 2 31 10" xfId="4094"/>
    <cellStyle name="20% - 强调文字颜色 6 2 31 11" xfId="4095"/>
    <cellStyle name="20% - 强调文字颜色 6 2 31 12" xfId="4096"/>
    <cellStyle name="20% - 强调文字颜色 6 2 31 13" xfId="4097"/>
    <cellStyle name="20% - 强调文字颜色 6 2 31 14" xfId="4098"/>
    <cellStyle name="20% - 强调文字颜色 6 2 31 15" xfId="4099"/>
    <cellStyle name="20% - 强调文字颜色 6 2 31 2" xfId="4100"/>
    <cellStyle name="20% - 强调文字颜色 6 2 31 3" xfId="4101"/>
    <cellStyle name="20% - 强调文字颜色 6 2 31 4" xfId="4102"/>
    <cellStyle name="20% - 强调文字颜色 6 2 31 5" xfId="4103"/>
    <cellStyle name="20% - 强调文字颜色 6 2 31 6" xfId="4104"/>
    <cellStyle name="20% - 强调文字颜色 6 2 31 7" xfId="4105"/>
    <cellStyle name="20% - 强调文字颜色 6 2 31 8" xfId="4106"/>
    <cellStyle name="20% - 强调文字颜色 6 2 31 9" xfId="4107"/>
    <cellStyle name="20% - 强调文字颜色 6 2 32" xfId="4108"/>
    <cellStyle name="20% - 强调文字颜色 6 2 32 10" xfId="4109"/>
    <cellStyle name="20% - 强调文字颜色 6 2 32 11" xfId="4110"/>
    <cellStyle name="20% - 强调文字颜色 6 2 32 12" xfId="4111"/>
    <cellStyle name="20% - 强调文字颜色 6 2 32 13" xfId="4112"/>
    <cellStyle name="20% - 强调文字颜色 6 2 32 14" xfId="4113"/>
    <cellStyle name="20% - 强调文字颜色 6 2 32 15" xfId="4114"/>
    <cellStyle name="20% - 强调文字颜色 6 2 32 2" xfId="4115"/>
    <cellStyle name="20% - 强调文字颜色 6 2 32 3" xfId="4116"/>
    <cellStyle name="20% - 强调文字颜色 6 2 32 4" xfId="4117"/>
    <cellStyle name="20% - 强调文字颜色 6 2 32 5" xfId="4118"/>
    <cellStyle name="20% - 强调文字颜色 6 2 32 6" xfId="4119"/>
    <cellStyle name="20% - 强调文字颜色 6 2 32 7" xfId="4120"/>
    <cellStyle name="20% - 强调文字颜色 6 2 32 8" xfId="4121"/>
    <cellStyle name="20% - 强调文字颜色 6 2 32 9" xfId="4122"/>
    <cellStyle name="20% - 强调文字颜色 6 2 33" xfId="4123"/>
    <cellStyle name="20% - 强调文字颜色 6 2 33 10" xfId="4124"/>
    <cellStyle name="20% - 强调文字颜色 6 2 33 11" xfId="4125"/>
    <cellStyle name="20% - 强调文字颜色 6 2 33 12" xfId="4126"/>
    <cellStyle name="20% - 强调文字颜色 6 2 33 13" xfId="4127"/>
    <cellStyle name="20% - 强调文字颜色 6 2 33 14" xfId="4128"/>
    <cellStyle name="20% - 强调文字颜色 6 2 33 15" xfId="4129"/>
    <cellStyle name="20% - 强调文字颜色 6 2 33 2" xfId="4130"/>
    <cellStyle name="20% - 强调文字颜色 6 2 33 3" xfId="4131"/>
    <cellStyle name="20% - 强调文字颜色 6 2 33 4" xfId="4132"/>
    <cellStyle name="20% - 强调文字颜色 6 2 33 5" xfId="4133"/>
    <cellStyle name="20% - 强调文字颜色 6 2 33 6" xfId="4134"/>
    <cellStyle name="20% - 强调文字颜色 6 2 33 7" xfId="4135"/>
    <cellStyle name="20% - 强调文字颜色 6 2 33 8" xfId="4136"/>
    <cellStyle name="20% - 强调文字颜色 6 2 33 9" xfId="4137"/>
    <cellStyle name="20% - 强调文字颜色 6 2 34" xfId="4138"/>
    <cellStyle name="20% - 强调文字颜色 6 2 34 10" xfId="4139"/>
    <cellStyle name="20% - 强调文字颜色 6 2 34 11" xfId="4140"/>
    <cellStyle name="20% - 强调文字颜色 6 2 34 12" xfId="4141"/>
    <cellStyle name="20% - 强调文字颜色 6 2 34 13" xfId="4142"/>
    <cellStyle name="20% - 强调文字颜色 6 2 34 14" xfId="4143"/>
    <cellStyle name="20% - 强调文字颜色 6 2 34 15" xfId="4144"/>
    <cellStyle name="20% - 强调文字颜色 6 2 34 2" xfId="4145"/>
    <cellStyle name="20% - 强调文字颜色 6 2 34 3" xfId="4146"/>
    <cellStyle name="20% - 强调文字颜色 6 2 34 4" xfId="4147"/>
    <cellStyle name="20% - 强调文字颜色 6 2 34 5" xfId="4148"/>
    <cellStyle name="20% - 强调文字颜色 6 2 34 6" xfId="4149"/>
    <cellStyle name="20% - 强调文字颜色 6 2 34 7" xfId="4150"/>
    <cellStyle name="20% - 强调文字颜色 6 2 34 8" xfId="4151"/>
    <cellStyle name="20% - 强调文字颜色 6 2 34 9" xfId="4152"/>
    <cellStyle name="20% - 强调文字颜色 6 2 35" xfId="4153"/>
    <cellStyle name="20% - 强调文字颜色 6 2 36" xfId="4154"/>
    <cellStyle name="20% - 强调文字颜色 6 2 37" xfId="4155"/>
    <cellStyle name="20% - 强调文字颜色 6 2 38" xfId="4156"/>
    <cellStyle name="20% - 强调文字颜色 6 2 39" xfId="4157"/>
    <cellStyle name="20% - 强调文字颜色 6 2 4" xfId="4158"/>
    <cellStyle name="20% - 强调文字颜色 6 2 4 10" xfId="4159"/>
    <cellStyle name="20% - 强调文字颜色 6 2 4 11" xfId="4160"/>
    <cellStyle name="20% - 强调文字颜色 6 2 4 12" xfId="4161"/>
    <cellStyle name="20% - 强调文字颜色 6 2 4 13" xfId="4162"/>
    <cellStyle name="20% - 强调文字颜色 6 2 4 14" xfId="4163"/>
    <cellStyle name="20% - 强调文字颜色 6 2 4 15" xfId="4164"/>
    <cellStyle name="20% - 强调文字颜色 6 2 4 2" xfId="4165"/>
    <cellStyle name="20% - 强调文字颜色 6 2 4 3" xfId="4166"/>
    <cellStyle name="20% - 强调文字颜色 6 2 4 4" xfId="4167"/>
    <cellStyle name="20% - 强调文字颜色 6 2 4 5" xfId="4168"/>
    <cellStyle name="20% - 强调文字颜色 6 2 4 6" xfId="4169"/>
    <cellStyle name="20% - 强调文字颜色 6 2 4 7" xfId="4170"/>
    <cellStyle name="20% - 强调文字颜色 6 2 4 8" xfId="4171"/>
    <cellStyle name="20% - 强调文字颜色 6 2 4 9" xfId="4172"/>
    <cellStyle name="20% - 强调文字颜色 6 2 40" xfId="4173"/>
    <cellStyle name="20% - 强调文字颜色 6 2 41" xfId="4174"/>
    <cellStyle name="20% - 强调文字颜色 6 2 42" xfId="4175"/>
    <cellStyle name="20% - 强调文字颜色 6 2 43" xfId="4176"/>
    <cellStyle name="20% - 强调文字颜色 6 2 44" xfId="4177"/>
    <cellStyle name="20% - 强调文字颜色 6 2 45" xfId="4178"/>
    <cellStyle name="20% - 强调文字颜色 6 2 46" xfId="4179"/>
    <cellStyle name="20% - 强调文字颜色 6 2 47" xfId="4180"/>
    <cellStyle name="20% - 强调文字颜色 6 2 48" xfId="4181"/>
    <cellStyle name="20% - 强调文字颜色 6 2 49" xfId="4182"/>
    <cellStyle name="20% - 强调文字颜色 6 2 5" xfId="4183"/>
    <cellStyle name="20% - 强调文字颜色 6 2 5 10" xfId="4184"/>
    <cellStyle name="20% - 强调文字颜色 6 2 5 11" xfId="4185"/>
    <cellStyle name="20% - 强调文字颜色 6 2 5 12" xfId="4186"/>
    <cellStyle name="20% - 强调文字颜色 6 2 5 13" xfId="4187"/>
    <cellStyle name="20% - 强调文字颜色 6 2 5 14" xfId="4188"/>
    <cellStyle name="20% - 强调文字颜色 6 2 5 15" xfId="4189"/>
    <cellStyle name="20% - 强调文字颜色 6 2 5 2" xfId="4190"/>
    <cellStyle name="20% - 强调文字颜色 6 2 5 3" xfId="4191"/>
    <cellStyle name="20% - 强调文字颜色 6 2 5 4" xfId="4192"/>
    <cellStyle name="20% - 强调文字颜色 6 2 5 5" xfId="4193"/>
    <cellStyle name="20% - 强调文字颜色 6 2 5 6" xfId="4194"/>
    <cellStyle name="20% - 强调文字颜色 6 2 5 7" xfId="4195"/>
    <cellStyle name="20% - 强调文字颜色 6 2 5 8" xfId="4196"/>
    <cellStyle name="20% - 强调文字颜色 6 2 5 9" xfId="4197"/>
    <cellStyle name="20% - 强调文字颜色 6 2 50" xfId="4198"/>
    <cellStyle name="20% - 强调文字颜色 6 2 51" xfId="4199"/>
    <cellStyle name="20% - 强调文字颜色 6 2 52" xfId="4200"/>
    <cellStyle name="20% - 强调文字颜色 6 2 53" xfId="4201"/>
    <cellStyle name="20% - 强调文字颜色 6 2 54" xfId="4202"/>
    <cellStyle name="20% - 强调文字颜色 6 2 55" xfId="4203"/>
    <cellStyle name="20% - 强调文字颜色 6 2 56" xfId="4204"/>
    <cellStyle name="20% - 强调文字颜色 6 2 57" xfId="4205"/>
    <cellStyle name="20% - 强调文字颜色 6 2 58" xfId="4206"/>
    <cellStyle name="20% - 强调文字颜色 6 2 59" xfId="4207"/>
    <cellStyle name="20% - 强调文字颜色 6 2 6" xfId="4208"/>
    <cellStyle name="20% - 强调文字颜色 6 2 6 10" xfId="4209"/>
    <cellStyle name="20% - 强调文字颜色 6 2 6 11" xfId="4210"/>
    <cellStyle name="20% - 强调文字颜色 6 2 6 12" xfId="4211"/>
    <cellStyle name="20% - 强调文字颜色 6 2 6 13" xfId="4212"/>
    <cellStyle name="20% - 强调文字颜色 6 2 6 14" xfId="4213"/>
    <cellStyle name="20% - 强调文字颜色 6 2 6 15" xfId="4214"/>
    <cellStyle name="20% - 强调文字颜色 6 2 6 2" xfId="4215"/>
    <cellStyle name="20% - 强调文字颜色 6 2 6 3" xfId="4216"/>
    <cellStyle name="20% - 强调文字颜色 6 2 6 4" xfId="4217"/>
    <cellStyle name="20% - 强调文字颜色 6 2 6 5" xfId="4218"/>
    <cellStyle name="20% - 强调文字颜色 6 2 6 6" xfId="4219"/>
    <cellStyle name="20% - 强调文字颜色 6 2 6 7" xfId="4220"/>
    <cellStyle name="20% - 强调文字颜色 6 2 6 8" xfId="4221"/>
    <cellStyle name="20% - 强调文字颜色 6 2 6 9" xfId="4222"/>
    <cellStyle name="20% - 强调文字颜色 6 2 60" xfId="4223"/>
    <cellStyle name="20% - 强调文字颜色 6 2 7" xfId="4224"/>
    <cellStyle name="20% - 强调文字颜色 6 2 7 10" xfId="4225"/>
    <cellStyle name="20% - 强调文字颜色 6 2 7 11" xfId="4226"/>
    <cellStyle name="20% - 强调文字颜色 6 2 7 12" xfId="4227"/>
    <cellStyle name="20% - 强调文字颜色 6 2 7 13" xfId="4228"/>
    <cellStyle name="20% - 强调文字颜色 6 2 7 14" xfId="4229"/>
    <cellStyle name="20% - 强调文字颜色 6 2 7 15" xfId="4230"/>
    <cellStyle name="20% - 强调文字颜色 6 2 7 2" xfId="4231"/>
    <cellStyle name="20% - 强调文字颜色 6 2 7 3" xfId="4232"/>
    <cellStyle name="20% - 强调文字颜色 6 2 7 4" xfId="4233"/>
    <cellStyle name="20% - 强调文字颜色 6 2 7 5" xfId="4234"/>
    <cellStyle name="20% - 强调文字颜色 6 2 7 6" xfId="4235"/>
    <cellStyle name="20% - 强调文字颜色 6 2 7 7" xfId="4236"/>
    <cellStyle name="20% - 强调文字颜色 6 2 7 8" xfId="4237"/>
    <cellStyle name="20% - 强调文字颜色 6 2 7 9" xfId="4238"/>
    <cellStyle name="20% - 强调文字颜色 6 2 8" xfId="4239"/>
    <cellStyle name="20% - 强调文字颜色 6 2 8 10" xfId="4240"/>
    <cellStyle name="20% - 强调文字颜色 6 2 8 11" xfId="4241"/>
    <cellStyle name="20% - 强调文字颜色 6 2 8 12" xfId="4242"/>
    <cellStyle name="20% - 强调文字颜色 6 2 8 13" xfId="4243"/>
    <cellStyle name="20% - 强调文字颜色 6 2 8 14" xfId="4244"/>
    <cellStyle name="20% - 强调文字颜色 6 2 8 15" xfId="4245"/>
    <cellStyle name="20% - 强调文字颜色 6 2 8 2" xfId="4246"/>
    <cellStyle name="20% - 强调文字颜色 6 2 8 3" xfId="4247"/>
    <cellStyle name="20% - 强调文字颜色 6 2 8 4" xfId="4248"/>
    <cellStyle name="20% - 强调文字颜色 6 2 8 5" xfId="4249"/>
    <cellStyle name="20% - 强调文字颜色 6 2 8 6" xfId="4250"/>
    <cellStyle name="20% - 强调文字颜色 6 2 8 7" xfId="4251"/>
    <cellStyle name="20% - 强调文字颜色 6 2 8 8" xfId="4252"/>
    <cellStyle name="20% - 强调文字颜色 6 2 8 9" xfId="4253"/>
    <cellStyle name="20% - 强调文字颜色 6 2 9" xfId="4254"/>
    <cellStyle name="20% - 强调文字颜色 6 2 9 10" xfId="4255"/>
    <cellStyle name="20% - 强调文字颜色 6 2 9 11" xfId="4256"/>
    <cellStyle name="20% - 强调文字颜色 6 2 9 12" xfId="4257"/>
    <cellStyle name="20% - 强调文字颜色 6 2 9 13" xfId="4258"/>
    <cellStyle name="20% - 强调文字颜色 6 2 9 14" xfId="4259"/>
    <cellStyle name="20% - 强调文字颜色 6 2 9 15" xfId="4260"/>
    <cellStyle name="20% - 强调文字颜色 6 2 9 2" xfId="4261"/>
    <cellStyle name="20% - 强调文字颜色 6 2 9 3" xfId="4262"/>
    <cellStyle name="20% - 强调文字颜色 6 2 9 4" xfId="4263"/>
    <cellStyle name="20% - 强调文字颜色 6 2 9 5" xfId="4264"/>
    <cellStyle name="20% - 强调文字颜色 6 2 9 6" xfId="4265"/>
    <cellStyle name="20% - 强调文字颜色 6 2 9 7" xfId="4266"/>
    <cellStyle name="20% - 强调文字颜色 6 2 9 8" xfId="4267"/>
    <cellStyle name="20% - 强调文字颜色 6 2 9 9" xfId="4268"/>
    <cellStyle name="20% - 强调文字颜色 6 3" xfId="4269"/>
    <cellStyle name="20% - 强调文字颜色 6 3 10" xfId="4270"/>
    <cellStyle name="20% - 强调文字颜色 6 3 11" xfId="4271"/>
    <cellStyle name="20% - 强调文字颜色 6 3 12" xfId="4272"/>
    <cellStyle name="20% - 强调文字颜色 6 3 13" xfId="4273"/>
    <cellStyle name="20% - 强调文字颜色 6 3 14" xfId="4274"/>
    <cellStyle name="20% - 强调文字颜色 6 3 15" xfId="4275"/>
    <cellStyle name="20% - 强调文字颜色 6 3 16" xfId="4276"/>
    <cellStyle name="20% - 强调文字颜色 6 3 17" xfId="4277"/>
    <cellStyle name="20% - 强调文字颜色 6 3 18" xfId="4278"/>
    <cellStyle name="20% - 强调文字颜色 6 3 19" xfId="4279"/>
    <cellStyle name="20% - 强调文字颜色 6 3 2" xfId="4280"/>
    <cellStyle name="20% - 强调文字颜色 6 3 2 10" xfId="4281"/>
    <cellStyle name="20% - 强调文字颜色 6 3 2 11" xfId="4282"/>
    <cellStyle name="20% - 强调文字颜色 6 3 2 12" xfId="4283"/>
    <cellStyle name="20% - 强调文字颜色 6 3 2 13" xfId="4284"/>
    <cellStyle name="20% - 强调文字颜色 6 3 2 14" xfId="4285"/>
    <cellStyle name="20% - 强调文字颜色 6 3 2 15" xfId="4286"/>
    <cellStyle name="20% - 强调文字颜色 6 3 2 2" xfId="4287"/>
    <cellStyle name="20% - 强调文字颜色 6 3 2 3" xfId="4288"/>
    <cellStyle name="20% - 强调文字颜色 6 3 2 4" xfId="4289"/>
    <cellStyle name="20% - 强调文字颜色 6 3 2 5" xfId="4290"/>
    <cellStyle name="20% - 强调文字颜色 6 3 2 6" xfId="4291"/>
    <cellStyle name="20% - 强调文字颜色 6 3 2 7" xfId="4292"/>
    <cellStyle name="20% - 强调文字颜色 6 3 2 8" xfId="4293"/>
    <cellStyle name="20% - 强调文字颜色 6 3 2 9" xfId="4294"/>
    <cellStyle name="20% - 强调文字颜色 6 3 20" xfId="4295"/>
    <cellStyle name="20% - 强调文字颜色 6 3 21" xfId="4296"/>
    <cellStyle name="20% - 强调文字颜色 6 3 22" xfId="4297"/>
    <cellStyle name="20% - 强调文字颜色 6 3 23" xfId="4298"/>
    <cellStyle name="20% - 强调文字颜色 6 3 24" xfId="4299"/>
    <cellStyle name="20% - 强调文字颜色 6 3 25" xfId="4300"/>
    <cellStyle name="20% - 强调文字颜色 6 3 26" xfId="4301"/>
    <cellStyle name="20% - 强调文字颜色 6 3 27" xfId="4302"/>
    <cellStyle name="20% - 强调文字颜色 6 3 28" xfId="4303"/>
    <cellStyle name="20% - 强调文字颜色 6 3 29" xfId="4304"/>
    <cellStyle name="20% - 强调文字颜色 6 3 3" xfId="4305"/>
    <cellStyle name="20% - 强调文字颜色 6 3 3 10" xfId="4306"/>
    <cellStyle name="20% - 强调文字颜色 6 3 3 11" xfId="4307"/>
    <cellStyle name="20% - 强调文字颜色 6 3 3 12" xfId="4308"/>
    <cellStyle name="20% - 强调文字颜色 6 3 3 13" xfId="4309"/>
    <cellStyle name="20% - 强调文字颜色 6 3 3 14" xfId="4310"/>
    <cellStyle name="20% - 强调文字颜色 6 3 3 15" xfId="4311"/>
    <cellStyle name="20% - 强调文字颜色 6 3 3 2" xfId="4312"/>
    <cellStyle name="20% - 强调文字颜色 6 3 3 3" xfId="4313"/>
    <cellStyle name="20% - 强调文字颜色 6 3 3 4" xfId="4314"/>
    <cellStyle name="20% - 强调文字颜色 6 3 3 5" xfId="4315"/>
    <cellStyle name="20% - 强调文字颜色 6 3 3 6" xfId="4316"/>
    <cellStyle name="20% - 强调文字颜色 6 3 3 7" xfId="4317"/>
    <cellStyle name="20% - 强调文字颜色 6 3 3 8" xfId="4318"/>
    <cellStyle name="20% - 强调文字颜色 6 3 3 9" xfId="4319"/>
    <cellStyle name="20% - 强调文字颜色 6 3 30" xfId="4320"/>
    <cellStyle name="20% - 强调文字颜色 6 3 31" xfId="4321"/>
    <cellStyle name="20% - 强调文字颜色 6 3 32" xfId="4322"/>
    <cellStyle name="20% - 强调文字颜色 6 3 33" xfId="4323"/>
    <cellStyle name="20% - 强调文字颜色 6 3 4" xfId="4324"/>
    <cellStyle name="20% - 强调文字颜色 6 3 4 10" xfId="4325"/>
    <cellStyle name="20% - 强调文字颜色 6 3 4 11" xfId="4326"/>
    <cellStyle name="20% - 强调文字颜色 6 3 4 12" xfId="4327"/>
    <cellStyle name="20% - 强调文字颜色 6 3 4 13" xfId="4328"/>
    <cellStyle name="20% - 强调文字颜色 6 3 4 14" xfId="4329"/>
    <cellStyle name="20% - 强调文字颜色 6 3 4 15" xfId="4330"/>
    <cellStyle name="20% - 强调文字颜色 6 3 4 2" xfId="4331"/>
    <cellStyle name="20% - 强调文字颜色 6 3 4 3" xfId="4332"/>
    <cellStyle name="20% - 强调文字颜色 6 3 4 4" xfId="4333"/>
    <cellStyle name="20% - 强调文字颜色 6 3 4 5" xfId="4334"/>
    <cellStyle name="20% - 强调文字颜色 6 3 4 6" xfId="4335"/>
    <cellStyle name="20% - 强调文字颜色 6 3 4 7" xfId="4336"/>
    <cellStyle name="20% - 强调文字颜色 6 3 4 8" xfId="4337"/>
    <cellStyle name="20% - 强调文字颜色 6 3 4 9" xfId="4338"/>
    <cellStyle name="20% - 强调文字颜色 6 3 5" xfId="4339"/>
    <cellStyle name="20% - 强调文字颜色 6 3 5 10" xfId="4340"/>
    <cellStyle name="20% - 强调文字颜色 6 3 5 11" xfId="4341"/>
    <cellStyle name="20% - 强调文字颜色 6 3 5 12" xfId="4342"/>
    <cellStyle name="20% - 强调文字颜色 6 3 5 13" xfId="4343"/>
    <cellStyle name="20% - 强调文字颜色 6 3 5 14" xfId="4344"/>
    <cellStyle name="20% - 强调文字颜色 6 3 5 15" xfId="4345"/>
    <cellStyle name="20% - 强调文字颜色 6 3 5 2" xfId="4346"/>
    <cellStyle name="20% - 强调文字颜色 6 3 5 3" xfId="4347"/>
    <cellStyle name="20% - 强调文字颜色 6 3 5 4" xfId="4348"/>
    <cellStyle name="20% - 强调文字颜色 6 3 5 5" xfId="4349"/>
    <cellStyle name="20% - 强调文字颜色 6 3 5 6" xfId="4350"/>
    <cellStyle name="20% - 强调文字颜色 6 3 5 7" xfId="4351"/>
    <cellStyle name="20% - 强调文字颜色 6 3 5 8" xfId="4352"/>
    <cellStyle name="20% - 强调文字颜色 6 3 5 9" xfId="4353"/>
    <cellStyle name="20% - 强调文字颜色 6 3 6" xfId="4354"/>
    <cellStyle name="20% - 强调文字颜色 6 3 6 10" xfId="4355"/>
    <cellStyle name="20% - 强调文字颜色 6 3 6 11" xfId="4356"/>
    <cellStyle name="20% - 强调文字颜色 6 3 6 12" xfId="4357"/>
    <cellStyle name="20% - 强调文字颜色 6 3 6 13" xfId="4358"/>
    <cellStyle name="20% - 强调文字颜色 6 3 6 14" xfId="4359"/>
    <cellStyle name="20% - 强调文字颜色 6 3 6 15" xfId="4360"/>
    <cellStyle name="20% - 强调文字颜色 6 3 6 2" xfId="4361"/>
    <cellStyle name="20% - 强调文字颜色 6 3 6 3" xfId="4362"/>
    <cellStyle name="20% - 强调文字颜色 6 3 6 4" xfId="4363"/>
    <cellStyle name="20% - 强调文字颜色 6 3 6 5" xfId="4364"/>
    <cellStyle name="20% - 强调文字颜色 6 3 6 6" xfId="4365"/>
    <cellStyle name="20% - 强调文字颜色 6 3 6 7" xfId="4366"/>
    <cellStyle name="20% - 强调文字颜色 6 3 6 8" xfId="4367"/>
    <cellStyle name="20% - 强调文字颜色 6 3 6 9" xfId="4368"/>
    <cellStyle name="20% - 强调文字颜色 6 3 7" xfId="4369"/>
    <cellStyle name="20% - 强调文字颜色 6 3 7 10" xfId="4370"/>
    <cellStyle name="20% - 强调文字颜色 6 3 7 11" xfId="4371"/>
    <cellStyle name="20% - 强调文字颜色 6 3 7 12" xfId="4372"/>
    <cellStyle name="20% - 强调文字颜色 6 3 7 13" xfId="4373"/>
    <cellStyle name="20% - 强调文字颜色 6 3 7 14" xfId="4374"/>
    <cellStyle name="20% - 强调文字颜色 6 3 7 15" xfId="4375"/>
    <cellStyle name="20% - 强调文字颜色 6 3 7 2" xfId="4376"/>
    <cellStyle name="20% - 强调文字颜色 6 3 7 3" xfId="4377"/>
    <cellStyle name="20% - 强调文字颜色 6 3 7 4" xfId="4378"/>
    <cellStyle name="20% - 强调文字颜色 6 3 7 5" xfId="4379"/>
    <cellStyle name="20% - 强调文字颜色 6 3 7 6" xfId="4380"/>
    <cellStyle name="20% - 强调文字颜色 6 3 7 7" xfId="4381"/>
    <cellStyle name="20% - 强调文字颜色 6 3 7 8" xfId="4382"/>
    <cellStyle name="20% - 强调文字颜色 6 3 7 9" xfId="4383"/>
    <cellStyle name="20% - 强调文字颜色 6 3 8" xfId="4384"/>
    <cellStyle name="20% - 强调文字颜色 6 3 9" xfId="4385"/>
    <cellStyle name="20% - 强调文字颜色 6 4" xfId="4386"/>
    <cellStyle name="20% - 强调文字颜色 6 4 10" xfId="4387"/>
    <cellStyle name="20% - 强调文字颜色 6 4 11" xfId="4388"/>
    <cellStyle name="20% - 强调文字颜色 6 4 12" xfId="4389"/>
    <cellStyle name="20% - 强调文字颜色 6 4 13" xfId="4390"/>
    <cellStyle name="20% - 强调文字颜色 6 4 14" xfId="4391"/>
    <cellStyle name="20% - 强调文字颜色 6 4 15" xfId="4392"/>
    <cellStyle name="20% - 强调文字颜色 6 4 2" xfId="4393"/>
    <cellStyle name="20% - 强调文字颜色 6 4 3" xfId="4394"/>
    <cellStyle name="20% - 强调文字颜色 6 4 4" xfId="4395"/>
    <cellStyle name="20% - 强调文字颜色 6 4 5" xfId="4396"/>
    <cellStyle name="20% - 强调文字颜色 6 4 6" xfId="4397"/>
    <cellStyle name="20% - 强调文字颜色 6 4 7" xfId="4398"/>
    <cellStyle name="20% - 强调文字颜色 6 4 8" xfId="4399"/>
    <cellStyle name="20% - 强调文字颜色 6 4 9" xfId="4400"/>
    <cellStyle name="20% - 强调文字颜色 6 5" xfId="4401"/>
    <cellStyle name="20% - 强调文字颜色 6 5 10" xfId="4402"/>
    <cellStyle name="20% - 强调文字颜色 6 5 11" xfId="4403"/>
    <cellStyle name="20% - 强调文字颜色 6 5 12" xfId="4404"/>
    <cellStyle name="20% - 强调文字颜色 6 5 13" xfId="4405"/>
    <cellStyle name="20% - 强调文字颜色 6 5 14" xfId="4406"/>
    <cellStyle name="20% - 强调文字颜色 6 5 15" xfId="4407"/>
    <cellStyle name="20% - 强调文字颜色 6 5 2" xfId="4408"/>
    <cellStyle name="20% - 强调文字颜色 6 5 3" xfId="4409"/>
    <cellStyle name="20% - 强调文字颜色 6 5 4" xfId="4410"/>
    <cellStyle name="20% - 强调文字颜色 6 5 5" xfId="4411"/>
    <cellStyle name="20% - 强调文字颜色 6 5 6" xfId="4412"/>
    <cellStyle name="20% - 强调文字颜色 6 5 7" xfId="4413"/>
    <cellStyle name="20% - 强调文字颜色 6 5 8" xfId="4414"/>
    <cellStyle name="20% - 强调文字颜色 6 5 9" xfId="4415"/>
    <cellStyle name="20% - 强调文字颜色 6 6" xfId="4416"/>
    <cellStyle name="20% - 强调文字颜色 6 6 10" xfId="4417"/>
    <cellStyle name="20% - 强调文字颜色 6 6 11" xfId="4418"/>
    <cellStyle name="20% - 强调文字颜色 6 6 12" xfId="4419"/>
    <cellStyle name="20% - 强调文字颜色 6 6 13" xfId="4420"/>
    <cellStyle name="20% - 强调文字颜色 6 6 14" xfId="4421"/>
    <cellStyle name="20% - 强调文字颜色 6 6 15" xfId="4422"/>
    <cellStyle name="20% - 强调文字颜色 6 6 2" xfId="4423"/>
    <cellStyle name="20% - 强调文字颜色 6 6 3" xfId="4424"/>
    <cellStyle name="20% - 强调文字颜色 6 6 4" xfId="4425"/>
    <cellStyle name="20% - 强调文字颜色 6 6 5" xfId="4426"/>
    <cellStyle name="20% - 强调文字颜色 6 6 6" xfId="4427"/>
    <cellStyle name="20% - 强调文字颜色 6 6 7" xfId="4428"/>
    <cellStyle name="20% - 强调文字颜色 6 6 8" xfId="4429"/>
    <cellStyle name="20% - 强调文字颜色 6 6 9" xfId="4430"/>
    <cellStyle name="20% - 强调文字颜色 6 7" xfId="4431"/>
    <cellStyle name="20% - 强调文字颜色 6 7 10" xfId="4432"/>
    <cellStyle name="20% - 强调文字颜色 6 7 11" xfId="4433"/>
    <cellStyle name="20% - 强调文字颜色 6 7 12" xfId="4434"/>
    <cellStyle name="20% - 强调文字颜色 6 7 13" xfId="4435"/>
    <cellStyle name="20% - 强调文字颜色 6 7 14" xfId="4436"/>
    <cellStyle name="20% - 强调文字颜色 6 7 15" xfId="4437"/>
    <cellStyle name="20% - 强调文字颜色 6 7 2" xfId="4438"/>
    <cellStyle name="20% - 强调文字颜色 6 7 3" xfId="4439"/>
    <cellStyle name="20% - 强调文字颜色 6 7 4" xfId="4440"/>
    <cellStyle name="20% - 强调文字颜色 6 7 5" xfId="4441"/>
    <cellStyle name="20% - 强调文字颜色 6 7 6" xfId="4442"/>
    <cellStyle name="20% - 强调文字颜色 6 7 7" xfId="4443"/>
    <cellStyle name="20% - 强调文字颜色 6 7 8" xfId="4444"/>
    <cellStyle name="20% - 强调文字颜色 6 7 9" xfId="4445"/>
    <cellStyle name="20% - 强调文字颜色 6 8" xfId="4446"/>
    <cellStyle name="20% - 强调文字颜色 6 8 10" xfId="4447"/>
    <cellStyle name="20% - 强调文字颜色 6 8 11" xfId="4448"/>
    <cellStyle name="20% - 强调文字颜色 6 8 12" xfId="4449"/>
    <cellStyle name="20% - 强调文字颜色 6 8 13" xfId="4450"/>
    <cellStyle name="20% - 强调文字颜色 6 8 14" xfId="4451"/>
    <cellStyle name="20% - 强调文字颜色 6 8 15" xfId="4452"/>
    <cellStyle name="20% - 强调文字颜色 6 8 2" xfId="4453"/>
    <cellStyle name="20% - 强调文字颜色 6 8 3" xfId="4454"/>
    <cellStyle name="20% - 强调文字颜色 6 8 4" xfId="4455"/>
    <cellStyle name="20% - 强调文字颜色 6 8 5" xfId="4456"/>
    <cellStyle name="20% - 强调文字颜色 6 8 6" xfId="4457"/>
    <cellStyle name="20% - 强调文字颜色 6 8 7" xfId="4458"/>
    <cellStyle name="20% - 强调文字颜色 6 8 8" xfId="4459"/>
    <cellStyle name="20% - 强调文字颜色 6 8 9" xfId="4460"/>
    <cellStyle name="20% - 强调文字颜色 6 9" xfId="4461"/>
    <cellStyle name="20% - 强调文字颜色 6 9 10" xfId="4462"/>
    <cellStyle name="20% - 强调文字颜色 6 9 11" xfId="4463"/>
    <cellStyle name="20% - 强调文字颜色 6 9 12" xfId="4464"/>
    <cellStyle name="20% - 强调文字颜色 6 9 13" xfId="4465"/>
    <cellStyle name="20% - 强调文字颜色 6 9 14" xfId="4466"/>
    <cellStyle name="20% - 强调文字颜色 6 9 15" xfId="4467"/>
    <cellStyle name="20% - 强调文字颜色 6 9 2" xfId="4468"/>
    <cellStyle name="20% - 强调文字颜色 6 9 3" xfId="4469"/>
    <cellStyle name="20% - 强调文字颜色 6 9 4" xfId="4470"/>
    <cellStyle name="20% - 强调文字颜色 6 9 5" xfId="4471"/>
    <cellStyle name="20% - 强调文字颜色 6 9 6" xfId="4472"/>
    <cellStyle name="20% - 强调文字颜色 6 9 7" xfId="4473"/>
    <cellStyle name="20% - 强调文字颜色 6 9 8" xfId="4474"/>
    <cellStyle name="20% - 强调文字颜色 6 9 9" xfId="4475"/>
    <cellStyle name="40% - 强调文字颜色 1 10" xfId="4476"/>
    <cellStyle name="40% - 强调文字颜色 1 10 2" xfId="4477"/>
    <cellStyle name="40% - 强调文字颜色 1 10 3" xfId="4478"/>
    <cellStyle name="40% - 强调文字颜色 1 11" xfId="4479"/>
    <cellStyle name="40% - 强调文字颜色 1 11 2" xfId="4480"/>
    <cellStyle name="40% - 强调文字颜色 1 12" xfId="4481"/>
    <cellStyle name="40% - 强调文字颜色 1 2" xfId="4482"/>
    <cellStyle name="40% - 强调文字颜色 1 2 10" xfId="4483"/>
    <cellStyle name="40% - 强调文字颜色 1 2 10 10" xfId="4484"/>
    <cellStyle name="40% - 强调文字颜色 1 2 10 11" xfId="4485"/>
    <cellStyle name="40% - 强调文字颜色 1 2 10 12" xfId="4486"/>
    <cellStyle name="40% - 强调文字颜色 1 2 10 13" xfId="4487"/>
    <cellStyle name="40% - 强调文字颜色 1 2 10 14" xfId="4488"/>
    <cellStyle name="40% - 强调文字颜色 1 2 10 15" xfId="4489"/>
    <cellStyle name="40% - 强调文字颜色 1 2 10 2" xfId="4490"/>
    <cellStyle name="40% - 强调文字颜色 1 2 10 3" xfId="4491"/>
    <cellStyle name="40% - 强调文字颜色 1 2 10 4" xfId="4492"/>
    <cellStyle name="40% - 强调文字颜色 1 2 10 5" xfId="4493"/>
    <cellStyle name="40% - 强调文字颜色 1 2 10 6" xfId="4494"/>
    <cellStyle name="40% - 强调文字颜色 1 2 10 7" xfId="4495"/>
    <cellStyle name="40% - 强调文字颜色 1 2 10 8" xfId="4496"/>
    <cellStyle name="40% - 强调文字颜色 1 2 10 9" xfId="4497"/>
    <cellStyle name="40% - 强调文字颜色 1 2 11" xfId="4498"/>
    <cellStyle name="40% - 强调文字颜色 1 2 11 10" xfId="4499"/>
    <cellStyle name="40% - 强调文字颜色 1 2 11 11" xfId="4500"/>
    <cellStyle name="40% - 强调文字颜色 1 2 11 12" xfId="4501"/>
    <cellStyle name="40% - 强调文字颜色 1 2 11 13" xfId="4502"/>
    <cellStyle name="40% - 强调文字颜色 1 2 11 14" xfId="4503"/>
    <cellStyle name="40% - 强调文字颜色 1 2 11 15" xfId="4504"/>
    <cellStyle name="40% - 强调文字颜色 1 2 11 2" xfId="4505"/>
    <cellStyle name="40% - 强调文字颜色 1 2 11 3" xfId="4506"/>
    <cellStyle name="40% - 强调文字颜色 1 2 11 4" xfId="4507"/>
    <cellStyle name="40% - 强调文字颜色 1 2 11 5" xfId="4508"/>
    <cellStyle name="40% - 强调文字颜色 1 2 11 6" xfId="4509"/>
    <cellStyle name="40% - 强调文字颜色 1 2 11 7" xfId="4510"/>
    <cellStyle name="40% - 强调文字颜色 1 2 11 8" xfId="4511"/>
    <cellStyle name="40% - 强调文字颜色 1 2 11 9" xfId="4512"/>
    <cellStyle name="40% - 强调文字颜色 1 2 12" xfId="4513"/>
    <cellStyle name="40% - 强调文字颜色 1 2 12 10" xfId="4514"/>
    <cellStyle name="40% - 强调文字颜色 1 2 12 11" xfId="4515"/>
    <cellStyle name="40% - 强调文字颜色 1 2 12 12" xfId="4516"/>
    <cellStyle name="40% - 强调文字颜色 1 2 12 13" xfId="4517"/>
    <cellStyle name="40% - 强调文字颜色 1 2 12 14" xfId="4518"/>
    <cellStyle name="40% - 强调文字颜色 1 2 12 15" xfId="4519"/>
    <cellStyle name="40% - 强调文字颜色 1 2 12 2" xfId="4520"/>
    <cellStyle name="40% - 强调文字颜色 1 2 12 3" xfId="4521"/>
    <cellStyle name="40% - 强调文字颜色 1 2 12 4" xfId="4522"/>
    <cellStyle name="40% - 强调文字颜色 1 2 12 5" xfId="4523"/>
    <cellStyle name="40% - 强调文字颜色 1 2 12 6" xfId="4524"/>
    <cellStyle name="40% - 强调文字颜色 1 2 12 7" xfId="4525"/>
    <cellStyle name="40% - 强调文字颜色 1 2 12 8" xfId="4526"/>
    <cellStyle name="40% - 强调文字颜色 1 2 12 9" xfId="4527"/>
    <cellStyle name="40% - 强调文字颜色 1 2 13" xfId="4528"/>
    <cellStyle name="40% - 强调文字颜色 1 2 13 10" xfId="4529"/>
    <cellStyle name="40% - 强调文字颜色 1 2 13 11" xfId="4530"/>
    <cellStyle name="40% - 强调文字颜色 1 2 13 12" xfId="4531"/>
    <cellStyle name="40% - 强调文字颜色 1 2 13 13" xfId="4532"/>
    <cellStyle name="40% - 强调文字颜色 1 2 13 14" xfId="4533"/>
    <cellStyle name="40% - 强调文字颜色 1 2 13 15" xfId="4534"/>
    <cellStyle name="40% - 强调文字颜色 1 2 13 2" xfId="4535"/>
    <cellStyle name="40% - 强调文字颜色 1 2 13 3" xfId="4536"/>
    <cellStyle name="40% - 强调文字颜色 1 2 13 4" xfId="4537"/>
    <cellStyle name="40% - 强调文字颜色 1 2 13 5" xfId="4538"/>
    <cellStyle name="40% - 强调文字颜色 1 2 13 6" xfId="4539"/>
    <cellStyle name="40% - 强调文字颜色 1 2 13 7" xfId="4540"/>
    <cellStyle name="40% - 强调文字颜色 1 2 13 8" xfId="4541"/>
    <cellStyle name="40% - 强调文字颜色 1 2 13 9" xfId="4542"/>
    <cellStyle name="40% - 强调文字颜色 1 2 14" xfId="4543"/>
    <cellStyle name="40% - 强调文字颜色 1 2 14 10" xfId="4544"/>
    <cellStyle name="40% - 强调文字颜色 1 2 14 11" xfId="4545"/>
    <cellStyle name="40% - 强调文字颜色 1 2 14 12" xfId="4546"/>
    <cellStyle name="40% - 强调文字颜色 1 2 14 13" xfId="4547"/>
    <cellStyle name="40% - 强调文字颜色 1 2 14 14" xfId="4548"/>
    <cellStyle name="40% - 强调文字颜色 1 2 14 15" xfId="4549"/>
    <cellStyle name="40% - 强调文字颜色 1 2 14 2" xfId="4550"/>
    <cellStyle name="40% - 强调文字颜色 1 2 14 3" xfId="4551"/>
    <cellStyle name="40% - 强调文字颜色 1 2 14 4" xfId="4552"/>
    <cellStyle name="40% - 强调文字颜色 1 2 14 5" xfId="4553"/>
    <cellStyle name="40% - 强调文字颜色 1 2 14 6" xfId="4554"/>
    <cellStyle name="40% - 强调文字颜色 1 2 14 7" xfId="4555"/>
    <cellStyle name="40% - 强调文字颜色 1 2 14 8" xfId="4556"/>
    <cellStyle name="40% - 强调文字颜色 1 2 14 9" xfId="4557"/>
    <cellStyle name="40% - 强调文字颜色 1 2 15" xfId="4558"/>
    <cellStyle name="40% - 强调文字颜色 1 2 15 10" xfId="4559"/>
    <cellStyle name="40% - 强调文字颜色 1 2 15 11" xfId="4560"/>
    <cellStyle name="40% - 强调文字颜色 1 2 15 12" xfId="4561"/>
    <cellStyle name="40% - 强调文字颜色 1 2 15 13" xfId="4562"/>
    <cellStyle name="40% - 强调文字颜色 1 2 15 14" xfId="4563"/>
    <cellStyle name="40% - 强调文字颜色 1 2 15 15" xfId="4564"/>
    <cellStyle name="40% - 强调文字颜色 1 2 15 2" xfId="4565"/>
    <cellStyle name="40% - 强调文字颜色 1 2 15 3" xfId="4566"/>
    <cellStyle name="40% - 强调文字颜色 1 2 15 4" xfId="4567"/>
    <cellStyle name="40% - 强调文字颜色 1 2 15 5" xfId="4568"/>
    <cellStyle name="40% - 强调文字颜色 1 2 15 6" xfId="4569"/>
    <cellStyle name="40% - 强调文字颜色 1 2 15 7" xfId="4570"/>
    <cellStyle name="40% - 强调文字颜色 1 2 15 8" xfId="4571"/>
    <cellStyle name="40% - 强调文字颜色 1 2 15 9" xfId="4572"/>
    <cellStyle name="40% - 强调文字颜色 1 2 16" xfId="4573"/>
    <cellStyle name="40% - 强调文字颜色 1 2 16 10" xfId="4574"/>
    <cellStyle name="40% - 强调文字颜色 1 2 16 11" xfId="4575"/>
    <cellStyle name="40% - 强调文字颜色 1 2 16 12" xfId="4576"/>
    <cellStyle name="40% - 强调文字颜色 1 2 16 13" xfId="4577"/>
    <cellStyle name="40% - 强调文字颜色 1 2 16 14" xfId="4578"/>
    <cellStyle name="40% - 强调文字颜色 1 2 16 15" xfId="4579"/>
    <cellStyle name="40% - 强调文字颜色 1 2 16 2" xfId="4580"/>
    <cellStyle name="40% - 强调文字颜色 1 2 16 3" xfId="4581"/>
    <cellStyle name="40% - 强调文字颜色 1 2 16 4" xfId="4582"/>
    <cellStyle name="40% - 强调文字颜色 1 2 16 5" xfId="4583"/>
    <cellStyle name="40% - 强调文字颜色 1 2 16 6" xfId="4584"/>
    <cellStyle name="40% - 强调文字颜色 1 2 16 7" xfId="4585"/>
    <cellStyle name="40% - 强调文字颜色 1 2 16 8" xfId="4586"/>
    <cellStyle name="40% - 强调文字颜色 1 2 16 9" xfId="4587"/>
    <cellStyle name="40% - 强调文字颜色 1 2 17" xfId="4588"/>
    <cellStyle name="40% - 强调文字颜色 1 2 17 10" xfId="4589"/>
    <cellStyle name="40% - 强调文字颜色 1 2 17 11" xfId="4590"/>
    <cellStyle name="40% - 强调文字颜色 1 2 17 12" xfId="4591"/>
    <cellStyle name="40% - 强调文字颜色 1 2 17 13" xfId="4592"/>
    <cellStyle name="40% - 强调文字颜色 1 2 17 14" xfId="4593"/>
    <cellStyle name="40% - 强调文字颜色 1 2 17 15" xfId="4594"/>
    <cellStyle name="40% - 强调文字颜色 1 2 17 2" xfId="4595"/>
    <cellStyle name="40% - 强调文字颜色 1 2 17 3" xfId="4596"/>
    <cellStyle name="40% - 强调文字颜色 1 2 17 4" xfId="4597"/>
    <cellStyle name="40% - 强调文字颜色 1 2 17 5" xfId="4598"/>
    <cellStyle name="40% - 强调文字颜色 1 2 17 6" xfId="4599"/>
    <cellStyle name="40% - 强调文字颜色 1 2 17 7" xfId="4600"/>
    <cellStyle name="40% - 强调文字颜色 1 2 17 8" xfId="4601"/>
    <cellStyle name="40% - 强调文字颜色 1 2 17 9" xfId="4602"/>
    <cellStyle name="40% - 强调文字颜色 1 2 18" xfId="4603"/>
    <cellStyle name="40% - 强调文字颜色 1 2 18 10" xfId="4604"/>
    <cellStyle name="40% - 强调文字颜色 1 2 18 11" xfId="4605"/>
    <cellStyle name="40% - 强调文字颜色 1 2 18 12" xfId="4606"/>
    <cellStyle name="40% - 强调文字颜色 1 2 18 13" xfId="4607"/>
    <cellStyle name="40% - 强调文字颜色 1 2 18 14" xfId="4608"/>
    <cellStyle name="40% - 强调文字颜色 1 2 18 15" xfId="4609"/>
    <cellStyle name="40% - 强调文字颜色 1 2 18 2" xfId="4610"/>
    <cellStyle name="40% - 强调文字颜色 1 2 18 3" xfId="4611"/>
    <cellStyle name="40% - 强调文字颜色 1 2 18 4" xfId="4612"/>
    <cellStyle name="40% - 强调文字颜色 1 2 18 5" xfId="4613"/>
    <cellStyle name="40% - 强调文字颜色 1 2 18 6" xfId="4614"/>
    <cellStyle name="40% - 强调文字颜色 1 2 18 7" xfId="4615"/>
    <cellStyle name="40% - 强调文字颜色 1 2 18 8" xfId="4616"/>
    <cellStyle name="40% - 强调文字颜色 1 2 18 9" xfId="4617"/>
    <cellStyle name="40% - 强调文字颜色 1 2 19" xfId="4618"/>
    <cellStyle name="40% - 强调文字颜色 1 2 19 10" xfId="4619"/>
    <cellStyle name="40% - 强调文字颜色 1 2 19 11" xfId="4620"/>
    <cellStyle name="40% - 强调文字颜色 1 2 19 12" xfId="4621"/>
    <cellStyle name="40% - 强调文字颜色 1 2 19 13" xfId="4622"/>
    <cellStyle name="40% - 强调文字颜色 1 2 19 14" xfId="4623"/>
    <cellStyle name="40% - 强调文字颜色 1 2 19 15" xfId="4624"/>
    <cellStyle name="40% - 强调文字颜色 1 2 19 2" xfId="4625"/>
    <cellStyle name="40% - 强调文字颜色 1 2 19 3" xfId="4626"/>
    <cellStyle name="40% - 强调文字颜色 1 2 19 4" xfId="4627"/>
    <cellStyle name="40% - 强调文字颜色 1 2 19 5" xfId="4628"/>
    <cellStyle name="40% - 强调文字颜色 1 2 19 6" xfId="4629"/>
    <cellStyle name="40% - 强调文字颜色 1 2 19 7" xfId="4630"/>
    <cellStyle name="40% - 强调文字颜色 1 2 19 8" xfId="4631"/>
    <cellStyle name="40% - 强调文字颜色 1 2 19 9" xfId="4632"/>
    <cellStyle name="40% - 强调文字颜色 1 2 2" xfId="4633"/>
    <cellStyle name="40% - 强调文字颜色 1 2 2 10" xfId="4634"/>
    <cellStyle name="40% - 强调文字颜色 1 2 2 11" xfId="4635"/>
    <cellStyle name="40% - 强调文字颜色 1 2 2 12" xfId="4636"/>
    <cellStyle name="40% - 强调文字颜色 1 2 2 13" xfId="4637"/>
    <cellStyle name="40% - 强调文字颜色 1 2 2 14" xfId="4638"/>
    <cellStyle name="40% - 强调文字颜色 1 2 2 15" xfId="4639"/>
    <cellStyle name="40% - 强调文字颜色 1 2 2 2" xfId="4640"/>
    <cellStyle name="40% - 强调文字颜色 1 2 2 3" xfId="4641"/>
    <cellStyle name="40% - 强调文字颜色 1 2 2 4" xfId="4642"/>
    <cellStyle name="40% - 强调文字颜色 1 2 2 5" xfId="4643"/>
    <cellStyle name="40% - 强调文字颜色 1 2 2 6" xfId="4644"/>
    <cellStyle name="40% - 强调文字颜色 1 2 2 7" xfId="4645"/>
    <cellStyle name="40% - 强调文字颜色 1 2 2 8" xfId="4646"/>
    <cellStyle name="40% - 强调文字颜色 1 2 2 9" xfId="4647"/>
    <cellStyle name="40% - 强调文字颜色 1 2 20" xfId="4648"/>
    <cellStyle name="40% - 强调文字颜色 1 2 20 10" xfId="4649"/>
    <cellStyle name="40% - 强调文字颜色 1 2 20 11" xfId="4650"/>
    <cellStyle name="40% - 强调文字颜色 1 2 20 12" xfId="4651"/>
    <cellStyle name="40% - 强调文字颜色 1 2 20 13" xfId="4652"/>
    <cellStyle name="40% - 强调文字颜色 1 2 20 14" xfId="4653"/>
    <cellStyle name="40% - 强调文字颜色 1 2 20 15" xfId="4654"/>
    <cellStyle name="40% - 强调文字颜色 1 2 20 2" xfId="4655"/>
    <cellStyle name="40% - 强调文字颜色 1 2 20 3" xfId="4656"/>
    <cellStyle name="40% - 强调文字颜色 1 2 20 4" xfId="4657"/>
    <cellStyle name="40% - 强调文字颜色 1 2 20 5" xfId="4658"/>
    <cellStyle name="40% - 强调文字颜色 1 2 20 6" xfId="4659"/>
    <cellStyle name="40% - 强调文字颜色 1 2 20 7" xfId="4660"/>
    <cellStyle name="40% - 强调文字颜色 1 2 20 8" xfId="4661"/>
    <cellStyle name="40% - 强调文字颜色 1 2 20 9" xfId="4662"/>
    <cellStyle name="40% - 强调文字颜色 1 2 21" xfId="4663"/>
    <cellStyle name="40% - 强调文字颜色 1 2 21 10" xfId="4664"/>
    <cellStyle name="40% - 强调文字颜色 1 2 21 11" xfId="4665"/>
    <cellStyle name="40% - 强调文字颜色 1 2 21 12" xfId="4666"/>
    <cellStyle name="40% - 强调文字颜色 1 2 21 13" xfId="4667"/>
    <cellStyle name="40% - 强调文字颜色 1 2 21 14" xfId="4668"/>
    <cellStyle name="40% - 强调文字颜色 1 2 21 15" xfId="4669"/>
    <cellStyle name="40% - 强调文字颜色 1 2 21 2" xfId="4670"/>
    <cellStyle name="40% - 强调文字颜色 1 2 21 3" xfId="4671"/>
    <cellStyle name="40% - 强调文字颜色 1 2 21 4" xfId="4672"/>
    <cellStyle name="40% - 强调文字颜色 1 2 21 5" xfId="4673"/>
    <cellStyle name="40% - 强调文字颜色 1 2 21 6" xfId="4674"/>
    <cellStyle name="40% - 强调文字颜色 1 2 21 7" xfId="4675"/>
    <cellStyle name="40% - 强调文字颜色 1 2 21 8" xfId="4676"/>
    <cellStyle name="40% - 强调文字颜色 1 2 21 9" xfId="4677"/>
    <cellStyle name="40% - 强调文字颜色 1 2 22" xfId="4678"/>
    <cellStyle name="40% - 强调文字颜色 1 2 22 10" xfId="4679"/>
    <cellStyle name="40% - 强调文字颜色 1 2 22 11" xfId="4680"/>
    <cellStyle name="40% - 强调文字颜色 1 2 22 12" xfId="4681"/>
    <cellStyle name="40% - 强调文字颜色 1 2 22 13" xfId="4682"/>
    <cellStyle name="40% - 强调文字颜色 1 2 22 14" xfId="4683"/>
    <cellStyle name="40% - 强调文字颜色 1 2 22 15" xfId="4684"/>
    <cellStyle name="40% - 强调文字颜色 1 2 22 2" xfId="4685"/>
    <cellStyle name="40% - 强调文字颜色 1 2 22 3" xfId="4686"/>
    <cellStyle name="40% - 强调文字颜色 1 2 22 4" xfId="4687"/>
    <cellStyle name="40% - 强调文字颜色 1 2 22 5" xfId="4688"/>
    <cellStyle name="40% - 强调文字颜色 1 2 22 6" xfId="4689"/>
    <cellStyle name="40% - 强调文字颜色 1 2 22 7" xfId="4690"/>
    <cellStyle name="40% - 强调文字颜色 1 2 22 8" xfId="4691"/>
    <cellStyle name="40% - 强调文字颜色 1 2 22 9" xfId="4692"/>
    <cellStyle name="40% - 强调文字颜色 1 2 23" xfId="4693"/>
    <cellStyle name="40% - 强调文字颜色 1 2 23 10" xfId="4694"/>
    <cellStyle name="40% - 强调文字颜色 1 2 23 11" xfId="4695"/>
    <cellStyle name="40% - 强调文字颜色 1 2 23 12" xfId="4696"/>
    <cellStyle name="40% - 强调文字颜色 1 2 23 13" xfId="4697"/>
    <cellStyle name="40% - 强调文字颜色 1 2 23 14" xfId="4698"/>
    <cellStyle name="40% - 强调文字颜色 1 2 23 15" xfId="4699"/>
    <cellStyle name="40% - 强调文字颜色 1 2 23 2" xfId="4700"/>
    <cellStyle name="40% - 强调文字颜色 1 2 23 3" xfId="4701"/>
    <cellStyle name="40% - 强调文字颜色 1 2 23 4" xfId="4702"/>
    <cellStyle name="40% - 强调文字颜色 1 2 23 5" xfId="4703"/>
    <cellStyle name="40% - 强调文字颜色 1 2 23 6" xfId="4704"/>
    <cellStyle name="40% - 强调文字颜色 1 2 23 7" xfId="4705"/>
    <cellStyle name="40% - 强调文字颜色 1 2 23 8" xfId="4706"/>
    <cellStyle name="40% - 强调文字颜色 1 2 23 9" xfId="4707"/>
    <cellStyle name="40% - 强调文字颜色 1 2 24" xfId="4708"/>
    <cellStyle name="40% - 强调文字颜色 1 2 24 10" xfId="4709"/>
    <cellStyle name="40% - 强调文字颜色 1 2 24 11" xfId="4710"/>
    <cellStyle name="40% - 强调文字颜色 1 2 24 12" xfId="4711"/>
    <cellStyle name="40% - 强调文字颜色 1 2 24 13" xfId="4712"/>
    <cellStyle name="40% - 强调文字颜色 1 2 24 14" xfId="4713"/>
    <cellStyle name="40% - 强调文字颜色 1 2 24 15" xfId="4714"/>
    <cellStyle name="40% - 强调文字颜色 1 2 24 2" xfId="4715"/>
    <cellStyle name="40% - 强调文字颜色 1 2 24 3" xfId="4716"/>
    <cellStyle name="40% - 强调文字颜色 1 2 24 4" xfId="4717"/>
    <cellStyle name="40% - 强调文字颜色 1 2 24 5" xfId="4718"/>
    <cellStyle name="40% - 强调文字颜色 1 2 24 6" xfId="4719"/>
    <cellStyle name="40% - 强调文字颜色 1 2 24 7" xfId="4720"/>
    <cellStyle name="40% - 强调文字颜色 1 2 24 8" xfId="4721"/>
    <cellStyle name="40% - 强调文字颜色 1 2 24 9" xfId="4722"/>
    <cellStyle name="40% - 强调文字颜色 1 2 25" xfId="4723"/>
    <cellStyle name="40% - 强调文字颜色 1 2 25 10" xfId="4724"/>
    <cellStyle name="40% - 强调文字颜色 1 2 25 11" xfId="4725"/>
    <cellStyle name="40% - 强调文字颜色 1 2 25 12" xfId="4726"/>
    <cellStyle name="40% - 强调文字颜色 1 2 25 13" xfId="4727"/>
    <cellStyle name="40% - 强调文字颜色 1 2 25 14" xfId="4728"/>
    <cellStyle name="40% - 强调文字颜色 1 2 25 15" xfId="4729"/>
    <cellStyle name="40% - 强调文字颜色 1 2 25 2" xfId="4730"/>
    <cellStyle name="40% - 强调文字颜色 1 2 25 3" xfId="4731"/>
    <cellStyle name="40% - 强调文字颜色 1 2 25 4" xfId="4732"/>
    <cellStyle name="40% - 强调文字颜色 1 2 25 5" xfId="4733"/>
    <cellStyle name="40% - 强调文字颜色 1 2 25 6" xfId="4734"/>
    <cellStyle name="40% - 强调文字颜色 1 2 25 7" xfId="4735"/>
    <cellStyle name="40% - 强调文字颜色 1 2 25 8" xfId="4736"/>
    <cellStyle name="40% - 强调文字颜色 1 2 25 9" xfId="4737"/>
    <cellStyle name="40% - 强调文字颜色 1 2 26" xfId="4738"/>
    <cellStyle name="40% - 强调文字颜色 1 2 26 10" xfId="4739"/>
    <cellStyle name="40% - 强调文字颜色 1 2 26 11" xfId="4740"/>
    <cellStyle name="40% - 强调文字颜色 1 2 26 12" xfId="4741"/>
    <cellStyle name="40% - 强调文字颜色 1 2 26 13" xfId="4742"/>
    <cellStyle name="40% - 强调文字颜色 1 2 26 14" xfId="4743"/>
    <cellStyle name="40% - 强调文字颜色 1 2 26 15" xfId="4744"/>
    <cellStyle name="40% - 强调文字颜色 1 2 26 2" xfId="4745"/>
    <cellStyle name="40% - 强调文字颜色 1 2 26 3" xfId="4746"/>
    <cellStyle name="40% - 强调文字颜色 1 2 26 4" xfId="4747"/>
    <cellStyle name="40% - 强调文字颜色 1 2 26 5" xfId="4748"/>
    <cellStyle name="40% - 强调文字颜色 1 2 26 6" xfId="4749"/>
    <cellStyle name="40% - 强调文字颜色 1 2 26 7" xfId="4750"/>
    <cellStyle name="40% - 强调文字颜色 1 2 26 8" xfId="4751"/>
    <cellStyle name="40% - 强调文字颜色 1 2 26 9" xfId="4752"/>
    <cellStyle name="40% - 强调文字颜色 1 2 27" xfId="4753"/>
    <cellStyle name="40% - 强调文字颜色 1 2 27 10" xfId="4754"/>
    <cellStyle name="40% - 强调文字颜色 1 2 27 11" xfId="4755"/>
    <cellStyle name="40% - 强调文字颜色 1 2 27 12" xfId="4756"/>
    <cellStyle name="40% - 强调文字颜色 1 2 27 13" xfId="4757"/>
    <cellStyle name="40% - 强调文字颜色 1 2 27 14" xfId="4758"/>
    <cellStyle name="40% - 强调文字颜色 1 2 27 15" xfId="4759"/>
    <cellStyle name="40% - 强调文字颜色 1 2 27 2" xfId="4760"/>
    <cellStyle name="40% - 强调文字颜色 1 2 27 3" xfId="4761"/>
    <cellStyle name="40% - 强调文字颜色 1 2 27 4" xfId="4762"/>
    <cellStyle name="40% - 强调文字颜色 1 2 27 5" xfId="4763"/>
    <cellStyle name="40% - 强调文字颜色 1 2 27 6" xfId="4764"/>
    <cellStyle name="40% - 强调文字颜色 1 2 27 7" xfId="4765"/>
    <cellStyle name="40% - 强调文字颜色 1 2 27 8" xfId="4766"/>
    <cellStyle name="40% - 强调文字颜色 1 2 27 9" xfId="4767"/>
    <cellStyle name="40% - 强调文字颜色 1 2 28" xfId="4768"/>
    <cellStyle name="40% - 强调文字颜色 1 2 28 10" xfId="4769"/>
    <cellStyle name="40% - 强调文字颜色 1 2 28 11" xfId="4770"/>
    <cellStyle name="40% - 强调文字颜色 1 2 28 12" xfId="4771"/>
    <cellStyle name="40% - 强调文字颜色 1 2 28 13" xfId="4772"/>
    <cellStyle name="40% - 强调文字颜色 1 2 28 14" xfId="4773"/>
    <cellStyle name="40% - 强调文字颜色 1 2 28 15" xfId="4774"/>
    <cellStyle name="40% - 强调文字颜色 1 2 28 2" xfId="4775"/>
    <cellStyle name="40% - 强调文字颜色 1 2 28 3" xfId="4776"/>
    <cellStyle name="40% - 强调文字颜色 1 2 28 4" xfId="4777"/>
    <cellStyle name="40% - 强调文字颜色 1 2 28 5" xfId="4778"/>
    <cellStyle name="40% - 强调文字颜色 1 2 28 6" xfId="4779"/>
    <cellStyle name="40% - 强调文字颜色 1 2 28 7" xfId="4780"/>
    <cellStyle name="40% - 强调文字颜色 1 2 28 8" xfId="4781"/>
    <cellStyle name="40% - 强调文字颜色 1 2 28 9" xfId="4782"/>
    <cellStyle name="40% - 强调文字颜色 1 2 29" xfId="4783"/>
    <cellStyle name="40% - 强调文字颜色 1 2 29 10" xfId="4784"/>
    <cellStyle name="40% - 强调文字颜色 1 2 29 11" xfId="4785"/>
    <cellStyle name="40% - 强调文字颜色 1 2 29 12" xfId="4786"/>
    <cellStyle name="40% - 强调文字颜色 1 2 29 13" xfId="4787"/>
    <cellStyle name="40% - 强调文字颜色 1 2 29 14" xfId="4788"/>
    <cellStyle name="40% - 强调文字颜色 1 2 29 15" xfId="4789"/>
    <cellStyle name="40% - 强调文字颜色 1 2 29 2" xfId="4790"/>
    <cellStyle name="40% - 强调文字颜色 1 2 29 3" xfId="4791"/>
    <cellStyle name="40% - 强调文字颜色 1 2 29 4" xfId="4792"/>
    <cellStyle name="40% - 强调文字颜色 1 2 29 5" xfId="4793"/>
    <cellStyle name="40% - 强调文字颜色 1 2 29 6" xfId="4794"/>
    <cellStyle name="40% - 强调文字颜色 1 2 29 7" xfId="4795"/>
    <cellStyle name="40% - 强调文字颜色 1 2 29 8" xfId="4796"/>
    <cellStyle name="40% - 强调文字颜色 1 2 29 9" xfId="4797"/>
    <cellStyle name="40% - 强调文字颜色 1 2 3" xfId="4798"/>
    <cellStyle name="40% - 强调文字颜色 1 2 3 10" xfId="4799"/>
    <cellStyle name="40% - 强调文字颜色 1 2 3 11" xfId="4800"/>
    <cellStyle name="40% - 强调文字颜色 1 2 3 12" xfId="4801"/>
    <cellStyle name="40% - 强调文字颜色 1 2 3 13" xfId="4802"/>
    <cellStyle name="40% - 强调文字颜色 1 2 3 14" xfId="4803"/>
    <cellStyle name="40% - 强调文字颜色 1 2 3 15" xfId="4804"/>
    <cellStyle name="40% - 强调文字颜色 1 2 3 2" xfId="4805"/>
    <cellStyle name="40% - 强调文字颜色 1 2 3 3" xfId="4806"/>
    <cellStyle name="40% - 强调文字颜色 1 2 3 4" xfId="4807"/>
    <cellStyle name="40% - 强调文字颜色 1 2 3 5" xfId="4808"/>
    <cellStyle name="40% - 强调文字颜色 1 2 3 6" xfId="4809"/>
    <cellStyle name="40% - 强调文字颜色 1 2 3 7" xfId="4810"/>
    <cellStyle name="40% - 强调文字颜色 1 2 3 8" xfId="4811"/>
    <cellStyle name="40% - 强调文字颜色 1 2 3 9" xfId="4812"/>
    <cellStyle name="40% - 强调文字颜色 1 2 30" xfId="4813"/>
    <cellStyle name="40% - 强调文字颜色 1 2 30 10" xfId="4814"/>
    <cellStyle name="40% - 强调文字颜色 1 2 30 11" xfId="4815"/>
    <cellStyle name="40% - 强调文字颜色 1 2 30 12" xfId="4816"/>
    <cellStyle name="40% - 强调文字颜色 1 2 30 13" xfId="4817"/>
    <cellStyle name="40% - 强调文字颜色 1 2 30 14" xfId="4818"/>
    <cellStyle name="40% - 强调文字颜色 1 2 30 15" xfId="4819"/>
    <cellStyle name="40% - 强调文字颜色 1 2 30 2" xfId="4820"/>
    <cellStyle name="40% - 强调文字颜色 1 2 30 3" xfId="4821"/>
    <cellStyle name="40% - 强调文字颜色 1 2 30 4" xfId="4822"/>
    <cellStyle name="40% - 强调文字颜色 1 2 30 5" xfId="4823"/>
    <cellStyle name="40% - 强调文字颜色 1 2 30 6" xfId="4824"/>
    <cellStyle name="40% - 强调文字颜色 1 2 30 7" xfId="4825"/>
    <cellStyle name="40% - 强调文字颜色 1 2 30 8" xfId="4826"/>
    <cellStyle name="40% - 强调文字颜色 1 2 30 9" xfId="4827"/>
    <cellStyle name="40% - 强调文字颜色 1 2 31" xfId="4828"/>
    <cellStyle name="40% - 强调文字颜色 1 2 31 10" xfId="4829"/>
    <cellStyle name="40% - 强调文字颜色 1 2 31 11" xfId="4830"/>
    <cellStyle name="40% - 强调文字颜色 1 2 31 12" xfId="4831"/>
    <cellStyle name="40% - 强调文字颜色 1 2 31 13" xfId="4832"/>
    <cellStyle name="40% - 强调文字颜色 1 2 31 14" xfId="4833"/>
    <cellStyle name="40% - 强调文字颜色 1 2 31 15" xfId="4834"/>
    <cellStyle name="40% - 强调文字颜色 1 2 31 2" xfId="4835"/>
    <cellStyle name="40% - 强调文字颜色 1 2 31 3" xfId="4836"/>
    <cellStyle name="40% - 强调文字颜色 1 2 31 4" xfId="4837"/>
    <cellStyle name="40% - 强调文字颜色 1 2 31 5" xfId="4838"/>
    <cellStyle name="40% - 强调文字颜色 1 2 31 6" xfId="4839"/>
    <cellStyle name="40% - 强调文字颜色 1 2 31 7" xfId="4840"/>
    <cellStyle name="40% - 强调文字颜色 1 2 31 8" xfId="4841"/>
    <cellStyle name="40% - 强调文字颜色 1 2 31 9" xfId="4842"/>
    <cellStyle name="40% - 强调文字颜色 1 2 32" xfId="4843"/>
    <cellStyle name="40% - 强调文字颜色 1 2 32 10" xfId="4844"/>
    <cellStyle name="40% - 强调文字颜色 1 2 32 11" xfId="4845"/>
    <cellStyle name="40% - 强调文字颜色 1 2 32 12" xfId="4846"/>
    <cellStyle name="40% - 强调文字颜色 1 2 32 13" xfId="4847"/>
    <cellStyle name="40% - 强调文字颜色 1 2 32 14" xfId="4848"/>
    <cellStyle name="40% - 强调文字颜色 1 2 32 15" xfId="4849"/>
    <cellStyle name="40% - 强调文字颜色 1 2 32 2" xfId="4850"/>
    <cellStyle name="40% - 强调文字颜色 1 2 32 3" xfId="4851"/>
    <cellStyle name="40% - 强调文字颜色 1 2 32 4" xfId="4852"/>
    <cellStyle name="40% - 强调文字颜色 1 2 32 5" xfId="4853"/>
    <cellStyle name="40% - 强调文字颜色 1 2 32 6" xfId="4854"/>
    <cellStyle name="40% - 强调文字颜色 1 2 32 7" xfId="4855"/>
    <cellStyle name="40% - 强调文字颜色 1 2 32 8" xfId="4856"/>
    <cellStyle name="40% - 强调文字颜色 1 2 32 9" xfId="4857"/>
    <cellStyle name="40% - 强调文字颜色 1 2 33" xfId="4858"/>
    <cellStyle name="40% - 强调文字颜色 1 2 33 10" xfId="4859"/>
    <cellStyle name="40% - 强调文字颜色 1 2 33 11" xfId="4860"/>
    <cellStyle name="40% - 强调文字颜色 1 2 33 12" xfId="4861"/>
    <cellStyle name="40% - 强调文字颜色 1 2 33 13" xfId="4862"/>
    <cellStyle name="40% - 强调文字颜色 1 2 33 14" xfId="4863"/>
    <cellStyle name="40% - 强调文字颜色 1 2 33 15" xfId="4864"/>
    <cellStyle name="40% - 强调文字颜色 1 2 33 2" xfId="4865"/>
    <cellStyle name="40% - 强调文字颜色 1 2 33 3" xfId="4866"/>
    <cellStyle name="40% - 强调文字颜色 1 2 33 4" xfId="4867"/>
    <cellStyle name="40% - 强调文字颜色 1 2 33 5" xfId="4868"/>
    <cellStyle name="40% - 强调文字颜色 1 2 33 6" xfId="4869"/>
    <cellStyle name="40% - 强调文字颜色 1 2 33 7" xfId="4870"/>
    <cellStyle name="40% - 强调文字颜色 1 2 33 8" xfId="4871"/>
    <cellStyle name="40% - 强调文字颜色 1 2 33 9" xfId="4872"/>
    <cellStyle name="40% - 强调文字颜色 1 2 34" xfId="4873"/>
    <cellStyle name="40% - 强调文字颜色 1 2 34 10" xfId="4874"/>
    <cellStyle name="40% - 强调文字颜色 1 2 34 11" xfId="4875"/>
    <cellStyle name="40% - 强调文字颜色 1 2 34 12" xfId="4876"/>
    <cellStyle name="40% - 强调文字颜色 1 2 34 13" xfId="4877"/>
    <cellStyle name="40% - 强调文字颜色 1 2 34 14" xfId="4878"/>
    <cellStyle name="40% - 强调文字颜色 1 2 34 15" xfId="4879"/>
    <cellStyle name="40% - 强调文字颜色 1 2 34 2" xfId="4880"/>
    <cellStyle name="40% - 强调文字颜色 1 2 34 3" xfId="4881"/>
    <cellStyle name="40% - 强调文字颜色 1 2 34 4" xfId="4882"/>
    <cellStyle name="40% - 强调文字颜色 1 2 34 5" xfId="4883"/>
    <cellStyle name="40% - 强调文字颜色 1 2 34 6" xfId="4884"/>
    <cellStyle name="40% - 强调文字颜色 1 2 34 7" xfId="4885"/>
    <cellStyle name="40% - 强调文字颜色 1 2 34 8" xfId="4886"/>
    <cellStyle name="40% - 强调文字颜色 1 2 34 9" xfId="4887"/>
    <cellStyle name="40% - 强调文字颜色 1 2 35" xfId="4888"/>
    <cellStyle name="40% - 强调文字颜色 1 2 36" xfId="4889"/>
    <cellStyle name="40% - 强调文字颜色 1 2 37" xfId="4890"/>
    <cellStyle name="40% - 强调文字颜色 1 2 38" xfId="4891"/>
    <cellStyle name="40% - 强调文字颜色 1 2 39" xfId="4892"/>
    <cellStyle name="40% - 强调文字颜色 1 2 4" xfId="4893"/>
    <cellStyle name="40% - 强调文字颜色 1 2 4 10" xfId="4894"/>
    <cellStyle name="40% - 强调文字颜色 1 2 4 11" xfId="4895"/>
    <cellStyle name="40% - 强调文字颜色 1 2 4 12" xfId="4896"/>
    <cellStyle name="40% - 强调文字颜色 1 2 4 13" xfId="4897"/>
    <cellStyle name="40% - 强调文字颜色 1 2 4 14" xfId="4898"/>
    <cellStyle name="40% - 强调文字颜色 1 2 4 15" xfId="4899"/>
    <cellStyle name="40% - 强调文字颜色 1 2 4 2" xfId="4900"/>
    <cellStyle name="40% - 强调文字颜色 1 2 4 3" xfId="4901"/>
    <cellStyle name="40% - 强调文字颜色 1 2 4 4" xfId="4902"/>
    <cellStyle name="40% - 强调文字颜色 1 2 4 5" xfId="4903"/>
    <cellStyle name="40% - 强调文字颜色 1 2 4 6" xfId="4904"/>
    <cellStyle name="40% - 强调文字颜色 1 2 4 7" xfId="4905"/>
    <cellStyle name="40% - 强调文字颜色 1 2 4 8" xfId="4906"/>
    <cellStyle name="40% - 强调文字颜色 1 2 4 9" xfId="4907"/>
    <cellStyle name="40% - 强调文字颜色 1 2 40" xfId="4908"/>
    <cellStyle name="40% - 强调文字颜色 1 2 41" xfId="4909"/>
    <cellStyle name="40% - 强调文字颜色 1 2 42" xfId="4910"/>
    <cellStyle name="40% - 强调文字颜色 1 2 43" xfId="4911"/>
    <cellStyle name="40% - 强调文字颜色 1 2 44" xfId="4912"/>
    <cellStyle name="40% - 强调文字颜色 1 2 45" xfId="4913"/>
    <cellStyle name="40% - 强调文字颜色 1 2 46" xfId="4914"/>
    <cellStyle name="40% - 强调文字颜色 1 2 47" xfId="4915"/>
    <cellStyle name="40% - 强调文字颜色 1 2 48" xfId="4916"/>
    <cellStyle name="40% - 强调文字颜色 1 2 49" xfId="4917"/>
    <cellStyle name="40% - 强调文字颜色 1 2 5" xfId="4918"/>
    <cellStyle name="40% - 强调文字颜色 1 2 5 10" xfId="4919"/>
    <cellStyle name="40% - 强调文字颜色 1 2 5 11" xfId="4920"/>
    <cellStyle name="40% - 强调文字颜色 1 2 5 12" xfId="4921"/>
    <cellStyle name="40% - 强调文字颜色 1 2 5 13" xfId="4922"/>
    <cellStyle name="40% - 强调文字颜色 1 2 5 14" xfId="4923"/>
    <cellStyle name="40% - 强调文字颜色 1 2 5 15" xfId="4924"/>
    <cellStyle name="40% - 强调文字颜色 1 2 5 2" xfId="4925"/>
    <cellStyle name="40% - 强调文字颜色 1 2 5 3" xfId="4926"/>
    <cellStyle name="40% - 强调文字颜色 1 2 5 4" xfId="4927"/>
    <cellStyle name="40% - 强调文字颜色 1 2 5 5" xfId="4928"/>
    <cellStyle name="40% - 强调文字颜色 1 2 5 6" xfId="4929"/>
    <cellStyle name="40% - 强调文字颜色 1 2 5 7" xfId="4930"/>
    <cellStyle name="40% - 强调文字颜色 1 2 5 8" xfId="4931"/>
    <cellStyle name="40% - 强调文字颜色 1 2 5 9" xfId="4932"/>
    <cellStyle name="40% - 强调文字颜色 1 2 50" xfId="4933"/>
    <cellStyle name="40% - 强调文字颜色 1 2 51" xfId="4934"/>
    <cellStyle name="40% - 强调文字颜色 1 2 52" xfId="4935"/>
    <cellStyle name="40% - 强调文字颜色 1 2 53" xfId="4936"/>
    <cellStyle name="40% - 强调文字颜色 1 2 54" xfId="4937"/>
    <cellStyle name="40% - 强调文字颜色 1 2 55" xfId="4938"/>
    <cellStyle name="40% - 强调文字颜色 1 2 56" xfId="4939"/>
    <cellStyle name="40% - 强调文字颜色 1 2 57" xfId="4940"/>
    <cellStyle name="40% - 强调文字颜色 1 2 58" xfId="4941"/>
    <cellStyle name="40% - 强调文字颜色 1 2 59" xfId="4942"/>
    <cellStyle name="40% - 强调文字颜色 1 2 6" xfId="4943"/>
    <cellStyle name="40% - 强调文字颜色 1 2 6 10" xfId="4944"/>
    <cellStyle name="40% - 强调文字颜色 1 2 6 11" xfId="4945"/>
    <cellStyle name="40% - 强调文字颜色 1 2 6 12" xfId="4946"/>
    <cellStyle name="40% - 强调文字颜色 1 2 6 13" xfId="4947"/>
    <cellStyle name="40% - 强调文字颜色 1 2 6 14" xfId="4948"/>
    <cellStyle name="40% - 强调文字颜色 1 2 6 15" xfId="4949"/>
    <cellStyle name="40% - 强调文字颜色 1 2 6 2" xfId="4950"/>
    <cellStyle name="40% - 强调文字颜色 1 2 6 3" xfId="4951"/>
    <cellStyle name="40% - 强调文字颜色 1 2 6 4" xfId="4952"/>
    <cellStyle name="40% - 强调文字颜色 1 2 6 5" xfId="4953"/>
    <cellStyle name="40% - 强调文字颜色 1 2 6 6" xfId="4954"/>
    <cellStyle name="40% - 强调文字颜色 1 2 6 7" xfId="4955"/>
    <cellStyle name="40% - 强调文字颜色 1 2 6 8" xfId="4956"/>
    <cellStyle name="40% - 强调文字颜色 1 2 6 9" xfId="4957"/>
    <cellStyle name="40% - 强调文字颜色 1 2 60" xfId="4958"/>
    <cellStyle name="40% - 强调文字颜色 1 2 7" xfId="4959"/>
    <cellStyle name="40% - 强调文字颜色 1 2 7 10" xfId="4960"/>
    <cellStyle name="40% - 强调文字颜色 1 2 7 11" xfId="4961"/>
    <cellStyle name="40% - 强调文字颜色 1 2 7 12" xfId="4962"/>
    <cellStyle name="40% - 强调文字颜色 1 2 7 13" xfId="4963"/>
    <cellStyle name="40% - 强调文字颜色 1 2 7 14" xfId="4964"/>
    <cellStyle name="40% - 强调文字颜色 1 2 7 15" xfId="4965"/>
    <cellStyle name="40% - 强调文字颜色 1 2 7 2" xfId="4966"/>
    <cellStyle name="40% - 强调文字颜色 1 2 7 3" xfId="4967"/>
    <cellStyle name="40% - 强调文字颜色 1 2 7 4" xfId="4968"/>
    <cellStyle name="40% - 强调文字颜色 1 2 7 5" xfId="4969"/>
    <cellStyle name="40% - 强调文字颜色 1 2 7 6" xfId="4970"/>
    <cellStyle name="40% - 强调文字颜色 1 2 7 7" xfId="4971"/>
    <cellStyle name="40% - 强调文字颜色 1 2 7 8" xfId="4972"/>
    <cellStyle name="40% - 强调文字颜色 1 2 7 9" xfId="4973"/>
    <cellStyle name="40% - 强调文字颜色 1 2 8" xfId="4974"/>
    <cellStyle name="40% - 强调文字颜色 1 2 8 10" xfId="4975"/>
    <cellStyle name="40% - 强调文字颜色 1 2 8 11" xfId="4976"/>
    <cellStyle name="40% - 强调文字颜色 1 2 8 12" xfId="4977"/>
    <cellStyle name="40% - 强调文字颜色 1 2 8 13" xfId="4978"/>
    <cellStyle name="40% - 强调文字颜色 1 2 8 14" xfId="4979"/>
    <cellStyle name="40% - 强调文字颜色 1 2 8 15" xfId="4980"/>
    <cellStyle name="40% - 强调文字颜色 1 2 8 2" xfId="4981"/>
    <cellStyle name="40% - 强调文字颜色 1 2 8 3" xfId="4982"/>
    <cellStyle name="40% - 强调文字颜色 1 2 8 4" xfId="4983"/>
    <cellStyle name="40% - 强调文字颜色 1 2 8 5" xfId="4984"/>
    <cellStyle name="40% - 强调文字颜色 1 2 8 6" xfId="4985"/>
    <cellStyle name="40% - 强调文字颜色 1 2 8 7" xfId="4986"/>
    <cellStyle name="40% - 强调文字颜色 1 2 8 8" xfId="4987"/>
    <cellStyle name="40% - 强调文字颜色 1 2 8 9" xfId="4988"/>
    <cellStyle name="40% - 强调文字颜色 1 2 9" xfId="4989"/>
    <cellStyle name="40% - 强调文字颜色 1 2 9 10" xfId="4990"/>
    <cellStyle name="40% - 强调文字颜色 1 2 9 11" xfId="4991"/>
    <cellStyle name="40% - 强调文字颜色 1 2 9 12" xfId="4992"/>
    <cellStyle name="40% - 强调文字颜色 1 2 9 13" xfId="4993"/>
    <cellStyle name="40% - 强调文字颜色 1 2 9 14" xfId="4994"/>
    <cellStyle name="40% - 强调文字颜色 1 2 9 15" xfId="4995"/>
    <cellStyle name="40% - 强调文字颜色 1 2 9 2" xfId="4996"/>
    <cellStyle name="40% - 强调文字颜色 1 2 9 3" xfId="4997"/>
    <cellStyle name="40% - 强调文字颜色 1 2 9 4" xfId="4998"/>
    <cellStyle name="40% - 强调文字颜色 1 2 9 5" xfId="4999"/>
    <cellStyle name="40% - 强调文字颜色 1 2 9 6" xfId="5000"/>
    <cellStyle name="40% - 强调文字颜色 1 2 9 7" xfId="5001"/>
    <cellStyle name="40% - 强调文字颜色 1 2 9 8" xfId="5002"/>
    <cellStyle name="40% - 强调文字颜色 1 2 9 9" xfId="5003"/>
    <cellStyle name="40% - 强调文字颜色 1 3" xfId="5004"/>
    <cellStyle name="40% - 强调文字颜色 1 3 10" xfId="5005"/>
    <cellStyle name="40% - 强调文字颜色 1 3 11" xfId="5006"/>
    <cellStyle name="40% - 强调文字颜色 1 3 12" xfId="5007"/>
    <cellStyle name="40% - 强调文字颜色 1 3 13" xfId="5008"/>
    <cellStyle name="40% - 强调文字颜色 1 3 14" xfId="5009"/>
    <cellStyle name="40% - 强调文字颜色 1 3 15" xfId="5010"/>
    <cellStyle name="40% - 强调文字颜色 1 3 16" xfId="5011"/>
    <cellStyle name="40% - 强调文字颜色 1 3 17" xfId="5012"/>
    <cellStyle name="40% - 强调文字颜色 1 3 18" xfId="5013"/>
    <cellStyle name="40% - 强调文字颜色 1 3 19" xfId="5014"/>
    <cellStyle name="40% - 强调文字颜色 1 3 2" xfId="5015"/>
    <cellStyle name="40% - 强调文字颜色 1 3 2 10" xfId="5016"/>
    <cellStyle name="40% - 强调文字颜色 1 3 2 11" xfId="5017"/>
    <cellStyle name="40% - 强调文字颜色 1 3 2 12" xfId="5018"/>
    <cellStyle name="40% - 强调文字颜色 1 3 2 13" xfId="5019"/>
    <cellStyle name="40% - 强调文字颜色 1 3 2 14" xfId="5020"/>
    <cellStyle name="40% - 强调文字颜色 1 3 2 15" xfId="5021"/>
    <cellStyle name="40% - 强调文字颜色 1 3 2 2" xfId="5022"/>
    <cellStyle name="40% - 强调文字颜色 1 3 2 3" xfId="5023"/>
    <cellStyle name="40% - 强调文字颜色 1 3 2 4" xfId="5024"/>
    <cellStyle name="40% - 强调文字颜色 1 3 2 5" xfId="5025"/>
    <cellStyle name="40% - 强调文字颜色 1 3 2 6" xfId="5026"/>
    <cellStyle name="40% - 强调文字颜色 1 3 2 7" xfId="5027"/>
    <cellStyle name="40% - 强调文字颜色 1 3 2 8" xfId="5028"/>
    <cellStyle name="40% - 强调文字颜色 1 3 2 9" xfId="5029"/>
    <cellStyle name="40% - 强调文字颜色 1 3 20" xfId="5030"/>
    <cellStyle name="40% - 强调文字颜色 1 3 21" xfId="5031"/>
    <cellStyle name="40% - 强调文字颜色 1 3 22" xfId="5032"/>
    <cellStyle name="40% - 强调文字颜色 1 3 23" xfId="5033"/>
    <cellStyle name="40% - 强调文字颜色 1 3 24" xfId="5034"/>
    <cellStyle name="40% - 强调文字颜色 1 3 25" xfId="5035"/>
    <cellStyle name="40% - 强调文字颜色 1 3 26" xfId="5036"/>
    <cellStyle name="40% - 强调文字颜色 1 3 27" xfId="5037"/>
    <cellStyle name="40% - 强调文字颜色 1 3 28" xfId="5038"/>
    <cellStyle name="40% - 强调文字颜色 1 3 29" xfId="5039"/>
    <cellStyle name="40% - 强调文字颜色 1 3 3" xfId="5040"/>
    <cellStyle name="40% - 强调文字颜色 1 3 3 10" xfId="5041"/>
    <cellStyle name="40% - 强调文字颜色 1 3 3 11" xfId="5042"/>
    <cellStyle name="40% - 强调文字颜色 1 3 3 12" xfId="5043"/>
    <cellStyle name="40% - 强调文字颜色 1 3 3 13" xfId="5044"/>
    <cellStyle name="40% - 强调文字颜色 1 3 3 14" xfId="5045"/>
    <cellStyle name="40% - 强调文字颜色 1 3 3 15" xfId="5046"/>
    <cellStyle name="40% - 强调文字颜色 1 3 3 2" xfId="5047"/>
    <cellStyle name="40% - 强调文字颜色 1 3 3 3" xfId="5048"/>
    <cellStyle name="40% - 强调文字颜色 1 3 3 4" xfId="5049"/>
    <cellStyle name="40% - 强调文字颜色 1 3 3 5" xfId="5050"/>
    <cellStyle name="40% - 强调文字颜色 1 3 3 6" xfId="5051"/>
    <cellStyle name="40% - 强调文字颜色 1 3 3 7" xfId="5052"/>
    <cellStyle name="40% - 强调文字颜色 1 3 3 8" xfId="5053"/>
    <cellStyle name="40% - 强调文字颜色 1 3 3 9" xfId="5054"/>
    <cellStyle name="40% - 强调文字颜色 1 3 30" xfId="5055"/>
    <cellStyle name="40% - 强调文字颜色 1 3 31" xfId="5056"/>
    <cellStyle name="40% - 强调文字颜色 1 3 32" xfId="5057"/>
    <cellStyle name="40% - 强调文字颜色 1 3 33" xfId="5058"/>
    <cellStyle name="40% - 强调文字颜色 1 3 4" xfId="5059"/>
    <cellStyle name="40% - 强调文字颜色 1 3 4 10" xfId="5060"/>
    <cellStyle name="40% - 强调文字颜色 1 3 4 11" xfId="5061"/>
    <cellStyle name="40% - 强调文字颜色 1 3 4 12" xfId="5062"/>
    <cellStyle name="40% - 强调文字颜色 1 3 4 13" xfId="5063"/>
    <cellStyle name="40% - 强调文字颜色 1 3 4 14" xfId="5064"/>
    <cellStyle name="40% - 强调文字颜色 1 3 4 15" xfId="5065"/>
    <cellStyle name="40% - 强调文字颜色 1 3 4 2" xfId="5066"/>
    <cellStyle name="40% - 强调文字颜色 1 3 4 3" xfId="5067"/>
    <cellStyle name="40% - 强调文字颜色 1 3 4 4" xfId="5068"/>
    <cellStyle name="40% - 强调文字颜色 1 3 4 5" xfId="5069"/>
    <cellStyle name="40% - 强调文字颜色 1 3 4 6" xfId="5070"/>
    <cellStyle name="40% - 强调文字颜色 1 3 4 7" xfId="5071"/>
    <cellStyle name="40% - 强调文字颜色 1 3 4 8" xfId="5072"/>
    <cellStyle name="40% - 强调文字颜色 1 3 4 9" xfId="5073"/>
    <cellStyle name="40% - 强调文字颜色 1 3 5" xfId="5074"/>
    <cellStyle name="40% - 强调文字颜色 1 3 5 10" xfId="5075"/>
    <cellStyle name="40% - 强调文字颜色 1 3 5 11" xfId="5076"/>
    <cellStyle name="40% - 强调文字颜色 1 3 5 12" xfId="5077"/>
    <cellStyle name="40% - 强调文字颜色 1 3 5 13" xfId="5078"/>
    <cellStyle name="40% - 强调文字颜色 1 3 5 14" xfId="5079"/>
    <cellStyle name="40% - 强调文字颜色 1 3 5 15" xfId="5080"/>
    <cellStyle name="40% - 强调文字颜色 1 3 5 2" xfId="5081"/>
    <cellStyle name="40% - 强调文字颜色 1 3 5 3" xfId="5082"/>
    <cellStyle name="40% - 强调文字颜色 1 3 5 4" xfId="5083"/>
    <cellStyle name="40% - 强调文字颜色 1 3 5 5" xfId="5084"/>
    <cellStyle name="40% - 强调文字颜色 1 3 5 6" xfId="5085"/>
    <cellStyle name="40% - 强调文字颜色 1 3 5 7" xfId="5086"/>
    <cellStyle name="40% - 强调文字颜色 1 3 5 8" xfId="5087"/>
    <cellStyle name="40% - 强调文字颜色 1 3 5 9" xfId="5088"/>
    <cellStyle name="40% - 强调文字颜色 1 3 6" xfId="5089"/>
    <cellStyle name="40% - 强调文字颜色 1 3 6 10" xfId="5090"/>
    <cellStyle name="40% - 强调文字颜色 1 3 6 11" xfId="5091"/>
    <cellStyle name="40% - 强调文字颜色 1 3 6 12" xfId="5092"/>
    <cellStyle name="40% - 强调文字颜色 1 3 6 13" xfId="5093"/>
    <cellStyle name="40% - 强调文字颜色 1 3 6 14" xfId="5094"/>
    <cellStyle name="40% - 强调文字颜色 1 3 6 15" xfId="5095"/>
    <cellStyle name="40% - 强调文字颜色 1 3 6 2" xfId="5096"/>
    <cellStyle name="40% - 强调文字颜色 1 3 6 3" xfId="5097"/>
    <cellStyle name="40% - 强调文字颜色 1 3 6 4" xfId="5098"/>
    <cellStyle name="40% - 强调文字颜色 1 3 6 5" xfId="5099"/>
    <cellStyle name="40% - 强调文字颜色 1 3 6 6" xfId="5100"/>
    <cellStyle name="40% - 强调文字颜色 1 3 6 7" xfId="5101"/>
    <cellStyle name="40% - 强调文字颜色 1 3 6 8" xfId="5102"/>
    <cellStyle name="40% - 强调文字颜色 1 3 6 9" xfId="5103"/>
    <cellStyle name="40% - 强调文字颜色 1 3 7" xfId="5104"/>
    <cellStyle name="40% - 强调文字颜色 1 3 7 10" xfId="5105"/>
    <cellStyle name="40% - 强调文字颜色 1 3 7 11" xfId="5106"/>
    <cellStyle name="40% - 强调文字颜色 1 3 7 12" xfId="5107"/>
    <cellStyle name="40% - 强调文字颜色 1 3 7 13" xfId="5108"/>
    <cellStyle name="40% - 强调文字颜色 1 3 7 14" xfId="5109"/>
    <cellStyle name="40% - 强调文字颜色 1 3 7 15" xfId="5110"/>
    <cellStyle name="40% - 强调文字颜色 1 3 7 2" xfId="5111"/>
    <cellStyle name="40% - 强调文字颜色 1 3 7 3" xfId="5112"/>
    <cellStyle name="40% - 强调文字颜色 1 3 7 4" xfId="5113"/>
    <cellStyle name="40% - 强调文字颜色 1 3 7 5" xfId="5114"/>
    <cellStyle name="40% - 强调文字颜色 1 3 7 6" xfId="5115"/>
    <cellStyle name="40% - 强调文字颜色 1 3 7 7" xfId="5116"/>
    <cellStyle name="40% - 强调文字颜色 1 3 7 8" xfId="5117"/>
    <cellStyle name="40% - 强调文字颜色 1 3 7 9" xfId="5118"/>
    <cellStyle name="40% - 强调文字颜色 1 3 8" xfId="5119"/>
    <cellStyle name="40% - 强调文字颜色 1 3 9" xfId="5120"/>
    <cellStyle name="40% - 强调文字颜色 1 4" xfId="5121"/>
    <cellStyle name="40% - 强调文字颜色 1 4 10" xfId="5122"/>
    <cellStyle name="40% - 强调文字颜色 1 4 11" xfId="5123"/>
    <cellStyle name="40% - 强调文字颜色 1 4 12" xfId="5124"/>
    <cellStyle name="40% - 强调文字颜色 1 4 13" xfId="5125"/>
    <cellStyle name="40% - 强调文字颜色 1 4 14" xfId="5126"/>
    <cellStyle name="40% - 强调文字颜色 1 4 15" xfId="5127"/>
    <cellStyle name="40% - 强调文字颜色 1 4 2" xfId="5128"/>
    <cellStyle name="40% - 强调文字颜色 1 4 3" xfId="5129"/>
    <cellStyle name="40% - 强调文字颜色 1 4 4" xfId="5130"/>
    <cellStyle name="40% - 强调文字颜色 1 4 5" xfId="5131"/>
    <cellStyle name="40% - 强调文字颜色 1 4 6" xfId="5132"/>
    <cellStyle name="40% - 强调文字颜色 1 4 7" xfId="5133"/>
    <cellStyle name="40% - 强调文字颜色 1 4 8" xfId="5134"/>
    <cellStyle name="40% - 强调文字颜色 1 4 9" xfId="5135"/>
    <cellStyle name="40% - 强调文字颜色 1 5" xfId="5136"/>
    <cellStyle name="40% - 强调文字颜色 1 5 10" xfId="5137"/>
    <cellStyle name="40% - 强调文字颜色 1 5 11" xfId="5138"/>
    <cellStyle name="40% - 强调文字颜色 1 5 12" xfId="5139"/>
    <cellStyle name="40% - 强调文字颜色 1 5 13" xfId="5140"/>
    <cellStyle name="40% - 强调文字颜色 1 5 14" xfId="5141"/>
    <cellStyle name="40% - 强调文字颜色 1 5 15" xfId="5142"/>
    <cellStyle name="40% - 强调文字颜色 1 5 2" xfId="5143"/>
    <cellStyle name="40% - 强调文字颜色 1 5 3" xfId="5144"/>
    <cellStyle name="40% - 强调文字颜色 1 5 4" xfId="5145"/>
    <cellStyle name="40% - 强调文字颜色 1 5 5" xfId="5146"/>
    <cellStyle name="40% - 强调文字颜色 1 5 6" xfId="5147"/>
    <cellStyle name="40% - 强调文字颜色 1 5 7" xfId="5148"/>
    <cellStyle name="40% - 强调文字颜色 1 5 8" xfId="5149"/>
    <cellStyle name="40% - 强调文字颜色 1 5 9" xfId="5150"/>
    <cellStyle name="40% - 强调文字颜色 1 6" xfId="5151"/>
    <cellStyle name="40% - 强调文字颜色 1 6 10" xfId="5152"/>
    <cellStyle name="40% - 强调文字颜色 1 6 11" xfId="5153"/>
    <cellStyle name="40% - 强调文字颜色 1 6 12" xfId="5154"/>
    <cellStyle name="40% - 强调文字颜色 1 6 13" xfId="5155"/>
    <cellStyle name="40% - 强调文字颜色 1 6 14" xfId="5156"/>
    <cellStyle name="40% - 强调文字颜色 1 6 15" xfId="5157"/>
    <cellStyle name="40% - 强调文字颜色 1 6 2" xfId="5158"/>
    <cellStyle name="40% - 强调文字颜色 1 6 3" xfId="5159"/>
    <cellStyle name="40% - 强调文字颜色 1 6 4" xfId="5160"/>
    <cellStyle name="40% - 强调文字颜色 1 6 5" xfId="5161"/>
    <cellStyle name="40% - 强调文字颜色 1 6 6" xfId="5162"/>
    <cellStyle name="40% - 强调文字颜色 1 6 7" xfId="5163"/>
    <cellStyle name="40% - 强调文字颜色 1 6 8" xfId="5164"/>
    <cellStyle name="40% - 强调文字颜色 1 6 9" xfId="5165"/>
    <cellStyle name="40% - 强调文字颜色 1 7" xfId="5166"/>
    <cellStyle name="40% - 强调文字颜色 1 7 10" xfId="5167"/>
    <cellStyle name="40% - 强调文字颜色 1 7 11" xfId="5168"/>
    <cellStyle name="40% - 强调文字颜色 1 7 12" xfId="5169"/>
    <cellStyle name="40% - 强调文字颜色 1 7 13" xfId="5170"/>
    <cellStyle name="40% - 强调文字颜色 1 7 14" xfId="5171"/>
    <cellStyle name="40% - 强调文字颜色 1 7 15" xfId="5172"/>
    <cellStyle name="40% - 强调文字颜色 1 7 2" xfId="5173"/>
    <cellStyle name="40% - 强调文字颜色 1 7 3" xfId="5174"/>
    <cellStyle name="40% - 强调文字颜色 1 7 4" xfId="5175"/>
    <cellStyle name="40% - 强调文字颜色 1 7 5" xfId="5176"/>
    <cellStyle name="40% - 强调文字颜色 1 7 6" xfId="5177"/>
    <cellStyle name="40% - 强调文字颜色 1 7 7" xfId="5178"/>
    <cellStyle name="40% - 强调文字颜色 1 7 8" xfId="5179"/>
    <cellStyle name="40% - 强调文字颜色 1 7 9" xfId="5180"/>
    <cellStyle name="40% - 强调文字颜色 1 8" xfId="5181"/>
    <cellStyle name="40% - 强调文字颜色 1 8 10" xfId="5182"/>
    <cellStyle name="40% - 强调文字颜色 1 8 11" xfId="5183"/>
    <cellStyle name="40% - 强调文字颜色 1 8 12" xfId="5184"/>
    <cellStyle name="40% - 强调文字颜色 1 8 13" xfId="5185"/>
    <cellStyle name="40% - 强调文字颜色 1 8 14" xfId="5186"/>
    <cellStyle name="40% - 强调文字颜色 1 8 15" xfId="5187"/>
    <cellStyle name="40% - 强调文字颜色 1 8 2" xfId="5188"/>
    <cellStyle name="40% - 强调文字颜色 1 8 3" xfId="5189"/>
    <cellStyle name="40% - 强调文字颜色 1 8 4" xfId="5190"/>
    <cellStyle name="40% - 强调文字颜色 1 8 5" xfId="5191"/>
    <cellStyle name="40% - 强调文字颜色 1 8 6" xfId="5192"/>
    <cellStyle name="40% - 强调文字颜色 1 8 7" xfId="5193"/>
    <cellStyle name="40% - 强调文字颜色 1 8 8" xfId="5194"/>
    <cellStyle name="40% - 强调文字颜色 1 8 9" xfId="5195"/>
    <cellStyle name="40% - 强调文字颜色 1 9" xfId="5196"/>
    <cellStyle name="40% - 强调文字颜色 1 9 10" xfId="5197"/>
    <cellStyle name="40% - 强调文字颜色 1 9 11" xfId="5198"/>
    <cellStyle name="40% - 强调文字颜色 1 9 12" xfId="5199"/>
    <cellStyle name="40% - 强调文字颜色 1 9 13" xfId="5200"/>
    <cellStyle name="40% - 强调文字颜色 1 9 14" xfId="5201"/>
    <cellStyle name="40% - 强调文字颜色 1 9 15" xfId="5202"/>
    <cellStyle name="40% - 强调文字颜色 1 9 2" xfId="5203"/>
    <cellStyle name="40% - 强调文字颜色 1 9 3" xfId="5204"/>
    <cellStyle name="40% - 强调文字颜色 1 9 4" xfId="5205"/>
    <cellStyle name="40% - 强调文字颜色 1 9 5" xfId="5206"/>
    <cellStyle name="40% - 强调文字颜色 1 9 6" xfId="5207"/>
    <cellStyle name="40% - 强调文字颜色 1 9 7" xfId="5208"/>
    <cellStyle name="40% - 强调文字颜色 1 9 8" xfId="5209"/>
    <cellStyle name="40% - 强调文字颜色 1 9 9" xfId="5210"/>
    <cellStyle name="40% - 强调文字颜色 2 10" xfId="5211"/>
    <cellStyle name="40% - 强调文字颜色 2 10 2" xfId="5212"/>
    <cellStyle name="40% - 强调文字颜色 2 10 3" xfId="5213"/>
    <cellStyle name="40% - 强调文字颜色 2 11" xfId="5214"/>
    <cellStyle name="40% - 强调文字颜色 2 11 2" xfId="5215"/>
    <cellStyle name="40% - 强调文字颜色 2 12" xfId="5216"/>
    <cellStyle name="40% - 强调文字颜色 2 2" xfId="5217"/>
    <cellStyle name="40% - 强调文字颜色 2 2 10" xfId="5218"/>
    <cellStyle name="40% - 强调文字颜色 2 2 10 10" xfId="5219"/>
    <cellStyle name="40% - 强调文字颜色 2 2 10 11" xfId="5220"/>
    <cellStyle name="40% - 强调文字颜色 2 2 10 12" xfId="5221"/>
    <cellStyle name="40% - 强调文字颜色 2 2 10 13" xfId="5222"/>
    <cellStyle name="40% - 强调文字颜色 2 2 10 14" xfId="5223"/>
    <cellStyle name="40% - 强调文字颜色 2 2 10 15" xfId="5224"/>
    <cellStyle name="40% - 强调文字颜色 2 2 10 2" xfId="5225"/>
    <cellStyle name="40% - 强调文字颜色 2 2 10 3" xfId="5226"/>
    <cellStyle name="40% - 强调文字颜色 2 2 10 4" xfId="5227"/>
    <cellStyle name="40% - 强调文字颜色 2 2 10 5" xfId="5228"/>
    <cellStyle name="40% - 强调文字颜色 2 2 10 6" xfId="5229"/>
    <cellStyle name="40% - 强调文字颜色 2 2 10 7" xfId="5230"/>
    <cellStyle name="40% - 强调文字颜色 2 2 10 8" xfId="5231"/>
    <cellStyle name="40% - 强调文字颜色 2 2 10 9" xfId="5232"/>
    <cellStyle name="40% - 强调文字颜色 2 2 11" xfId="5233"/>
    <cellStyle name="40% - 强调文字颜色 2 2 11 10" xfId="5234"/>
    <cellStyle name="40% - 强调文字颜色 2 2 11 11" xfId="5235"/>
    <cellStyle name="40% - 强调文字颜色 2 2 11 12" xfId="5236"/>
    <cellStyle name="40% - 强调文字颜色 2 2 11 13" xfId="5237"/>
    <cellStyle name="40% - 强调文字颜色 2 2 11 14" xfId="5238"/>
    <cellStyle name="40% - 强调文字颜色 2 2 11 15" xfId="5239"/>
    <cellStyle name="40% - 强调文字颜色 2 2 11 2" xfId="5240"/>
    <cellStyle name="40% - 强调文字颜色 2 2 11 3" xfId="5241"/>
    <cellStyle name="40% - 强调文字颜色 2 2 11 4" xfId="5242"/>
    <cellStyle name="40% - 强调文字颜色 2 2 11 5" xfId="5243"/>
    <cellStyle name="40% - 强调文字颜色 2 2 11 6" xfId="5244"/>
    <cellStyle name="40% - 强调文字颜色 2 2 11 7" xfId="5245"/>
    <cellStyle name="40% - 强调文字颜色 2 2 11 8" xfId="5246"/>
    <cellStyle name="40% - 强调文字颜色 2 2 11 9" xfId="5247"/>
    <cellStyle name="40% - 强调文字颜色 2 2 12" xfId="5248"/>
    <cellStyle name="40% - 强调文字颜色 2 2 12 10" xfId="5249"/>
    <cellStyle name="40% - 强调文字颜色 2 2 12 11" xfId="5250"/>
    <cellStyle name="40% - 强调文字颜色 2 2 12 12" xfId="5251"/>
    <cellStyle name="40% - 强调文字颜色 2 2 12 13" xfId="5252"/>
    <cellStyle name="40% - 强调文字颜色 2 2 12 14" xfId="5253"/>
    <cellStyle name="40% - 强调文字颜色 2 2 12 15" xfId="5254"/>
    <cellStyle name="40% - 强调文字颜色 2 2 12 2" xfId="5255"/>
    <cellStyle name="40% - 强调文字颜色 2 2 12 3" xfId="5256"/>
    <cellStyle name="40% - 强调文字颜色 2 2 12 4" xfId="5257"/>
    <cellStyle name="40% - 强调文字颜色 2 2 12 5" xfId="5258"/>
    <cellStyle name="40% - 强调文字颜色 2 2 12 6" xfId="5259"/>
    <cellStyle name="40% - 强调文字颜色 2 2 12 7" xfId="5260"/>
    <cellStyle name="40% - 强调文字颜色 2 2 12 8" xfId="5261"/>
    <cellStyle name="40% - 强调文字颜色 2 2 12 9" xfId="5262"/>
    <cellStyle name="40% - 强调文字颜色 2 2 13" xfId="5263"/>
    <cellStyle name="40% - 强调文字颜色 2 2 13 10" xfId="5264"/>
    <cellStyle name="40% - 强调文字颜色 2 2 13 11" xfId="5265"/>
    <cellStyle name="40% - 强调文字颜色 2 2 13 12" xfId="5266"/>
    <cellStyle name="40% - 强调文字颜色 2 2 13 13" xfId="5267"/>
    <cellStyle name="40% - 强调文字颜色 2 2 13 14" xfId="5268"/>
    <cellStyle name="40% - 强调文字颜色 2 2 13 15" xfId="5269"/>
    <cellStyle name="40% - 强调文字颜色 2 2 13 2" xfId="5270"/>
    <cellStyle name="40% - 强调文字颜色 2 2 13 3" xfId="5271"/>
    <cellStyle name="40% - 强调文字颜色 2 2 13 4" xfId="5272"/>
    <cellStyle name="40% - 强调文字颜色 2 2 13 5" xfId="5273"/>
    <cellStyle name="40% - 强调文字颜色 2 2 13 6" xfId="5274"/>
    <cellStyle name="40% - 强调文字颜色 2 2 13 7" xfId="5275"/>
    <cellStyle name="40% - 强调文字颜色 2 2 13 8" xfId="5276"/>
    <cellStyle name="40% - 强调文字颜色 2 2 13 9" xfId="5277"/>
    <cellStyle name="40% - 强调文字颜色 2 2 14" xfId="5278"/>
    <cellStyle name="40% - 强调文字颜色 2 2 14 10" xfId="5279"/>
    <cellStyle name="40% - 强调文字颜色 2 2 14 11" xfId="5280"/>
    <cellStyle name="40% - 强调文字颜色 2 2 14 12" xfId="5281"/>
    <cellStyle name="40% - 强调文字颜色 2 2 14 13" xfId="5282"/>
    <cellStyle name="40% - 强调文字颜色 2 2 14 14" xfId="5283"/>
    <cellStyle name="40% - 强调文字颜色 2 2 14 15" xfId="5284"/>
    <cellStyle name="40% - 强调文字颜色 2 2 14 2" xfId="5285"/>
    <cellStyle name="40% - 强调文字颜色 2 2 14 3" xfId="5286"/>
    <cellStyle name="40% - 强调文字颜色 2 2 14 4" xfId="5287"/>
    <cellStyle name="40% - 强调文字颜色 2 2 14 5" xfId="5288"/>
    <cellStyle name="40% - 强调文字颜色 2 2 14 6" xfId="5289"/>
    <cellStyle name="40% - 强调文字颜色 2 2 14 7" xfId="5290"/>
    <cellStyle name="40% - 强调文字颜色 2 2 14 8" xfId="5291"/>
    <cellStyle name="40% - 强调文字颜色 2 2 14 9" xfId="5292"/>
    <cellStyle name="40% - 强调文字颜色 2 2 15" xfId="5293"/>
    <cellStyle name="40% - 强调文字颜色 2 2 15 10" xfId="5294"/>
    <cellStyle name="40% - 强调文字颜色 2 2 15 11" xfId="5295"/>
    <cellStyle name="40% - 强调文字颜色 2 2 15 12" xfId="5296"/>
    <cellStyle name="40% - 强调文字颜色 2 2 15 13" xfId="5297"/>
    <cellStyle name="40% - 强调文字颜色 2 2 15 14" xfId="5298"/>
    <cellStyle name="40% - 强调文字颜色 2 2 15 15" xfId="5299"/>
    <cellStyle name="40% - 强调文字颜色 2 2 15 2" xfId="5300"/>
    <cellStyle name="40% - 强调文字颜色 2 2 15 3" xfId="5301"/>
    <cellStyle name="40% - 强调文字颜色 2 2 15 4" xfId="5302"/>
    <cellStyle name="40% - 强调文字颜色 2 2 15 5" xfId="5303"/>
    <cellStyle name="40% - 强调文字颜色 2 2 15 6" xfId="5304"/>
    <cellStyle name="40% - 强调文字颜色 2 2 15 7" xfId="5305"/>
    <cellStyle name="40% - 强调文字颜色 2 2 15 8" xfId="5306"/>
    <cellStyle name="40% - 强调文字颜色 2 2 15 9" xfId="5307"/>
    <cellStyle name="40% - 强调文字颜色 2 2 16" xfId="5308"/>
    <cellStyle name="40% - 强调文字颜色 2 2 16 10" xfId="5309"/>
    <cellStyle name="40% - 强调文字颜色 2 2 16 11" xfId="5310"/>
    <cellStyle name="40% - 强调文字颜色 2 2 16 12" xfId="5311"/>
    <cellStyle name="40% - 强调文字颜色 2 2 16 13" xfId="5312"/>
    <cellStyle name="40% - 强调文字颜色 2 2 16 14" xfId="5313"/>
    <cellStyle name="40% - 强调文字颜色 2 2 16 15" xfId="5314"/>
    <cellStyle name="40% - 强调文字颜色 2 2 16 2" xfId="5315"/>
    <cellStyle name="40% - 强调文字颜色 2 2 16 3" xfId="5316"/>
    <cellStyle name="40% - 强调文字颜色 2 2 16 4" xfId="5317"/>
    <cellStyle name="40% - 强调文字颜色 2 2 16 5" xfId="5318"/>
    <cellStyle name="40% - 强调文字颜色 2 2 16 6" xfId="5319"/>
    <cellStyle name="40% - 强调文字颜色 2 2 16 7" xfId="5320"/>
    <cellStyle name="40% - 强调文字颜色 2 2 16 8" xfId="5321"/>
    <cellStyle name="40% - 强调文字颜色 2 2 16 9" xfId="5322"/>
    <cellStyle name="40% - 强调文字颜色 2 2 17" xfId="5323"/>
    <cellStyle name="40% - 强调文字颜色 2 2 17 10" xfId="5324"/>
    <cellStyle name="40% - 强调文字颜色 2 2 17 11" xfId="5325"/>
    <cellStyle name="40% - 强调文字颜色 2 2 17 12" xfId="5326"/>
    <cellStyle name="40% - 强调文字颜色 2 2 17 13" xfId="5327"/>
    <cellStyle name="40% - 强调文字颜色 2 2 17 14" xfId="5328"/>
    <cellStyle name="40% - 强调文字颜色 2 2 17 15" xfId="5329"/>
    <cellStyle name="40% - 强调文字颜色 2 2 17 2" xfId="5330"/>
    <cellStyle name="40% - 强调文字颜色 2 2 17 3" xfId="5331"/>
    <cellStyle name="40% - 强调文字颜色 2 2 17 4" xfId="5332"/>
    <cellStyle name="40% - 强调文字颜色 2 2 17 5" xfId="5333"/>
    <cellStyle name="40% - 强调文字颜色 2 2 17 6" xfId="5334"/>
    <cellStyle name="40% - 强调文字颜色 2 2 17 7" xfId="5335"/>
    <cellStyle name="40% - 强调文字颜色 2 2 17 8" xfId="5336"/>
    <cellStyle name="40% - 强调文字颜色 2 2 17 9" xfId="5337"/>
    <cellStyle name="40% - 强调文字颜色 2 2 18" xfId="5338"/>
    <cellStyle name="40% - 强调文字颜色 2 2 18 10" xfId="5339"/>
    <cellStyle name="40% - 强调文字颜色 2 2 18 11" xfId="5340"/>
    <cellStyle name="40% - 强调文字颜色 2 2 18 12" xfId="5341"/>
    <cellStyle name="40% - 强调文字颜色 2 2 18 13" xfId="5342"/>
    <cellStyle name="40% - 强调文字颜色 2 2 18 14" xfId="5343"/>
    <cellStyle name="40% - 强调文字颜色 2 2 18 15" xfId="5344"/>
    <cellStyle name="40% - 强调文字颜色 2 2 18 2" xfId="5345"/>
    <cellStyle name="40% - 强调文字颜色 2 2 18 3" xfId="5346"/>
    <cellStyle name="40% - 强调文字颜色 2 2 18 4" xfId="5347"/>
    <cellStyle name="40% - 强调文字颜色 2 2 18 5" xfId="5348"/>
    <cellStyle name="40% - 强调文字颜色 2 2 18 6" xfId="5349"/>
    <cellStyle name="40% - 强调文字颜色 2 2 18 7" xfId="5350"/>
    <cellStyle name="40% - 强调文字颜色 2 2 18 8" xfId="5351"/>
    <cellStyle name="40% - 强调文字颜色 2 2 18 9" xfId="5352"/>
    <cellStyle name="40% - 强调文字颜色 2 2 19" xfId="5353"/>
    <cellStyle name="40% - 强调文字颜色 2 2 19 10" xfId="5354"/>
    <cellStyle name="40% - 强调文字颜色 2 2 19 11" xfId="5355"/>
    <cellStyle name="40% - 强调文字颜色 2 2 19 12" xfId="5356"/>
    <cellStyle name="40% - 强调文字颜色 2 2 19 13" xfId="5357"/>
    <cellStyle name="40% - 强调文字颜色 2 2 19 14" xfId="5358"/>
    <cellStyle name="40% - 强调文字颜色 2 2 19 15" xfId="5359"/>
    <cellStyle name="40% - 强调文字颜色 2 2 19 2" xfId="5360"/>
    <cellStyle name="40% - 强调文字颜色 2 2 19 3" xfId="5361"/>
    <cellStyle name="40% - 强调文字颜色 2 2 19 4" xfId="5362"/>
    <cellStyle name="40% - 强调文字颜色 2 2 19 5" xfId="5363"/>
    <cellStyle name="40% - 强调文字颜色 2 2 19 6" xfId="5364"/>
    <cellStyle name="40% - 强调文字颜色 2 2 19 7" xfId="5365"/>
    <cellStyle name="40% - 强调文字颜色 2 2 19 8" xfId="5366"/>
    <cellStyle name="40% - 强调文字颜色 2 2 19 9" xfId="5367"/>
    <cellStyle name="40% - 强调文字颜色 2 2 2" xfId="5368"/>
    <cellStyle name="40% - 强调文字颜色 2 2 2 10" xfId="5369"/>
    <cellStyle name="40% - 强调文字颜色 2 2 2 11" xfId="5370"/>
    <cellStyle name="40% - 强调文字颜色 2 2 2 12" xfId="5371"/>
    <cellStyle name="40% - 强调文字颜色 2 2 2 13" xfId="5372"/>
    <cellStyle name="40% - 强调文字颜色 2 2 2 14" xfId="5373"/>
    <cellStyle name="40% - 强调文字颜色 2 2 2 15" xfId="5374"/>
    <cellStyle name="40% - 强调文字颜色 2 2 2 2" xfId="5375"/>
    <cellStyle name="40% - 强调文字颜色 2 2 2 3" xfId="5376"/>
    <cellStyle name="40% - 强调文字颜色 2 2 2 4" xfId="5377"/>
    <cellStyle name="40% - 强调文字颜色 2 2 2 5" xfId="5378"/>
    <cellStyle name="40% - 强调文字颜色 2 2 2 6" xfId="5379"/>
    <cellStyle name="40% - 强调文字颜色 2 2 2 7" xfId="5380"/>
    <cellStyle name="40% - 强调文字颜色 2 2 2 8" xfId="5381"/>
    <cellStyle name="40% - 强调文字颜色 2 2 2 9" xfId="5382"/>
    <cellStyle name="40% - 强调文字颜色 2 2 20" xfId="5383"/>
    <cellStyle name="40% - 强调文字颜色 2 2 20 10" xfId="5384"/>
    <cellStyle name="40% - 强调文字颜色 2 2 20 11" xfId="5385"/>
    <cellStyle name="40% - 强调文字颜色 2 2 20 12" xfId="5386"/>
    <cellStyle name="40% - 强调文字颜色 2 2 20 13" xfId="5387"/>
    <cellStyle name="40% - 强调文字颜色 2 2 20 14" xfId="5388"/>
    <cellStyle name="40% - 强调文字颜色 2 2 20 15" xfId="5389"/>
    <cellStyle name="40% - 强调文字颜色 2 2 20 2" xfId="5390"/>
    <cellStyle name="40% - 强调文字颜色 2 2 20 3" xfId="5391"/>
    <cellStyle name="40% - 强调文字颜色 2 2 20 4" xfId="5392"/>
    <cellStyle name="40% - 强调文字颜色 2 2 20 5" xfId="5393"/>
    <cellStyle name="40% - 强调文字颜色 2 2 20 6" xfId="5394"/>
    <cellStyle name="40% - 强调文字颜色 2 2 20 7" xfId="5395"/>
    <cellStyle name="40% - 强调文字颜色 2 2 20 8" xfId="5396"/>
    <cellStyle name="40% - 强调文字颜色 2 2 20 9" xfId="5397"/>
    <cellStyle name="40% - 强调文字颜色 2 2 21" xfId="5398"/>
    <cellStyle name="40% - 强调文字颜色 2 2 21 10" xfId="5399"/>
    <cellStyle name="40% - 强调文字颜色 2 2 21 11" xfId="5400"/>
    <cellStyle name="40% - 强调文字颜色 2 2 21 12" xfId="5401"/>
    <cellStyle name="40% - 强调文字颜色 2 2 21 13" xfId="5402"/>
    <cellStyle name="40% - 强调文字颜色 2 2 21 14" xfId="5403"/>
    <cellStyle name="40% - 强调文字颜色 2 2 21 15" xfId="5404"/>
    <cellStyle name="40% - 强调文字颜色 2 2 21 2" xfId="5405"/>
    <cellStyle name="40% - 强调文字颜色 2 2 21 3" xfId="5406"/>
    <cellStyle name="40% - 强调文字颜色 2 2 21 4" xfId="5407"/>
    <cellStyle name="40% - 强调文字颜色 2 2 21 5" xfId="5408"/>
    <cellStyle name="40% - 强调文字颜色 2 2 21 6" xfId="5409"/>
    <cellStyle name="40% - 强调文字颜色 2 2 21 7" xfId="5410"/>
    <cellStyle name="40% - 强调文字颜色 2 2 21 8" xfId="5411"/>
    <cellStyle name="40% - 强调文字颜色 2 2 21 9" xfId="5412"/>
    <cellStyle name="40% - 强调文字颜色 2 2 22" xfId="5413"/>
    <cellStyle name="40% - 强调文字颜色 2 2 22 10" xfId="5414"/>
    <cellStyle name="40% - 强调文字颜色 2 2 22 11" xfId="5415"/>
    <cellStyle name="40% - 强调文字颜色 2 2 22 12" xfId="5416"/>
    <cellStyle name="40% - 强调文字颜色 2 2 22 13" xfId="5417"/>
    <cellStyle name="40% - 强调文字颜色 2 2 22 14" xfId="5418"/>
    <cellStyle name="40% - 强调文字颜色 2 2 22 15" xfId="5419"/>
    <cellStyle name="40% - 强调文字颜色 2 2 22 2" xfId="5420"/>
    <cellStyle name="40% - 强调文字颜色 2 2 22 3" xfId="5421"/>
    <cellStyle name="40% - 强调文字颜色 2 2 22 4" xfId="5422"/>
    <cellStyle name="40% - 强调文字颜色 2 2 22 5" xfId="5423"/>
    <cellStyle name="40% - 强调文字颜色 2 2 22 6" xfId="5424"/>
    <cellStyle name="40% - 强调文字颜色 2 2 22 7" xfId="5425"/>
    <cellStyle name="40% - 强调文字颜色 2 2 22 8" xfId="5426"/>
    <cellStyle name="40% - 强调文字颜色 2 2 22 9" xfId="5427"/>
    <cellStyle name="40% - 强调文字颜色 2 2 23" xfId="5428"/>
    <cellStyle name="40% - 强调文字颜色 2 2 23 10" xfId="5429"/>
    <cellStyle name="40% - 强调文字颜色 2 2 23 11" xfId="5430"/>
    <cellStyle name="40% - 强调文字颜色 2 2 23 12" xfId="5431"/>
    <cellStyle name="40% - 强调文字颜色 2 2 23 13" xfId="5432"/>
    <cellStyle name="40% - 强调文字颜色 2 2 23 14" xfId="5433"/>
    <cellStyle name="40% - 强调文字颜色 2 2 23 15" xfId="5434"/>
    <cellStyle name="40% - 强调文字颜色 2 2 23 2" xfId="5435"/>
    <cellStyle name="40% - 强调文字颜色 2 2 23 3" xfId="5436"/>
    <cellStyle name="40% - 强调文字颜色 2 2 23 4" xfId="5437"/>
    <cellStyle name="40% - 强调文字颜色 2 2 23 5" xfId="5438"/>
    <cellStyle name="40% - 强调文字颜色 2 2 23 6" xfId="5439"/>
    <cellStyle name="40% - 强调文字颜色 2 2 23 7" xfId="5440"/>
    <cellStyle name="40% - 强调文字颜色 2 2 23 8" xfId="5441"/>
    <cellStyle name="40% - 强调文字颜色 2 2 23 9" xfId="5442"/>
    <cellStyle name="40% - 强调文字颜色 2 2 24" xfId="5443"/>
    <cellStyle name="40% - 强调文字颜色 2 2 24 10" xfId="5444"/>
    <cellStyle name="40% - 强调文字颜色 2 2 24 11" xfId="5445"/>
    <cellStyle name="40% - 强调文字颜色 2 2 24 12" xfId="5446"/>
    <cellStyle name="40% - 强调文字颜色 2 2 24 13" xfId="5447"/>
    <cellStyle name="40% - 强调文字颜色 2 2 24 14" xfId="5448"/>
    <cellStyle name="40% - 强调文字颜色 2 2 24 15" xfId="5449"/>
    <cellStyle name="40% - 强调文字颜色 2 2 24 2" xfId="5450"/>
    <cellStyle name="40% - 强调文字颜色 2 2 24 3" xfId="5451"/>
    <cellStyle name="40% - 强调文字颜色 2 2 24 4" xfId="5452"/>
    <cellStyle name="40% - 强调文字颜色 2 2 24 5" xfId="5453"/>
    <cellStyle name="40% - 强调文字颜色 2 2 24 6" xfId="5454"/>
    <cellStyle name="40% - 强调文字颜色 2 2 24 7" xfId="5455"/>
    <cellStyle name="40% - 强调文字颜色 2 2 24 8" xfId="5456"/>
    <cellStyle name="40% - 强调文字颜色 2 2 24 9" xfId="5457"/>
    <cellStyle name="40% - 强调文字颜色 2 2 25" xfId="5458"/>
    <cellStyle name="40% - 强调文字颜色 2 2 25 10" xfId="5459"/>
    <cellStyle name="40% - 强调文字颜色 2 2 25 11" xfId="5460"/>
    <cellStyle name="40% - 强调文字颜色 2 2 25 12" xfId="5461"/>
    <cellStyle name="40% - 强调文字颜色 2 2 25 13" xfId="5462"/>
    <cellStyle name="40% - 强调文字颜色 2 2 25 14" xfId="5463"/>
    <cellStyle name="40% - 强调文字颜色 2 2 25 15" xfId="5464"/>
    <cellStyle name="40% - 强调文字颜色 2 2 25 2" xfId="5465"/>
    <cellStyle name="40% - 强调文字颜色 2 2 25 3" xfId="5466"/>
    <cellStyle name="40% - 强调文字颜色 2 2 25 4" xfId="5467"/>
    <cellStyle name="40% - 强调文字颜色 2 2 25 5" xfId="5468"/>
    <cellStyle name="40% - 强调文字颜色 2 2 25 6" xfId="5469"/>
    <cellStyle name="40% - 强调文字颜色 2 2 25 7" xfId="5470"/>
    <cellStyle name="40% - 强调文字颜色 2 2 25 8" xfId="5471"/>
    <cellStyle name="40% - 强调文字颜色 2 2 25 9" xfId="5472"/>
    <cellStyle name="40% - 强调文字颜色 2 2 26" xfId="5473"/>
    <cellStyle name="40% - 强调文字颜色 2 2 26 10" xfId="5474"/>
    <cellStyle name="40% - 强调文字颜色 2 2 26 11" xfId="5475"/>
    <cellStyle name="40% - 强调文字颜色 2 2 26 12" xfId="5476"/>
    <cellStyle name="40% - 强调文字颜色 2 2 26 13" xfId="5477"/>
    <cellStyle name="40% - 强调文字颜色 2 2 26 14" xfId="5478"/>
    <cellStyle name="40% - 强调文字颜色 2 2 26 15" xfId="5479"/>
    <cellStyle name="40% - 强调文字颜色 2 2 26 2" xfId="5480"/>
    <cellStyle name="40% - 强调文字颜色 2 2 26 3" xfId="5481"/>
    <cellStyle name="40% - 强调文字颜色 2 2 26 4" xfId="5482"/>
    <cellStyle name="40% - 强调文字颜色 2 2 26 5" xfId="5483"/>
    <cellStyle name="40% - 强调文字颜色 2 2 26 6" xfId="5484"/>
    <cellStyle name="40% - 强调文字颜色 2 2 26 7" xfId="5485"/>
    <cellStyle name="40% - 强调文字颜色 2 2 26 8" xfId="5486"/>
    <cellStyle name="40% - 强调文字颜色 2 2 26 9" xfId="5487"/>
    <cellStyle name="40% - 强调文字颜色 2 2 27" xfId="5488"/>
    <cellStyle name="40% - 强调文字颜色 2 2 27 10" xfId="5489"/>
    <cellStyle name="40% - 强调文字颜色 2 2 27 11" xfId="5490"/>
    <cellStyle name="40% - 强调文字颜色 2 2 27 12" xfId="5491"/>
    <cellStyle name="40% - 强调文字颜色 2 2 27 13" xfId="5492"/>
    <cellStyle name="40% - 强调文字颜色 2 2 27 14" xfId="5493"/>
    <cellStyle name="40% - 强调文字颜色 2 2 27 15" xfId="5494"/>
    <cellStyle name="40% - 强调文字颜色 2 2 27 2" xfId="5495"/>
    <cellStyle name="40% - 强调文字颜色 2 2 27 3" xfId="5496"/>
    <cellStyle name="40% - 强调文字颜色 2 2 27 4" xfId="5497"/>
    <cellStyle name="40% - 强调文字颜色 2 2 27 5" xfId="5498"/>
    <cellStyle name="40% - 强调文字颜色 2 2 27 6" xfId="5499"/>
    <cellStyle name="40% - 强调文字颜色 2 2 27 7" xfId="5500"/>
    <cellStyle name="40% - 强调文字颜色 2 2 27 8" xfId="5501"/>
    <cellStyle name="40% - 强调文字颜色 2 2 27 9" xfId="5502"/>
    <cellStyle name="40% - 强调文字颜色 2 2 28" xfId="5503"/>
    <cellStyle name="40% - 强调文字颜色 2 2 28 10" xfId="5504"/>
    <cellStyle name="40% - 强调文字颜色 2 2 28 11" xfId="5505"/>
    <cellStyle name="40% - 强调文字颜色 2 2 28 12" xfId="5506"/>
    <cellStyle name="40% - 强调文字颜色 2 2 28 13" xfId="5507"/>
    <cellStyle name="40% - 强调文字颜色 2 2 28 14" xfId="5508"/>
    <cellStyle name="40% - 强调文字颜色 2 2 28 15" xfId="5509"/>
    <cellStyle name="40% - 强调文字颜色 2 2 28 2" xfId="5510"/>
    <cellStyle name="40% - 强调文字颜色 2 2 28 3" xfId="5511"/>
    <cellStyle name="40% - 强调文字颜色 2 2 28 4" xfId="5512"/>
    <cellStyle name="40% - 强调文字颜色 2 2 28 5" xfId="5513"/>
    <cellStyle name="40% - 强调文字颜色 2 2 28 6" xfId="5514"/>
    <cellStyle name="40% - 强调文字颜色 2 2 28 7" xfId="5515"/>
    <cellStyle name="40% - 强调文字颜色 2 2 28 8" xfId="5516"/>
    <cellStyle name="40% - 强调文字颜色 2 2 28 9" xfId="5517"/>
    <cellStyle name="40% - 强调文字颜色 2 2 29" xfId="5518"/>
    <cellStyle name="40% - 强调文字颜色 2 2 29 10" xfId="5519"/>
    <cellStyle name="40% - 强调文字颜色 2 2 29 11" xfId="5520"/>
    <cellStyle name="40% - 强调文字颜色 2 2 29 12" xfId="5521"/>
    <cellStyle name="40% - 强调文字颜色 2 2 29 13" xfId="5522"/>
    <cellStyle name="40% - 强调文字颜色 2 2 29 14" xfId="5523"/>
    <cellStyle name="40% - 强调文字颜色 2 2 29 15" xfId="5524"/>
    <cellStyle name="40% - 强调文字颜色 2 2 29 2" xfId="5525"/>
    <cellStyle name="40% - 强调文字颜色 2 2 29 3" xfId="5526"/>
    <cellStyle name="40% - 强调文字颜色 2 2 29 4" xfId="5527"/>
    <cellStyle name="40% - 强调文字颜色 2 2 29 5" xfId="5528"/>
    <cellStyle name="40% - 强调文字颜色 2 2 29 6" xfId="5529"/>
    <cellStyle name="40% - 强调文字颜色 2 2 29 7" xfId="5530"/>
    <cellStyle name="40% - 强调文字颜色 2 2 29 8" xfId="5531"/>
    <cellStyle name="40% - 强调文字颜色 2 2 29 9" xfId="5532"/>
    <cellStyle name="40% - 强调文字颜色 2 2 3" xfId="5533"/>
    <cellStyle name="40% - 强调文字颜色 2 2 3 10" xfId="5534"/>
    <cellStyle name="40% - 强调文字颜色 2 2 3 11" xfId="5535"/>
    <cellStyle name="40% - 强调文字颜色 2 2 3 12" xfId="5536"/>
    <cellStyle name="40% - 强调文字颜色 2 2 3 13" xfId="5537"/>
    <cellStyle name="40% - 强调文字颜色 2 2 3 14" xfId="5538"/>
    <cellStyle name="40% - 强调文字颜色 2 2 3 15" xfId="5539"/>
    <cellStyle name="40% - 强调文字颜色 2 2 3 2" xfId="5540"/>
    <cellStyle name="40% - 强调文字颜色 2 2 3 3" xfId="5541"/>
    <cellStyle name="40% - 强调文字颜色 2 2 3 4" xfId="5542"/>
    <cellStyle name="40% - 强调文字颜色 2 2 3 5" xfId="5543"/>
    <cellStyle name="40% - 强调文字颜色 2 2 3 6" xfId="5544"/>
    <cellStyle name="40% - 强调文字颜色 2 2 3 7" xfId="5545"/>
    <cellStyle name="40% - 强调文字颜色 2 2 3 8" xfId="5546"/>
    <cellStyle name="40% - 强调文字颜色 2 2 3 9" xfId="5547"/>
    <cellStyle name="40% - 强调文字颜色 2 2 30" xfId="5548"/>
    <cellStyle name="40% - 强调文字颜色 2 2 30 10" xfId="5549"/>
    <cellStyle name="40% - 强调文字颜色 2 2 30 11" xfId="5550"/>
    <cellStyle name="40% - 强调文字颜色 2 2 30 12" xfId="5551"/>
    <cellStyle name="40% - 强调文字颜色 2 2 30 13" xfId="5552"/>
    <cellStyle name="40% - 强调文字颜色 2 2 30 14" xfId="5553"/>
    <cellStyle name="40% - 强调文字颜色 2 2 30 15" xfId="5554"/>
    <cellStyle name="40% - 强调文字颜色 2 2 30 2" xfId="5555"/>
    <cellStyle name="40% - 强调文字颜色 2 2 30 3" xfId="5556"/>
    <cellStyle name="40% - 强调文字颜色 2 2 30 4" xfId="5557"/>
    <cellStyle name="40% - 强调文字颜色 2 2 30 5" xfId="5558"/>
    <cellStyle name="40% - 强调文字颜色 2 2 30 6" xfId="5559"/>
    <cellStyle name="40% - 强调文字颜色 2 2 30 7" xfId="5560"/>
    <cellStyle name="40% - 强调文字颜色 2 2 30 8" xfId="5561"/>
    <cellStyle name="40% - 强调文字颜色 2 2 30 9" xfId="5562"/>
    <cellStyle name="40% - 强调文字颜色 2 2 31" xfId="5563"/>
    <cellStyle name="40% - 强调文字颜色 2 2 31 10" xfId="5564"/>
    <cellStyle name="40% - 强调文字颜色 2 2 31 11" xfId="5565"/>
    <cellStyle name="40% - 强调文字颜色 2 2 31 12" xfId="5566"/>
    <cellStyle name="40% - 强调文字颜色 2 2 31 13" xfId="5567"/>
    <cellStyle name="40% - 强调文字颜色 2 2 31 14" xfId="5568"/>
    <cellStyle name="40% - 强调文字颜色 2 2 31 15" xfId="5569"/>
    <cellStyle name="40% - 强调文字颜色 2 2 31 2" xfId="5570"/>
    <cellStyle name="40% - 强调文字颜色 2 2 31 3" xfId="5571"/>
    <cellStyle name="40% - 强调文字颜色 2 2 31 4" xfId="5572"/>
    <cellStyle name="40% - 强调文字颜色 2 2 31 5" xfId="5573"/>
    <cellStyle name="40% - 强调文字颜色 2 2 31 6" xfId="5574"/>
    <cellStyle name="40% - 强调文字颜色 2 2 31 7" xfId="5575"/>
    <cellStyle name="40% - 强调文字颜色 2 2 31 8" xfId="5576"/>
    <cellStyle name="40% - 强调文字颜色 2 2 31 9" xfId="5577"/>
    <cellStyle name="40% - 强调文字颜色 2 2 32" xfId="5578"/>
    <cellStyle name="40% - 强调文字颜色 2 2 32 10" xfId="5579"/>
    <cellStyle name="40% - 强调文字颜色 2 2 32 11" xfId="5580"/>
    <cellStyle name="40% - 强调文字颜色 2 2 32 12" xfId="5581"/>
    <cellStyle name="40% - 强调文字颜色 2 2 32 13" xfId="5582"/>
    <cellStyle name="40% - 强调文字颜色 2 2 32 14" xfId="5583"/>
    <cellStyle name="40% - 强调文字颜色 2 2 32 15" xfId="5584"/>
    <cellStyle name="40% - 强调文字颜色 2 2 32 2" xfId="5585"/>
    <cellStyle name="40% - 强调文字颜色 2 2 32 3" xfId="5586"/>
    <cellStyle name="40% - 强调文字颜色 2 2 32 4" xfId="5587"/>
    <cellStyle name="40% - 强调文字颜色 2 2 32 5" xfId="5588"/>
    <cellStyle name="40% - 强调文字颜色 2 2 32 6" xfId="5589"/>
    <cellStyle name="40% - 强调文字颜色 2 2 32 7" xfId="5590"/>
    <cellStyle name="40% - 强调文字颜色 2 2 32 8" xfId="5591"/>
    <cellStyle name="40% - 强调文字颜色 2 2 32 9" xfId="5592"/>
    <cellStyle name="40% - 强调文字颜色 2 2 33" xfId="5593"/>
    <cellStyle name="40% - 强调文字颜色 2 2 33 10" xfId="5594"/>
    <cellStyle name="40% - 强调文字颜色 2 2 33 11" xfId="5595"/>
    <cellStyle name="40% - 强调文字颜色 2 2 33 12" xfId="5596"/>
    <cellStyle name="40% - 强调文字颜色 2 2 33 13" xfId="5597"/>
    <cellStyle name="40% - 强调文字颜色 2 2 33 14" xfId="5598"/>
    <cellStyle name="40% - 强调文字颜色 2 2 33 15" xfId="5599"/>
    <cellStyle name="40% - 强调文字颜色 2 2 33 2" xfId="5600"/>
    <cellStyle name="40% - 强调文字颜色 2 2 33 3" xfId="5601"/>
    <cellStyle name="40% - 强调文字颜色 2 2 33 4" xfId="5602"/>
    <cellStyle name="40% - 强调文字颜色 2 2 33 5" xfId="5603"/>
    <cellStyle name="40% - 强调文字颜色 2 2 33 6" xfId="5604"/>
    <cellStyle name="40% - 强调文字颜色 2 2 33 7" xfId="5605"/>
    <cellStyle name="40% - 强调文字颜色 2 2 33 8" xfId="5606"/>
    <cellStyle name="40% - 强调文字颜色 2 2 33 9" xfId="5607"/>
    <cellStyle name="40% - 强调文字颜色 2 2 34" xfId="5608"/>
    <cellStyle name="40% - 强调文字颜色 2 2 34 10" xfId="5609"/>
    <cellStyle name="40% - 强调文字颜色 2 2 34 11" xfId="5610"/>
    <cellStyle name="40% - 强调文字颜色 2 2 34 12" xfId="5611"/>
    <cellStyle name="40% - 强调文字颜色 2 2 34 13" xfId="5612"/>
    <cellStyle name="40% - 强调文字颜色 2 2 34 14" xfId="5613"/>
    <cellStyle name="40% - 强调文字颜色 2 2 34 15" xfId="5614"/>
    <cellStyle name="40% - 强调文字颜色 2 2 34 2" xfId="5615"/>
    <cellStyle name="40% - 强调文字颜色 2 2 34 3" xfId="5616"/>
    <cellStyle name="40% - 强调文字颜色 2 2 34 4" xfId="5617"/>
    <cellStyle name="40% - 强调文字颜色 2 2 34 5" xfId="5618"/>
    <cellStyle name="40% - 强调文字颜色 2 2 34 6" xfId="5619"/>
    <cellStyle name="40% - 强调文字颜色 2 2 34 7" xfId="5620"/>
    <cellStyle name="40% - 强调文字颜色 2 2 34 8" xfId="5621"/>
    <cellStyle name="40% - 强调文字颜色 2 2 34 9" xfId="5622"/>
    <cellStyle name="40% - 强调文字颜色 2 2 35" xfId="5623"/>
    <cellStyle name="40% - 强调文字颜色 2 2 36" xfId="5624"/>
    <cellStyle name="40% - 强调文字颜色 2 2 37" xfId="5625"/>
    <cellStyle name="40% - 强调文字颜色 2 2 38" xfId="5626"/>
    <cellStyle name="40% - 强调文字颜色 2 2 39" xfId="5627"/>
    <cellStyle name="40% - 强调文字颜色 2 2 4" xfId="5628"/>
    <cellStyle name="40% - 强调文字颜色 2 2 4 10" xfId="5629"/>
    <cellStyle name="40% - 强调文字颜色 2 2 4 11" xfId="5630"/>
    <cellStyle name="40% - 强调文字颜色 2 2 4 12" xfId="5631"/>
    <cellStyle name="40% - 强调文字颜色 2 2 4 13" xfId="5632"/>
    <cellStyle name="40% - 强调文字颜色 2 2 4 14" xfId="5633"/>
    <cellStyle name="40% - 强调文字颜色 2 2 4 15" xfId="5634"/>
    <cellStyle name="40% - 强调文字颜色 2 2 4 2" xfId="5635"/>
    <cellStyle name="40% - 强调文字颜色 2 2 4 3" xfId="5636"/>
    <cellStyle name="40% - 强调文字颜色 2 2 4 4" xfId="5637"/>
    <cellStyle name="40% - 强调文字颜色 2 2 4 5" xfId="5638"/>
    <cellStyle name="40% - 强调文字颜色 2 2 4 6" xfId="5639"/>
    <cellStyle name="40% - 强调文字颜色 2 2 4 7" xfId="5640"/>
    <cellStyle name="40% - 强调文字颜色 2 2 4 8" xfId="5641"/>
    <cellStyle name="40% - 强调文字颜色 2 2 4 9" xfId="5642"/>
    <cellStyle name="40% - 强调文字颜色 2 2 40" xfId="5643"/>
    <cellStyle name="40% - 强调文字颜色 2 2 41" xfId="5644"/>
    <cellStyle name="40% - 强调文字颜色 2 2 42" xfId="5645"/>
    <cellStyle name="40% - 强调文字颜色 2 2 43" xfId="5646"/>
    <cellStyle name="40% - 强调文字颜色 2 2 44" xfId="5647"/>
    <cellStyle name="40% - 强调文字颜色 2 2 45" xfId="5648"/>
    <cellStyle name="40% - 强调文字颜色 2 2 46" xfId="5649"/>
    <cellStyle name="40% - 强调文字颜色 2 2 47" xfId="5650"/>
    <cellStyle name="40% - 强调文字颜色 2 2 48" xfId="5651"/>
    <cellStyle name="40% - 强调文字颜色 2 2 49" xfId="5652"/>
    <cellStyle name="40% - 强调文字颜色 2 2 5" xfId="5653"/>
    <cellStyle name="40% - 强调文字颜色 2 2 5 10" xfId="5654"/>
    <cellStyle name="40% - 强调文字颜色 2 2 5 11" xfId="5655"/>
    <cellStyle name="40% - 强调文字颜色 2 2 5 12" xfId="5656"/>
    <cellStyle name="40% - 强调文字颜色 2 2 5 13" xfId="5657"/>
    <cellStyle name="40% - 强调文字颜色 2 2 5 14" xfId="5658"/>
    <cellStyle name="40% - 强调文字颜色 2 2 5 15" xfId="5659"/>
    <cellStyle name="40% - 强调文字颜色 2 2 5 2" xfId="5660"/>
    <cellStyle name="40% - 强调文字颜色 2 2 5 3" xfId="5661"/>
    <cellStyle name="40% - 强调文字颜色 2 2 5 4" xfId="5662"/>
    <cellStyle name="40% - 强调文字颜色 2 2 5 5" xfId="5663"/>
    <cellStyle name="40% - 强调文字颜色 2 2 5 6" xfId="5664"/>
    <cellStyle name="40% - 强调文字颜色 2 2 5 7" xfId="5665"/>
    <cellStyle name="40% - 强调文字颜色 2 2 5 8" xfId="5666"/>
    <cellStyle name="40% - 强调文字颜色 2 2 5 9" xfId="5667"/>
    <cellStyle name="40% - 强调文字颜色 2 2 50" xfId="5668"/>
    <cellStyle name="40% - 强调文字颜色 2 2 51" xfId="5669"/>
    <cellStyle name="40% - 强调文字颜色 2 2 52" xfId="5670"/>
    <cellStyle name="40% - 强调文字颜色 2 2 53" xfId="5671"/>
    <cellStyle name="40% - 强调文字颜色 2 2 54" xfId="5672"/>
    <cellStyle name="40% - 强调文字颜色 2 2 55" xfId="5673"/>
    <cellStyle name="40% - 强调文字颜色 2 2 56" xfId="5674"/>
    <cellStyle name="40% - 强调文字颜色 2 2 57" xfId="5675"/>
    <cellStyle name="40% - 强调文字颜色 2 2 58" xfId="5676"/>
    <cellStyle name="40% - 强调文字颜色 2 2 59" xfId="5677"/>
    <cellStyle name="40% - 强调文字颜色 2 2 6" xfId="5678"/>
    <cellStyle name="40% - 强调文字颜色 2 2 6 10" xfId="5679"/>
    <cellStyle name="40% - 强调文字颜色 2 2 6 11" xfId="5680"/>
    <cellStyle name="40% - 强调文字颜色 2 2 6 12" xfId="5681"/>
    <cellStyle name="40% - 强调文字颜色 2 2 6 13" xfId="5682"/>
    <cellStyle name="40% - 强调文字颜色 2 2 6 14" xfId="5683"/>
    <cellStyle name="40% - 强调文字颜色 2 2 6 15" xfId="5684"/>
    <cellStyle name="40% - 强调文字颜色 2 2 6 2" xfId="5685"/>
    <cellStyle name="40% - 强调文字颜色 2 2 6 3" xfId="5686"/>
    <cellStyle name="40% - 强调文字颜色 2 2 6 4" xfId="5687"/>
    <cellStyle name="40% - 强调文字颜色 2 2 6 5" xfId="5688"/>
    <cellStyle name="40% - 强调文字颜色 2 2 6 6" xfId="5689"/>
    <cellStyle name="40% - 强调文字颜色 2 2 6 7" xfId="5690"/>
    <cellStyle name="40% - 强调文字颜色 2 2 6 8" xfId="5691"/>
    <cellStyle name="40% - 强调文字颜色 2 2 6 9" xfId="5692"/>
    <cellStyle name="40% - 强调文字颜色 2 2 60" xfId="5693"/>
    <cellStyle name="40% - 强调文字颜色 2 2 7" xfId="5694"/>
    <cellStyle name="40% - 强调文字颜色 2 2 7 10" xfId="5695"/>
    <cellStyle name="40% - 强调文字颜色 2 2 7 11" xfId="5696"/>
    <cellStyle name="40% - 强调文字颜色 2 2 7 12" xfId="5697"/>
    <cellStyle name="40% - 强调文字颜色 2 2 7 13" xfId="5698"/>
    <cellStyle name="40% - 强调文字颜色 2 2 7 14" xfId="5699"/>
    <cellStyle name="40% - 强调文字颜色 2 2 7 15" xfId="5700"/>
    <cellStyle name="40% - 强调文字颜色 2 2 7 2" xfId="5701"/>
    <cellStyle name="40% - 强调文字颜色 2 2 7 3" xfId="5702"/>
    <cellStyle name="40% - 强调文字颜色 2 2 7 4" xfId="5703"/>
    <cellStyle name="40% - 强调文字颜色 2 2 7 5" xfId="5704"/>
    <cellStyle name="40% - 强调文字颜色 2 2 7 6" xfId="5705"/>
    <cellStyle name="40% - 强调文字颜色 2 2 7 7" xfId="5706"/>
    <cellStyle name="40% - 强调文字颜色 2 2 7 8" xfId="5707"/>
    <cellStyle name="40% - 强调文字颜色 2 2 7 9" xfId="5708"/>
    <cellStyle name="40% - 强调文字颜色 2 2 8" xfId="5709"/>
    <cellStyle name="40% - 强调文字颜色 2 2 8 10" xfId="5710"/>
    <cellStyle name="40% - 强调文字颜色 2 2 8 11" xfId="5711"/>
    <cellStyle name="40% - 强调文字颜色 2 2 8 12" xfId="5712"/>
    <cellStyle name="40% - 强调文字颜色 2 2 8 13" xfId="5713"/>
    <cellStyle name="40% - 强调文字颜色 2 2 8 14" xfId="5714"/>
    <cellStyle name="40% - 强调文字颜色 2 2 8 15" xfId="5715"/>
    <cellStyle name="40% - 强调文字颜色 2 2 8 2" xfId="5716"/>
    <cellStyle name="40% - 强调文字颜色 2 2 8 3" xfId="5717"/>
    <cellStyle name="40% - 强调文字颜色 2 2 8 4" xfId="5718"/>
    <cellStyle name="40% - 强调文字颜色 2 2 8 5" xfId="5719"/>
    <cellStyle name="40% - 强调文字颜色 2 2 8 6" xfId="5720"/>
    <cellStyle name="40% - 强调文字颜色 2 2 8 7" xfId="5721"/>
    <cellStyle name="40% - 强调文字颜色 2 2 8 8" xfId="5722"/>
    <cellStyle name="40% - 强调文字颜色 2 2 8 9" xfId="5723"/>
    <cellStyle name="40% - 强调文字颜色 2 2 9" xfId="5724"/>
    <cellStyle name="40% - 强调文字颜色 2 2 9 10" xfId="5725"/>
    <cellStyle name="40% - 强调文字颜色 2 2 9 11" xfId="5726"/>
    <cellStyle name="40% - 强调文字颜色 2 2 9 12" xfId="5727"/>
    <cellStyle name="40% - 强调文字颜色 2 2 9 13" xfId="5728"/>
    <cellStyle name="40% - 强调文字颜色 2 2 9 14" xfId="5729"/>
    <cellStyle name="40% - 强调文字颜色 2 2 9 15" xfId="5730"/>
    <cellStyle name="40% - 强调文字颜色 2 2 9 2" xfId="5731"/>
    <cellStyle name="40% - 强调文字颜色 2 2 9 3" xfId="5732"/>
    <cellStyle name="40% - 强调文字颜色 2 2 9 4" xfId="5733"/>
    <cellStyle name="40% - 强调文字颜色 2 2 9 5" xfId="5734"/>
    <cellStyle name="40% - 强调文字颜色 2 2 9 6" xfId="5735"/>
    <cellStyle name="40% - 强调文字颜色 2 2 9 7" xfId="5736"/>
    <cellStyle name="40% - 强调文字颜色 2 2 9 8" xfId="5737"/>
    <cellStyle name="40% - 强调文字颜色 2 2 9 9" xfId="5738"/>
    <cellStyle name="40% - 强调文字颜色 2 3" xfId="5739"/>
    <cellStyle name="40% - 强调文字颜色 2 3 10" xfId="5740"/>
    <cellStyle name="40% - 强调文字颜色 2 3 11" xfId="5741"/>
    <cellStyle name="40% - 强调文字颜色 2 3 12" xfId="5742"/>
    <cellStyle name="40% - 强调文字颜色 2 3 13" xfId="5743"/>
    <cellStyle name="40% - 强调文字颜色 2 3 14" xfId="5744"/>
    <cellStyle name="40% - 强调文字颜色 2 3 15" xfId="5745"/>
    <cellStyle name="40% - 强调文字颜色 2 3 16" xfId="5746"/>
    <cellStyle name="40% - 强调文字颜色 2 3 17" xfId="5747"/>
    <cellStyle name="40% - 强调文字颜色 2 3 18" xfId="5748"/>
    <cellStyle name="40% - 强调文字颜色 2 3 19" xfId="5749"/>
    <cellStyle name="40% - 强调文字颜色 2 3 2" xfId="5750"/>
    <cellStyle name="40% - 强调文字颜色 2 3 2 10" xfId="5751"/>
    <cellStyle name="40% - 强调文字颜色 2 3 2 11" xfId="5752"/>
    <cellStyle name="40% - 强调文字颜色 2 3 2 12" xfId="5753"/>
    <cellStyle name="40% - 强调文字颜色 2 3 2 13" xfId="5754"/>
    <cellStyle name="40% - 强调文字颜色 2 3 2 14" xfId="5755"/>
    <cellStyle name="40% - 强调文字颜色 2 3 2 15" xfId="5756"/>
    <cellStyle name="40% - 强调文字颜色 2 3 2 2" xfId="5757"/>
    <cellStyle name="40% - 强调文字颜色 2 3 2 3" xfId="5758"/>
    <cellStyle name="40% - 强调文字颜色 2 3 2 4" xfId="5759"/>
    <cellStyle name="40% - 强调文字颜色 2 3 2 5" xfId="5760"/>
    <cellStyle name="40% - 强调文字颜色 2 3 2 6" xfId="5761"/>
    <cellStyle name="40% - 强调文字颜色 2 3 2 7" xfId="5762"/>
    <cellStyle name="40% - 强调文字颜色 2 3 2 8" xfId="5763"/>
    <cellStyle name="40% - 强调文字颜色 2 3 2 9" xfId="5764"/>
    <cellStyle name="40% - 强调文字颜色 2 3 20" xfId="5765"/>
    <cellStyle name="40% - 强调文字颜色 2 3 21" xfId="5766"/>
    <cellStyle name="40% - 强调文字颜色 2 3 22" xfId="5767"/>
    <cellStyle name="40% - 强调文字颜色 2 3 23" xfId="5768"/>
    <cellStyle name="40% - 强调文字颜色 2 3 24" xfId="5769"/>
    <cellStyle name="40% - 强调文字颜色 2 3 25" xfId="5770"/>
    <cellStyle name="40% - 强调文字颜色 2 3 26" xfId="5771"/>
    <cellStyle name="40% - 强调文字颜色 2 3 27" xfId="5772"/>
    <cellStyle name="40% - 强调文字颜色 2 3 28" xfId="5773"/>
    <cellStyle name="40% - 强调文字颜色 2 3 29" xfId="5774"/>
    <cellStyle name="40% - 强调文字颜色 2 3 3" xfId="5775"/>
    <cellStyle name="40% - 强调文字颜色 2 3 3 10" xfId="5776"/>
    <cellStyle name="40% - 强调文字颜色 2 3 3 11" xfId="5777"/>
    <cellStyle name="40% - 强调文字颜色 2 3 3 12" xfId="5778"/>
    <cellStyle name="40% - 强调文字颜色 2 3 3 13" xfId="5779"/>
    <cellStyle name="40% - 强调文字颜色 2 3 3 14" xfId="5780"/>
    <cellStyle name="40% - 强调文字颜色 2 3 3 15" xfId="5781"/>
    <cellStyle name="40% - 强调文字颜色 2 3 3 2" xfId="5782"/>
    <cellStyle name="40% - 强调文字颜色 2 3 3 3" xfId="5783"/>
    <cellStyle name="40% - 强调文字颜色 2 3 3 4" xfId="5784"/>
    <cellStyle name="40% - 强调文字颜色 2 3 3 5" xfId="5785"/>
    <cellStyle name="40% - 强调文字颜色 2 3 3 6" xfId="5786"/>
    <cellStyle name="40% - 强调文字颜色 2 3 3 7" xfId="5787"/>
    <cellStyle name="40% - 强调文字颜色 2 3 3 8" xfId="5788"/>
    <cellStyle name="40% - 强调文字颜色 2 3 3 9" xfId="5789"/>
    <cellStyle name="40% - 强调文字颜色 2 3 30" xfId="5790"/>
    <cellStyle name="40% - 强调文字颜色 2 3 31" xfId="5791"/>
    <cellStyle name="40% - 强调文字颜色 2 3 32" xfId="5792"/>
    <cellStyle name="40% - 强调文字颜色 2 3 33" xfId="5793"/>
    <cellStyle name="40% - 强调文字颜色 2 3 4" xfId="5794"/>
    <cellStyle name="40% - 强调文字颜色 2 3 4 10" xfId="5795"/>
    <cellStyle name="40% - 强调文字颜色 2 3 4 11" xfId="5796"/>
    <cellStyle name="40% - 强调文字颜色 2 3 4 12" xfId="5797"/>
    <cellStyle name="40% - 强调文字颜色 2 3 4 13" xfId="5798"/>
    <cellStyle name="40% - 强调文字颜色 2 3 4 14" xfId="5799"/>
    <cellStyle name="40% - 强调文字颜色 2 3 4 15" xfId="5800"/>
    <cellStyle name="40% - 强调文字颜色 2 3 4 2" xfId="5801"/>
    <cellStyle name="40% - 强调文字颜色 2 3 4 3" xfId="5802"/>
    <cellStyle name="40% - 强调文字颜色 2 3 4 4" xfId="5803"/>
    <cellStyle name="40% - 强调文字颜色 2 3 4 5" xfId="5804"/>
    <cellStyle name="40% - 强调文字颜色 2 3 4 6" xfId="5805"/>
    <cellStyle name="40% - 强调文字颜色 2 3 4 7" xfId="5806"/>
    <cellStyle name="40% - 强调文字颜色 2 3 4 8" xfId="5807"/>
    <cellStyle name="40% - 强调文字颜色 2 3 4 9" xfId="5808"/>
    <cellStyle name="40% - 强调文字颜色 2 3 5" xfId="5809"/>
    <cellStyle name="40% - 强调文字颜色 2 3 5 10" xfId="5810"/>
    <cellStyle name="40% - 强调文字颜色 2 3 5 11" xfId="5811"/>
    <cellStyle name="40% - 强调文字颜色 2 3 5 12" xfId="5812"/>
    <cellStyle name="40% - 强调文字颜色 2 3 5 13" xfId="5813"/>
    <cellStyle name="40% - 强调文字颜色 2 3 5 14" xfId="5814"/>
    <cellStyle name="40% - 强调文字颜色 2 3 5 15" xfId="5815"/>
    <cellStyle name="40% - 强调文字颜色 2 3 5 2" xfId="5816"/>
    <cellStyle name="40% - 强调文字颜色 2 3 5 3" xfId="5817"/>
    <cellStyle name="40% - 强调文字颜色 2 3 5 4" xfId="5818"/>
    <cellStyle name="40% - 强调文字颜色 2 3 5 5" xfId="5819"/>
    <cellStyle name="40% - 强调文字颜色 2 3 5 6" xfId="5820"/>
    <cellStyle name="40% - 强调文字颜色 2 3 5 7" xfId="5821"/>
    <cellStyle name="40% - 强调文字颜色 2 3 5 8" xfId="5822"/>
    <cellStyle name="40% - 强调文字颜色 2 3 5 9" xfId="5823"/>
    <cellStyle name="40% - 强调文字颜色 2 3 6" xfId="5824"/>
    <cellStyle name="40% - 强调文字颜色 2 3 6 10" xfId="5825"/>
    <cellStyle name="40% - 强调文字颜色 2 3 6 11" xfId="5826"/>
    <cellStyle name="40% - 强调文字颜色 2 3 6 12" xfId="5827"/>
    <cellStyle name="40% - 强调文字颜色 2 3 6 13" xfId="5828"/>
    <cellStyle name="40% - 强调文字颜色 2 3 6 14" xfId="5829"/>
    <cellStyle name="40% - 强调文字颜色 2 3 6 15" xfId="5830"/>
    <cellStyle name="40% - 强调文字颜色 2 3 6 2" xfId="5831"/>
    <cellStyle name="40% - 强调文字颜色 2 3 6 3" xfId="5832"/>
    <cellStyle name="40% - 强调文字颜色 2 3 6 4" xfId="5833"/>
    <cellStyle name="40% - 强调文字颜色 2 3 6 5" xfId="5834"/>
    <cellStyle name="40% - 强调文字颜色 2 3 6 6" xfId="5835"/>
    <cellStyle name="40% - 强调文字颜色 2 3 6 7" xfId="5836"/>
    <cellStyle name="40% - 强调文字颜色 2 3 6 8" xfId="5837"/>
    <cellStyle name="40% - 强调文字颜色 2 3 6 9" xfId="5838"/>
    <cellStyle name="40% - 强调文字颜色 2 3 7" xfId="5839"/>
    <cellStyle name="40% - 强调文字颜色 2 3 7 10" xfId="5840"/>
    <cellStyle name="40% - 强调文字颜色 2 3 7 11" xfId="5841"/>
    <cellStyle name="40% - 强调文字颜色 2 3 7 12" xfId="5842"/>
    <cellStyle name="40% - 强调文字颜色 2 3 7 13" xfId="5843"/>
    <cellStyle name="40% - 强调文字颜色 2 3 7 14" xfId="5844"/>
    <cellStyle name="40% - 强调文字颜色 2 3 7 15" xfId="5845"/>
    <cellStyle name="40% - 强调文字颜色 2 3 7 2" xfId="5846"/>
    <cellStyle name="40% - 强调文字颜色 2 3 7 3" xfId="5847"/>
    <cellStyle name="40% - 强调文字颜色 2 3 7 4" xfId="5848"/>
    <cellStyle name="40% - 强调文字颜色 2 3 7 5" xfId="5849"/>
    <cellStyle name="40% - 强调文字颜色 2 3 7 6" xfId="5850"/>
    <cellStyle name="40% - 强调文字颜色 2 3 7 7" xfId="5851"/>
    <cellStyle name="40% - 强调文字颜色 2 3 7 8" xfId="5852"/>
    <cellStyle name="40% - 强调文字颜色 2 3 7 9" xfId="5853"/>
    <cellStyle name="40% - 强调文字颜色 2 3 8" xfId="5854"/>
    <cellStyle name="40% - 强调文字颜色 2 3 9" xfId="5855"/>
    <cellStyle name="40% - 强调文字颜色 2 4" xfId="5856"/>
    <cellStyle name="40% - 强调文字颜色 2 4 10" xfId="5857"/>
    <cellStyle name="40% - 强调文字颜色 2 4 11" xfId="5858"/>
    <cellStyle name="40% - 强调文字颜色 2 4 12" xfId="5859"/>
    <cellStyle name="40% - 强调文字颜色 2 4 13" xfId="5860"/>
    <cellStyle name="40% - 强调文字颜色 2 4 14" xfId="5861"/>
    <cellStyle name="40% - 强调文字颜色 2 4 15" xfId="5862"/>
    <cellStyle name="40% - 强调文字颜色 2 4 2" xfId="5863"/>
    <cellStyle name="40% - 强调文字颜色 2 4 3" xfId="5864"/>
    <cellStyle name="40% - 强调文字颜色 2 4 4" xfId="5865"/>
    <cellStyle name="40% - 强调文字颜色 2 4 5" xfId="5866"/>
    <cellStyle name="40% - 强调文字颜色 2 4 6" xfId="5867"/>
    <cellStyle name="40% - 强调文字颜色 2 4 7" xfId="5868"/>
    <cellStyle name="40% - 强调文字颜色 2 4 8" xfId="5869"/>
    <cellStyle name="40% - 强调文字颜色 2 4 9" xfId="5870"/>
    <cellStyle name="40% - 强调文字颜色 2 5" xfId="5871"/>
    <cellStyle name="40% - 强调文字颜色 2 5 10" xfId="5872"/>
    <cellStyle name="40% - 强调文字颜色 2 5 11" xfId="5873"/>
    <cellStyle name="40% - 强调文字颜色 2 5 12" xfId="5874"/>
    <cellStyle name="40% - 强调文字颜色 2 5 13" xfId="5875"/>
    <cellStyle name="40% - 强调文字颜色 2 5 14" xfId="5876"/>
    <cellStyle name="40% - 强调文字颜色 2 5 15" xfId="5877"/>
    <cellStyle name="40% - 强调文字颜色 2 5 2" xfId="5878"/>
    <cellStyle name="40% - 强调文字颜色 2 5 3" xfId="5879"/>
    <cellStyle name="40% - 强调文字颜色 2 5 4" xfId="5880"/>
    <cellStyle name="40% - 强调文字颜色 2 5 5" xfId="5881"/>
    <cellStyle name="40% - 强调文字颜色 2 5 6" xfId="5882"/>
    <cellStyle name="40% - 强调文字颜色 2 5 7" xfId="5883"/>
    <cellStyle name="40% - 强调文字颜色 2 5 8" xfId="5884"/>
    <cellStyle name="40% - 强调文字颜色 2 5 9" xfId="5885"/>
    <cellStyle name="40% - 强调文字颜色 2 6" xfId="5886"/>
    <cellStyle name="40% - 强调文字颜色 2 6 10" xfId="5887"/>
    <cellStyle name="40% - 强调文字颜色 2 6 11" xfId="5888"/>
    <cellStyle name="40% - 强调文字颜色 2 6 12" xfId="5889"/>
    <cellStyle name="40% - 强调文字颜色 2 6 13" xfId="5890"/>
    <cellStyle name="40% - 强调文字颜色 2 6 14" xfId="5891"/>
    <cellStyle name="40% - 强调文字颜色 2 6 15" xfId="5892"/>
    <cellStyle name="40% - 强调文字颜色 2 6 2" xfId="5893"/>
    <cellStyle name="40% - 强调文字颜色 2 6 3" xfId="5894"/>
    <cellStyle name="40% - 强调文字颜色 2 6 4" xfId="5895"/>
    <cellStyle name="40% - 强调文字颜色 2 6 5" xfId="5896"/>
    <cellStyle name="40% - 强调文字颜色 2 6 6" xfId="5897"/>
    <cellStyle name="40% - 强调文字颜色 2 6 7" xfId="5898"/>
    <cellStyle name="40% - 强调文字颜色 2 6 8" xfId="5899"/>
    <cellStyle name="40% - 强调文字颜色 2 6 9" xfId="5900"/>
    <cellStyle name="40% - 强调文字颜色 2 7" xfId="5901"/>
    <cellStyle name="40% - 强调文字颜色 2 7 10" xfId="5902"/>
    <cellStyle name="40% - 强调文字颜色 2 7 11" xfId="5903"/>
    <cellStyle name="40% - 强调文字颜色 2 7 12" xfId="5904"/>
    <cellStyle name="40% - 强调文字颜色 2 7 13" xfId="5905"/>
    <cellStyle name="40% - 强调文字颜色 2 7 14" xfId="5906"/>
    <cellStyle name="40% - 强调文字颜色 2 7 15" xfId="5907"/>
    <cellStyle name="40% - 强调文字颜色 2 7 2" xfId="5908"/>
    <cellStyle name="40% - 强调文字颜色 2 7 3" xfId="5909"/>
    <cellStyle name="40% - 强调文字颜色 2 7 4" xfId="5910"/>
    <cellStyle name="40% - 强调文字颜色 2 7 5" xfId="5911"/>
    <cellStyle name="40% - 强调文字颜色 2 7 6" xfId="5912"/>
    <cellStyle name="40% - 强调文字颜色 2 7 7" xfId="5913"/>
    <cellStyle name="40% - 强调文字颜色 2 7 8" xfId="5914"/>
    <cellStyle name="40% - 强调文字颜色 2 7 9" xfId="5915"/>
    <cellStyle name="40% - 强调文字颜色 2 8" xfId="5916"/>
    <cellStyle name="40% - 强调文字颜色 2 8 10" xfId="5917"/>
    <cellStyle name="40% - 强调文字颜色 2 8 11" xfId="5918"/>
    <cellStyle name="40% - 强调文字颜色 2 8 12" xfId="5919"/>
    <cellStyle name="40% - 强调文字颜色 2 8 13" xfId="5920"/>
    <cellStyle name="40% - 强调文字颜色 2 8 14" xfId="5921"/>
    <cellStyle name="40% - 强调文字颜色 2 8 15" xfId="5922"/>
    <cellStyle name="40% - 强调文字颜色 2 8 2" xfId="5923"/>
    <cellStyle name="40% - 强调文字颜色 2 8 3" xfId="5924"/>
    <cellStyle name="40% - 强调文字颜色 2 8 4" xfId="5925"/>
    <cellStyle name="40% - 强调文字颜色 2 8 5" xfId="5926"/>
    <cellStyle name="40% - 强调文字颜色 2 8 6" xfId="5927"/>
    <cellStyle name="40% - 强调文字颜色 2 8 7" xfId="5928"/>
    <cellStyle name="40% - 强调文字颜色 2 8 8" xfId="5929"/>
    <cellStyle name="40% - 强调文字颜色 2 8 9" xfId="5930"/>
    <cellStyle name="40% - 强调文字颜色 2 9" xfId="5931"/>
    <cellStyle name="40% - 强调文字颜色 2 9 10" xfId="5932"/>
    <cellStyle name="40% - 强调文字颜色 2 9 11" xfId="5933"/>
    <cellStyle name="40% - 强调文字颜色 2 9 12" xfId="5934"/>
    <cellStyle name="40% - 强调文字颜色 2 9 13" xfId="5935"/>
    <cellStyle name="40% - 强调文字颜色 2 9 14" xfId="5936"/>
    <cellStyle name="40% - 强调文字颜色 2 9 15" xfId="5937"/>
    <cellStyle name="40% - 强调文字颜色 2 9 2" xfId="5938"/>
    <cellStyle name="40% - 强调文字颜色 2 9 3" xfId="5939"/>
    <cellStyle name="40% - 强调文字颜色 2 9 4" xfId="5940"/>
    <cellStyle name="40% - 强调文字颜色 2 9 5" xfId="5941"/>
    <cellStyle name="40% - 强调文字颜色 2 9 6" xfId="5942"/>
    <cellStyle name="40% - 强调文字颜色 2 9 7" xfId="5943"/>
    <cellStyle name="40% - 强调文字颜色 2 9 8" xfId="5944"/>
    <cellStyle name="40% - 强调文字颜色 2 9 9" xfId="5945"/>
    <cellStyle name="40% - 强调文字颜色 3 10" xfId="5946"/>
    <cellStyle name="40% - 强调文字颜色 3 10 2" xfId="5947"/>
    <cellStyle name="40% - 强调文字颜色 3 10 3" xfId="5948"/>
    <cellStyle name="40% - 强调文字颜色 3 11" xfId="5949"/>
    <cellStyle name="40% - 强调文字颜色 3 11 2" xfId="5950"/>
    <cellStyle name="40% - 强调文字颜色 3 12" xfId="5951"/>
    <cellStyle name="40% - 强调文字颜色 3 2" xfId="5952"/>
    <cellStyle name="40% - 强调文字颜色 3 2 10" xfId="5953"/>
    <cellStyle name="40% - 强调文字颜色 3 2 10 10" xfId="5954"/>
    <cellStyle name="40% - 强调文字颜色 3 2 10 11" xfId="5955"/>
    <cellStyle name="40% - 强调文字颜色 3 2 10 12" xfId="5956"/>
    <cellStyle name="40% - 强调文字颜色 3 2 10 13" xfId="5957"/>
    <cellStyle name="40% - 强调文字颜色 3 2 10 14" xfId="5958"/>
    <cellStyle name="40% - 强调文字颜色 3 2 10 15" xfId="5959"/>
    <cellStyle name="40% - 强调文字颜色 3 2 10 2" xfId="5960"/>
    <cellStyle name="40% - 强调文字颜色 3 2 10 3" xfId="5961"/>
    <cellStyle name="40% - 强调文字颜色 3 2 10 4" xfId="5962"/>
    <cellStyle name="40% - 强调文字颜色 3 2 10 5" xfId="5963"/>
    <cellStyle name="40% - 强调文字颜色 3 2 10 6" xfId="5964"/>
    <cellStyle name="40% - 强调文字颜色 3 2 10 7" xfId="5965"/>
    <cellStyle name="40% - 强调文字颜色 3 2 10 8" xfId="5966"/>
    <cellStyle name="40% - 强调文字颜色 3 2 10 9" xfId="5967"/>
    <cellStyle name="40% - 强调文字颜色 3 2 11" xfId="5968"/>
    <cellStyle name="40% - 强调文字颜色 3 2 11 10" xfId="5969"/>
    <cellStyle name="40% - 强调文字颜色 3 2 11 11" xfId="5970"/>
    <cellStyle name="40% - 强调文字颜色 3 2 11 12" xfId="5971"/>
    <cellStyle name="40% - 强调文字颜色 3 2 11 13" xfId="5972"/>
    <cellStyle name="40% - 强调文字颜色 3 2 11 14" xfId="5973"/>
    <cellStyle name="40% - 强调文字颜色 3 2 11 15" xfId="5974"/>
    <cellStyle name="40% - 强调文字颜色 3 2 11 2" xfId="5975"/>
    <cellStyle name="40% - 强调文字颜色 3 2 11 3" xfId="5976"/>
    <cellStyle name="40% - 强调文字颜色 3 2 11 4" xfId="5977"/>
    <cellStyle name="40% - 强调文字颜色 3 2 11 5" xfId="5978"/>
    <cellStyle name="40% - 强调文字颜色 3 2 11 6" xfId="5979"/>
    <cellStyle name="40% - 强调文字颜色 3 2 11 7" xfId="5980"/>
    <cellStyle name="40% - 强调文字颜色 3 2 11 8" xfId="5981"/>
    <cellStyle name="40% - 强调文字颜色 3 2 11 9" xfId="5982"/>
    <cellStyle name="40% - 强调文字颜色 3 2 12" xfId="5983"/>
    <cellStyle name="40% - 强调文字颜色 3 2 12 10" xfId="5984"/>
    <cellStyle name="40% - 强调文字颜色 3 2 12 11" xfId="5985"/>
    <cellStyle name="40% - 强调文字颜色 3 2 12 12" xfId="5986"/>
    <cellStyle name="40% - 强调文字颜色 3 2 12 13" xfId="5987"/>
    <cellStyle name="40% - 强调文字颜色 3 2 12 14" xfId="5988"/>
    <cellStyle name="40% - 强调文字颜色 3 2 12 15" xfId="5989"/>
    <cellStyle name="40% - 强调文字颜色 3 2 12 2" xfId="5990"/>
    <cellStyle name="40% - 强调文字颜色 3 2 12 3" xfId="5991"/>
    <cellStyle name="40% - 强调文字颜色 3 2 12 4" xfId="5992"/>
    <cellStyle name="40% - 强调文字颜色 3 2 12 5" xfId="5993"/>
    <cellStyle name="40% - 强调文字颜色 3 2 12 6" xfId="5994"/>
    <cellStyle name="40% - 强调文字颜色 3 2 12 7" xfId="5995"/>
    <cellStyle name="40% - 强调文字颜色 3 2 12 8" xfId="5996"/>
    <cellStyle name="40% - 强调文字颜色 3 2 12 9" xfId="5997"/>
    <cellStyle name="40% - 强调文字颜色 3 2 13" xfId="5998"/>
    <cellStyle name="40% - 强调文字颜色 3 2 13 10" xfId="5999"/>
    <cellStyle name="40% - 强调文字颜色 3 2 13 11" xfId="6000"/>
    <cellStyle name="40% - 强调文字颜色 3 2 13 12" xfId="6001"/>
    <cellStyle name="40% - 强调文字颜色 3 2 13 13" xfId="6002"/>
    <cellStyle name="40% - 强调文字颜色 3 2 13 14" xfId="6003"/>
    <cellStyle name="40% - 强调文字颜色 3 2 13 15" xfId="6004"/>
    <cellStyle name="40% - 强调文字颜色 3 2 13 2" xfId="6005"/>
    <cellStyle name="40% - 强调文字颜色 3 2 13 3" xfId="6006"/>
    <cellStyle name="40% - 强调文字颜色 3 2 13 4" xfId="6007"/>
    <cellStyle name="40% - 强调文字颜色 3 2 13 5" xfId="6008"/>
    <cellStyle name="40% - 强调文字颜色 3 2 13 6" xfId="6009"/>
    <cellStyle name="40% - 强调文字颜色 3 2 13 7" xfId="6010"/>
    <cellStyle name="40% - 强调文字颜色 3 2 13 8" xfId="6011"/>
    <cellStyle name="40% - 强调文字颜色 3 2 13 9" xfId="6012"/>
    <cellStyle name="40% - 强调文字颜色 3 2 14" xfId="6013"/>
    <cellStyle name="40% - 强调文字颜色 3 2 14 10" xfId="6014"/>
    <cellStyle name="40% - 强调文字颜色 3 2 14 11" xfId="6015"/>
    <cellStyle name="40% - 强调文字颜色 3 2 14 12" xfId="6016"/>
    <cellStyle name="40% - 强调文字颜色 3 2 14 13" xfId="6017"/>
    <cellStyle name="40% - 强调文字颜色 3 2 14 14" xfId="6018"/>
    <cellStyle name="40% - 强调文字颜色 3 2 14 15" xfId="6019"/>
    <cellStyle name="40% - 强调文字颜色 3 2 14 2" xfId="6020"/>
    <cellStyle name="40% - 强调文字颜色 3 2 14 3" xfId="6021"/>
    <cellStyle name="40% - 强调文字颜色 3 2 14 4" xfId="6022"/>
    <cellStyle name="40% - 强调文字颜色 3 2 14 5" xfId="6023"/>
    <cellStyle name="40% - 强调文字颜色 3 2 14 6" xfId="6024"/>
    <cellStyle name="40% - 强调文字颜色 3 2 14 7" xfId="6025"/>
    <cellStyle name="40% - 强调文字颜色 3 2 14 8" xfId="6026"/>
    <cellStyle name="40% - 强调文字颜色 3 2 14 9" xfId="6027"/>
    <cellStyle name="40% - 强调文字颜色 3 2 15" xfId="6028"/>
    <cellStyle name="40% - 强调文字颜色 3 2 15 10" xfId="6029"/>
    <cellStyle name="40% - 强调文字颜色 3 2 15 11" xfId="6030"/>
    <cellStyle name="40% - 强调文字颜色 3 2 15 12" xfId="6031"/>
    <cellStyle name="40% - 强调文字颜色 3 2 15 13" xfId="6032"/>
    <cellStyle name="40% - 强调文字颜色 3 2 15 14" xfId="6033"/>
    <cellStyle name="40% - 强调文字颜色 3 2 15 15" xfId="6034"/>
    <cellStyle name="40% - 强调文字颜色 3 2 15 2" xfId="6035"/>
    <cellStyle name="40% - 强调文字颜色 3 2 15 3" xfId="6036"/>
    <cellStyle name="40% - 强调文字颜色 3 2 15 4" xfId="6037"/>
    <cellStyle name="40% - 强调文字颜色 3 2 15 5" xfId="6038"/>
    <cellStyle name="40% - 强调文字颜色 3 2 15 6" xfId="6039"/>
    <cellStyle name="40% - 强调文字颜色 3 2 15 7" xfId="6040"/>
    <cellStyle name="40% - 强调文字颜色 3 2 15 8" xfId="6041"/>
    <cellStyle name="40% - 强调文字颜色 3 2 15 9" xfId="6042"/>
    <cellStyle name="40% - 强调文字颜色 3 2 16" xfId="6043"/>
    <cellStyle name="40% - 强调文字颜色 3 2 16 10" xfId="6044"/>
    <cellStyle name="40% - 强调文字颜色 3 2 16 11" xfId="6045"/>
    <cellStyle name="40% - 强调文字颜色 3 2 16 12" xfId="6046"/>
    <cellStyle name="40% - 强调文字颜色 3 2 16 13" xfId="6047"/>
    <cellStyle name="40% - 强调文字颜色 3 2 16 14" xfId="6048"/>
    <cellStyle name="40% - 强调文字颜色 3 2 16 15" xfId="6049"/>
    <cellStyle name="40% - 强调文字颜色 3 2 16 2" xfId="6050"/>
    <cellStyle name="40% - 强调文字颜色 3 2 16 3" xfId="6051"/>
    <cellStyle name="40% - 强调文字颜色 3 2 16 4" xfId="6052"/>
    <cellStyle name="40% - 强调文字颜色 3 2 16 5" xfId="6053"/>
    <cellStyle name="40% - 强调文字颜色 3 2 16 6" xfId="6054"/>
    <cellStyle name="40% - 强调文字颜色 3 2 16 7" xfId="6055"/>
    <cellStyle name="40% - 强调文字颜色 3 2 16 8" xfId="6056"/>
    <cellStyle name="40% - 强调文字颜色 3 2 16 9" xfId="6057"/>
    <cellStyle name="40% - 强调文字颜色 3 2 17" xfId="6058"/>
    <cellStyle name="40% - 强调文字颜色 3 2 17 10" xfId="6059"/>
    <cellStyle name="40% - 强调文字颜色 3 2 17 11" xfId="6060"/>
    <cellStyle name="40% - 强调文字颜色 3 2 17 12" xfId="6061"/>
    <cellStyle name="40% - 强调文字颜色 3 2 17 13" xfId="6062"/>
    <cellStyle name="40% - 强调文字颜色 3 2 17 14" xfId="6063"/>
    <cellStyle name="40% - 强调文字颜色 3 2 17 15" xfId="6064"/>
    <cellStyle name="40% - 强调文字颜色 3 2 17 2" xfId="6065"/>
    <cellStyle name="40% - 强调文字颜色 3 2 17 3" xfId="6066"/>
    <cellStyle name="40% - 强调文字颜色 3 2 17 4" xfId="6067"/>
    <cellStyle name="40% - 强调文字颜色 3 2 17 5" xfId="6068"/>
    <cellStyle name="40% - 强调文字颜色 3 2 17 6" xfId="6069"/>
    <cellStyle name="40% - 强调文字颜色 3 2 17 7" xfId="6070"/>
    <cellStyle name="40% - 强调文字颜色 3 2 17 8" xfId="6071"/>
    <cellStyle name="40% - 强调文字颜色 3 2 17 9" xfId="6072"/>
    <cellStyle name="40% - 强调文字颜色 3 2 18" xfId="6073"/>
    <cellStyle name="40% - 强调文字颜色 3 2 18 10" xfId="6074"/>
    <cellStyle name="40% - 强调文字颜色 3 2 18 11" xfId="6075"/>
    <cellStyle name="40% - 强调文字颜色 3 2 18 12" xfId="6076"/>
    <cellStyle name="40% - 强调文字颜色 3 2 18 13" xfId="6077"/>
    <cellStyle name="40% - 强调文字颜色 3 2 18 14" xfId="6078"/>
    <cellStyle name="40% - 强调文字颜色 3 2 18 15" xfId="6079"/>
    <cellStyle name="40% - 强调文字颜色 3 2 18 2" xfId="6080"/>
    <cellStyle name="40% - 强调文字颜色 3 2 18 3" xfId="6081"/>
    <cellStyle name="40% - 强调文字颜色 3 2 18 4" xfId="6082"/>
    <cellStyle name="40% - 强调文字颜色 3 2 18 5" xfId="6083"/>
    <cellStyle name="40% - 强调文字颜色 3 2 18 6" xfId="6084"/>
    <cellStyle name="40% - 强调文字颜色 3 2 18 7" xfId="6085"/>
    <cellStyle name="40% - 强调文字颜色 3 2 18 8" xfId="6086"/>
    <cellStyle name="40% - 强调文字颜色 3 2 18 9" xfId="6087"/>
    <cellStyle name="40% - 强调文字颜色 3 2 19" xfId="6088"/>
    <cellStyle name="40% - 强调文字颜色 3 2 19 10" xfId="6089"/>
    <cellStyle name="40% - 强调文字颜色 3 2 19 11" xfId="6090"/>
    <cellStyle name="40% - 强调文字颜色 3 2 19 12" xfId="6091"/>
    <cellStyle name="40% - 强调文字颜色 3 2 19 13" xfId="6092"/>
    <cellStyle name="40% - 强调文字颜色 3 2 19 14" xfId="6093"/>
    <cellStyle name="40% - 强调文字颜色 3 2 19 15" xfId="6094"/>
    <cellStyle name="40% - 强调文字颜色 3 2 19 2" xfId="6095"/>
    <cellStyle name="40% - 强调文字颜色 3 2 19 3" xfId="6096"/>
    <cellStyle name="40% - 强调文字颜色 3 2 19 4" xfId="6097"/>
    <cellStyle name="40% - 强调文字颜色 3 2 19 5" xfId="6098"/>
    <cellStyle name="40% - 强调文字颜色 3 2 19 6" xfId="6099"/>
    <cellStyle name="40% - 强调文字颜色 3 2 19 7" xfId="6100"/>
    <cellStyle name="40% - 强调文字颜色 3 2 19 8" xfId="6101"/>
    <cellStyle name="40% - 强调文字颜色 3 2 19 9" xfId="6102"/>
    <cellStyle name="40% - 强调文字颜色 3 2 2" xfId="6103"/>
    <cellStyle name="40% - 强调文字颜色 3 2 2 10" xfId="6104"/>
    <cellStyle name="40% - 强调文字颜色 3 2 2 11" xfId="6105"/>
    <cellStyle name="40% - 强调文字颜色 3 2 2 12" xfId="6106"/>
    <cellStyle name="40% - 强调文字颜色 3 2 2 13" xfId="6107"/>
    <cellStyle name="40% - 强调文字颜色 3 2 2 14" xfId="6108"/>
    <cellStyle name="40% - 强调文字颜色 3 2 2 15" xfId="6109"/>
    <cellStyle name="40% - 强调文字颜色 3 2 2 2" xfId="6110"/>
    <cellStyle name="40% - 强调文字颜色 3 2 2 3" xfId="6111"/>
    <cellStyle name="40% - 强调文字颜色 3 2 2 4" xfId="6112"/>
    <cellStyle name="40% - 强调文字颜色 3 2 2 5" xfId="6113"/>
    <cellStyle name="40% - 强调文字颜色 3 2 2 6" xfId="6114"/>
    <cellStyle name="40% - 强调文字颜色 3 2 2 7" xfId="6115"/>
    <cellStyle name="40% - 强调文字颜色 3 2 2 8" xfId="6116"/>
    <cellStyle name="40% - 强调文字颜色 3 2 2 9" xfId="6117"/>
    <cellStyle name="40% - 强调文字颜色 3 2 20" xfId="6118"/>
    <cellStyle name="40% - 强调文字颜色 3 2 20 10" xfId="6119"/>
    <cellStyle name="40% - 强调文字颜色 3 2 20 11" xfId="6120"/>
    <cellStyle name="40% - 强调文字颜色 3 2 20 12" xfId="6121"/>
    <cellStyle name="40% - 强调文字颜色 3 2 20 13" xfId="6122"/>
    <cellStyle name="40% - 强调文字颜色 3 2 20 14" xfId="6123"/>
    <cellStyle name="40% - 强调文字颜色 3 2 20 15" xfId="6124"/>
    <cellStyle name="40% - 强调文字颜色 3 2 20 2" xfId="6125"/>
    <cellStyle name="40% - 强调文字颜色 3 2 20 3" xfId="6126"/>
    <cellStyle name="40% - 强调文字颜色 3 2 20 4" xfId="6127"/>
    <cellStyle name="40% - 强调文字颜色 3 2 20 5" xfId="6128"/>
    <cellStyle name="40% - 强调文字颜色 3 2 20 6" xfId="6129"/>
    <cellStyle name="40% - 强调文字颜色 3 2 20 7" xfId="6130"/>
    <cellStyle name="40% - 强调文字颜色 3 2 20 8" xfId="6131"/>
    <cellStyle name="40% - 强调文字颜色 3 2 20 9" xfId="6132"/>
    <cellStyle name="40% - 强调文字颜色 3 2 21" xfId="6133"/>
    <cellStyle name="40% - 强调文字颜色 3 2 21 10" xfId="6134"/>
    <cellStyle name="40% - 强调文字颜色 3 2 21 11" xfId="6135"/>
    <cellStyle name="40% - 强调文字颜色 3 2 21 12" xfId="6136"/>
    <cellStyle name="40% - 强调文字颜色 3 2 21 13" xfId="6137"/>
    <cellStyle name="40% - 强调文字颜色 3 2 21 14" xfId="6138"/>
    <cellStyle name="40% - 强调文字颜色 3 2 21 15" xfId="6139"/>
    <cellStyle name="40% - 强调文字颜色 3 2 21 2" xfId="6140"/>
    <cellStyle name="40% - 强调文字颜色 3 2 21 3" xfId="6141"/>
    <cellStyle name="40% - 强调文字颜色 3 2 21 4" xfId="6142"/>
    <cellStyle name="40% - 强调文字颜色 3 2 21 5" xfId="6143"/>
    <cellStyle name="40% - 强调文字颜色 3 2 21 6" xfId="6144"/>
    <cellStyle name="40% - 强调文字颜色 3 2 21 7" xfId="6145"/>
    <cellStyle name="40% - 强调文字颜色 3 2 21 8" xfId="6146"/>
    <cellStyle name="40% - 强调文字颜色 3 2 21 9" xfId="6147"/>
    <cellStyle name="40% - 强调文字颜色 3 2 22" xfId="6148"/>
    <cellStyle name="40% - 强调文字颜色 3 2 22 10" xfId="6149"/>
    <cellStyle name="40% - 强调文字颜色 3 2 22 11" xfId="6150"/>
    <cellStyle name="40% - 强调文字颜色 3 2 22 12" xfId="6151"/>
    <cellStyle name="40% - 强调文字颜色 3 2 22 13" xfId="6152"/>
    <cellStyle name="40% - 强调文字颜色 3 2 22 14" xfId="6153"/>
    <cellStyle name="40% - 强调文字颜色 3 2 22 15" xfId="6154"/>
    <cellStyle name="40% - 强调文字颜色 3 2 22 2" xfId="6155"/>
    <cellStyle name="40% - 强调文字颜色 3 2 22 3" xfId="6156"/>
    <cellStyle name="40% - 强调文字颜色 3 2 22 4" xfId="6157"/>
    <cellStyle name="40% - 强调文字颜色 3 2 22 5" xfId="6158"/>
    <cellStyle name="40% - 强调文字颜色 3 2 22 6" xfId="6159"/>
    <cellStyle name="40% - 强调文字颜色 3 2 22 7" xfId="6160"/>
    <cellStyle name="40% - 强调文字颜色 3 2 22 8" xfId="6161"/>
    <cellStyle name="40% - 强调文字颜色 3 2 22 9" xfId="6162"/>
    <cellStyle name="40% - 强调文字颜色 3 2 23" xfId="6163"/>
    <cellStyle name="40% - 强调文字颜色 3 2 23 10" xfId="6164"/>
    <cellStyle name="40% - 强调文字颜色 3 2 23 11" xfId="6165"/>
    <cellStyle name="40% - 强调文字颜色 3 2 23 12" xfId="6166"/>
    <cellStyle name="40% - 强调文字颜色 3 2 23 13" xfId="6167"/>
    <cellStyle name="40% - 强调文字颜色 3 2 23 14" xfId="6168"/>
    <cellStyle name="40% - 强调文字颜色 3 2 23 15" xfId="6169"/>
    <cellStyle name="40% - 强调文字颜色 3 2 23 2" xfId="6170"/>
    <cellStyle name="40% - 强调文字颜色 3 2 23 3" xfId="6171"/>
    <cellStyle name="40% - 强调文字颜色 3 2 23 4" xfId="6172"/>
    <cellStyle name="40% - 强调文字颜色 3 2 23 5" xfId="6173"/>
    <cellStyle name="40% - 强调文字颜色 3 2 23 6" xfId="6174"/>
    <cellStyle name="40% - 强调文字颜色 3 2 23 7" xfId="6175"/>
    <cellStyle name="40% - 强调文字颜色 3 2 23 8" xfId="6176"/>
    <cellStyle name="40% - 强调文字颜色 3 2 23 9" xfId="6177"/>
    <cellStyle name="40% - 强调文字颜色 3 2 24" xfId="6178"/>
    <cellStyle name="40% - 强调文字颜色 3 2 24 10" xfId="6179"/>
    <cellStyle name="40% - 强调文字颜色 3 2 24 11" xfId="6180"/>
    <cellStyle name="40% - 强调文字颜色 3 2 24 12" xfId="6181"/>
    <cellStyle name="40% - 强调文字颜色 3 2 24 13" xfId="6182"/>
    <cellStyle name="40% - 强调文字颜色 3 2 24 14" xfId="6183"/>
    <cellStyle name="40% - 强调文字颜色 3 2 24 15" xfId="6184"/>
    <cellStyle name="40% - 强调文字颜色 3 2 24 2" xfId="6185"/>
    <cellStyle name="40% - 强调文字颜色 3 2 24 3" xfId="6186"/>
    <cellStyle name="40% - 强调文字颜色 3 2 24 4" xfId="6187"/>
    <cellStyle name="40% - 强调文字颜色 3 2 24 5" xfId="6188"/>
    <cellStyle name="40% - 强调文字颜色 3 2 24 6" xfId="6189"/>
    <cellStyle name="40% - 强调文字颜色 3 2 24 7" xfId="6190"/>
    <cellStyle name="40% - 强调文字颜色 3 2 24 8" xfId="6191"/>
    <cellStyle name="40% - 强调文字颜色 3 2 24 9" xfId="6192"/>
    <cellStyle name="40% - 强调文字颜色 3 2 25" xfId="6193"/>
    <cellStyle name="40% - 强调文字颜色 3 2 25 10" xfId="6194"/>
    <cellStyle name="40% - 强调文字颜色 3 2 25 11" xfId="6195"/>
    <cellStyle name="40% - 强调文字颜色 3 2 25 12" xfId="6196"/>
    <cellStyle name="40% - 强调文字颜色 3 2 25 13" xfId="6197"/>
    <cellStyle name="40% - 强调文字颜色 3 2 25 14" xfId="6198"/>
    <cellStyle name="40% - 强调文字颜色 3 2 25 15" xfId="6199"/>
    <cellStyle name="40% - 强调文字颜色 3 2 25 2" xfId="6200"/>
    <cellStyle name="40% - 强调文字颜色 3 2 25 3" xfId="6201"/>
    <cellStyle name="40% - 强调文字颜色 3 2 25 4" xfId="6202"/>
    <cellStyle name="40% - 强调文字颜色 3 2 25 5" xfId="6203"/>
    <cellStyle name="40% - 强调文字颜色 3 2 25 6" xfId="6204"/>
    <cellStyle name="40% - 强调文字颜色 3 2 25 7" xfId="6205"/>
    <cellStyle name="40% - 强调文字颜色 3 2 25 8" xfId="6206"/>
    <cellStyle name="40% - 强调文字颜色 3 2 25 9" xfId="6207"/>
    <cellStyle name="40% - 强调文字颜色 3 2 26" xfId="6208"/>
    <cellStyle name="40% - 强调文字颜色 3 2 26 10" xfId="6209"/>
    <cellStyle name="40% - 强调文字颜色 3 2 26 11" xfId="6210"/>
    <cellStyle name="40% - 强调文字颜色 3 2 26 12" xfId="6211"/>
    <cellStyle name="40% - 强调文字颜色 3 2 26 13" xfId="6212"/>
    <cellStyle name="40% - 强调文字颜色 3 2 26 14" xfId="6213"/>
    <cellStyle name="40% - 强调文字颜色 3 2 26 15" xfId="6214"/>
    <cellStyle name="40% - 强调文字颜色 3 2 26 2" xfId="6215"/>
    <cellStyle name="40% - 强调文字颜色 3 2 26 3" xfId="6216"/>
    <cellStyle name="40% - 强调文字颜色 3 2 26 4" xfId="6217"/>
    <cellStyle name="40% - 强调文字颜色 3 2 26 5" xfId="6218"/>
    <cellStyle name="40% - 强调文字颜色 3 2 26 6" xfId="6219"/>
    <cellStyle name="40% - 强调文字颜色 3 2 26 7" xfId="6220"/>
    <cellStyle name="40% - 强调文字颜色 3 2 26 8" xfId="6221"/>
    <cellStyle name="40% - 强调文字颜色 3 2 26 9" xfId="6222"/>
    <cellStyle name="40% - 强调文字颜色 3 2 27" xfId="6223"/>
    <cellStyle name="40% - 强调文字颜色 3 2 27 10" xfId="6224"/>
    <cellStyle name="40% - 强调文字颜色 3 2 27 11" xfId="6225"/>
    <cellStyle name="40% - 强调文字颜色 3 2 27 12" xfId="6226"/>
    <cellStyle name="40% - 强调文字颜色 3 2 27 13" xfId="6227"/>
    <cellStyle name="40% - 强调文字颜色 3 2 27 14" xfId="6228"/>
    <cellStyle name="40% - 强调文字颜色 3 2 27 15" xfId="6229"/>
    <cellStyle name="40% - 强调文字颜色 3 2 27 2" xfId="6230"/>
    <cellStyle name="40% - 强调文字颜色 3 2 27 3" xfId="6231"/>
    <cellStyle name="40% - 强调文字颜色 3 2 27 4" xfId="6232"/>
    <cellStyle name="40% - 强调文字颜色 3 2 27 5" xfId="6233"/>
    <cellStyle name="40% - 强调文字颜色 3 2 27 6" xfId="6234"/>
    <cellStyle name="40% - 强调文字颜色 3 2 27 7" xfId="6235"/>
    <cellStyle name="40% - 强调文字颜色 3 2 27 8" xfId="6236"/>
    <cellStyle name="40% - 强调文字颜色 3 2 27 9" xfId="6237"/>
    <cellStyle name="40% - 强调文字颜色 3 2 28" xfId="6238"/>
    <cellStyle name="40% - 强调文字颜色 3 2 28 10" xfId="6239"/>
    <cellStyle name="40% - 强调文字颜色 3 2 28 11" xfId="6240"/>
    <cellStyle name="40% - 强调文字颜色 3 2 28 12" xfId="6241"/>
    <cellStyle name="40% - 强调文字颜色 3 2 28 13" xfId="6242"/>
    <cellStyle name="40% - 强调文字颜色 3 2 28 14" xfId="6243"/>
    <cellStyle name="40% - 强调文字颜色 3 2 28 15" xfId="6244"/>
    <cellStyle name="40% - 强调文字颜色 3 2 28 2" xfId="6245"/>
    <cellStyle name="40% - 强调文字颜色 3 2 28 3" xfId="6246"/>
    <cellStyle name="40% - 强调文字颜色 3 2 28 4" xfId="6247"/>
    <cellStyle name="40% - 强调文字颜色 3 2 28 5" xfId="6248"/>
    <cellStyle name="40% - 强调文字颜色 3 2 28 6" xfId="6249"/>
    <cellStyle name="40% - 强调文字颜色 3 2 28 7" xfId="6250"/>
    <cellStyle name="40% - 强调文字颜色 3 2 28 8" xfId="6251"/>
    <cellStyle name="40% - 强调文字颜色 3 2 28 9" xfId="6252"/>
    <cellStyle name="40% - 强调文字颜色 3 2 29" xfId="6253"/>
    <cellStyle name="40% - 强调文字颜色 3 2 29 10" xfId="6254"/>
    <cellStyle name="40% - 强调文字颜色 3 2 29 11" xfId="6255"/>
    <cellStyle name="40% - 强调文字颜色 3 2 29 12" xfId="6256"/>
    <cellStyle name="40% - 强调文字颜色 3 2 29 13" xfId="6257"/>
    <cellStyle name="40% - 强调文字颜色 3 2 29 14" xfId="6258"/>
    <cellStyle name="40% - 强调文字颜色 3 2 29 15" xfId="6259"/>
    <cellStyle name="40% - 强调文字颜色 3 2 29 2" xfId="6260"/>
    <cellStyle name="40% - 强调文字颜色 3 2 29 3" xfId="6261"/>
    <cellStyle name="40% - 强调文字颜色 3 2 29 4" xfId="6262"/>
    <cellStyle name="40% - 强调文字颜色 3 2 29 5" xfId="6263"/>
    <cellStyle name="40% - 强调文字颜色 3 2 29 6" xfId="6264"/>
    <cellStyle name="40% - 强调文字颜色 3 2 29 7" xfId="6265"/>
    <cellStyle name="40% - 强调文字颜色 3 2 29 8" xfId="6266"/>
    <cellStyle name="40% - 强调文字颜色 3 2 29 9" xfId="6267"/>
    <cellStyle name="40% - 强调文字颜色 3 2 3" xfId="6268"/>
    <cellStyle name="40% - 强调文字颜色 3 2 3 10" xfId="6269"/>
    <cellStyle name="40% - 强调文字颜色 3 2 3 11" xfId="6270"/>
    <cellStyle name="40% - 强调文字颜色 3 2 3 12" xfId="6271"/>
    <cellStyle name="40% - 强调文字颜色 3 2 3 13" xfId="6272"/>
    <cellStyle name="40% - 强调文字颜色 3 2 3 14" xfId="6273"/>
    <cellStyle name="40% - 强调文字颜色 3 2 3 15" xfId="6274"/>
    <cellStyle name="40% - 强调文字颜色 3 2 3 2" xfId="6275"/>
    <cellStyle name="40% - 强调文字颜色 3 2 3 3" xfId="6276"/>
    <cellStyle name="40% - 强调文字颜色 3 2 3 4" xfId="6277"/>
    <cellStyle name="40% - 强调文字颜色 3 2 3 5" xfId="6278"/>
    <cellStyle name="40% - 强调文字颜色 3 2 3 6" xfId="6279"/>
    <cellStyle name="40% - 强调文字颜色 3 2 3 7" xfId="6280"/>
    <cellStyle name="40% - 强调文字颜色 3 2 3 8" xfId="6281"/>
    <cellStyle name="40% - 强调文字颜色 3 2 3 9" xfId="6282"/>
    <cellStyle name="40% - 强调文字颜色 3 2 30" xfId="6283"/>
    <cellStyle name="40% - 强调文字颜色 3 2 30 10" xfId="6284"/>
    <cellStyle name="40% - 强调文字颜色 3 2 30 11" xfId="6285"/>
    <cellStyle name="40% - 强调文字颜色 3 2 30 12" xfId="6286"/>
    <cellStyle name="40% - 强调文字颜色 3 2 30 13" xfId="6287"/>
    <cellStyle name="40% - 强调文字颜色 3 2 30 14" xfId="6288"/>
    <cellStyle name="40% - 强调文字颜色 3 2 30 15" xfId="6289"/>
    <cellStyle name="40% - 强调文字颜色 3 2 30 2" xfId="6290"/>
    <cellStyle name="40% - 强调文字颜色 3 2 30 3" xfId="6291"/>
    <cellStyle name="40% - 强调文字颜色 3 2 30 4" xfId="6292"/>
    <cellStyle name="40% - 强调文字颜色 3 2 30 5" xfId="6293"/>
    <cellStyle name="40% - 强调文字颜色 3 2 30 6" xfId="6294"/>
    <cellStyle name="40% - 强调文字颜色 3 2 30 7" xfId="6295"/>
    <cellStyle name="40% - 强调文字颜色 3 2 30 8" xfId="6296"/>
    <cellStyle name="40% - 强调文字颜色 3 2 30 9" xfId="6297"/>
    <cellStyle name="40% - 强调文字颜色 3 2 31" xfId="6298"/>
    <cellStyle name="40% - 强调文字颜色 3 2 31 10" xfId="6299"/>
    <cellStyle name="40% - 强调文字颜色 3 2 31 11" xfId="6300"/>
    <cellStyle name="40% - 强调文字颜色 3 2 31 12" xfId="6301"/>
    <cellStyle name="40% - 强调文字颜色 3 2 31 13" xfId="6302"/>
    <cellStyle name="40% - 强调文字颜色 3 2 31 14" xfId="6303"/>
    <cellStyle name="40% - 强调文字颜色 3 2 31 15" xfId="6304"/>
    <cellStyle name="40% - 强调文字颜色 3 2 31 2" xfId="6305"/>
    <cellStyle name="40% - 强调文字颜色 3 2 31 3" xfId="6306"/>
    <cellStyle name="40% - 强调文字颜色 3 2 31 4" xfId="6307"/>
    <cellStyle name="40% - 强调文字颜色 3 2 31 5" xfId="6308"/>
    <cellStyle name="40% - 强调文字颜色 3 2 31 6" xfId="6309"/>
    <cellStyle name="40% - 强调文字颜色 3 2 31 7" xfId="6310"/>
    <cellStyle name="40% - 强调文字颜色 3 2 31 8" xfId="6311"/>
    <cellStyle name="40% - 强调文字颜色 3 2 31 9" xfId="6312"/>
    <cellStyle name="40% - 强调文字颜色 3 2 32" xfId="6313"/>
    <cellStyle name="40% - 强调文字颜色 3 2 32 10" xfId="6314"/>
    <cellStyle name="40% - 强调文字颜色 3 2 32 11" xfId="6315"/>
    <cellStyle name="40% - 强调文字颜色 3 2 32 12" xfId="6316"/>
    <cellStyle name="40% - 强调文字颜色 3 2 32 13" xfId="6317"/>
    <cellStyle name="40% - 强调文字颜色 3 2 32 14" xfId="6318"/>
    <cellStyle name="40% - 强调文字颜色 3 2 32 15" xfId="6319"/>
    <cellStyle name="40% - 强调文字颜色 3 2 32 2" xfId="6320"/>
    <cellStyle name="40% - 强调文字颜色 3 2 32 3" xfId="6321"/>
    <cellStyle name="40% - 强调文字颜色 3 2 32 4" xfId="6322"/>
    <cellStyle name="40% - 强调文字颜色 3 2 32 5" xfId="6323"/>
    <cellStyle name="40% - 强调文字颜色 3 2 32 6" xfId="6324"/>
    <cellStyle name="40% - 强调文字颜色 3 2 32 7" xfId="6325"/>
    <cellStyle name="40% - 强调文字颜色 3 2 32 8" xfId="6326"/>
    <cellStyle name="40% - 强调文字颜色 3 2 32 9" xfId="6327"/>
    <cellStyle name="40% - 强调文字颜色 3 2 33" xfId="6328"/>
    <cellStyle name="40% - 强调文字颜色 3 2 33 10" xfId="6329"/>
    <cellStyle name="40% - 强调文字颜色 3 2 33 11" xfId="6330"/>
    <cellStyle name="40% - 强调文字颜色 3 2 33 12" xfId="6331"/>
    <cellStyle name="40% - 强调文字颜色 3 2 33 13" xfId="6332"/>
    <cellStyle name="40% - 强调文字颜色 3 2 33 14" xfId="6333"/>
    <cellStyle name="40% - 强调文字颜色 3 2 33 15" xfId="6334"/>
    <cellStyle name="40% - 强调文字颜色 3 2 33 2" xfId="6335"/>
    <cellStyle name="40% - 强调文字颜色 3 2 33 3" xfId="6336"/>
    <cellStyle name="40% - 强调文字颜色 3 2 33 4" xfId="6337"/>
    <cellStyle name="40% - 强调文字颜色 3 2 33 5" xfId="6338"/>
    <cellStyle name="40% - 强调文字颜色 3 2 33 6" xfId="6339"/>
    <cellStyle name="40% - 强调文字颜色 3 2 33 7" xfId="6340"/>
    <cellStyle name="40% - 强调文字颜色 3 2 33 8" xfId="6341"/>
    <cellStyle name="40% - 强调文字颜色 3 2 33 9" xfId="6342"/>
    <cellStyle name="40% - 强调文字颜色 3 2 34" xfId="6343"/>
    <cellStyle name="40% - 强调文字颜色 3 2 34 10" xfId="6344"/>
    <cellStyle name="40% - 强调文字颜色 3 2 34 11" xfId="6345"/>
    <cellStyle name="40% - 强调文字颜色 3 2 34 12" xfId="6346"/>
    <cellStyle name="40% - 强调文字颜色 3 2 34 13" xfId="6347"/>
    <cellStyle name="40% - 强调文字颜色 3 2 34 14" xfId="6348"/>
    <cellStyle name="40% - 强调文字颜色 3 2 34 15" xfId="6349"/>
    <cellStyle name="40% - 强调文字颜色 3 2 34 2" xfId="6350"/>
    <cellStyle name="40% - 强调文字颜色 3 2 34 3" xfId="6351"/>
    <cellStyle name="40% - 强调文字颜色 3 2 34 4" xfId="6352"/>
    <cellStyle name="40% - 强调文字颜色 3 2 34 5" xfId="6353"/>
    <cellStyle name="40% - 强调文字颜色 3 2 34 6" xfId="6354"/>
    <cellStyle name="40% - 强调文字颜色 3 2 34 7" xfId="6355"/>
    <cellStyle name="40% - 强调文字颜色 3 2 34 8" xfId="6356"/>
    <cellStyle name="40% - 强调文字颜色 3 2 34 9" xfId="6357"/>
    <cellStyle name="40% - 强调文字颜色 3 2 35" xfId="6358"/>
    <cellStyle name="40% - 强调文字颜色 3 2 36" xfId="6359"/>
    <cellStyle name="40% - 强调文字颜色 3 2 37" xfId="6360"/>
    <cellStyle name="40% - 强调文字颜色 3 2 38" xfId="6361"/>
    <cellStyle name="40% - 强调文字颜色 3 2 39" xfId="6362"/>
    <cellStyle name="40% - 强调文字颜色 3 2 4" xfId="6363"/>
    <cellStyle name="40% - 强调文字颜色 3 2 4 10" xfId="6364"/>
    <cellStyle name="40% - 强调文字颜色 3 2 4 11" xfId="6365"/>
    <cellStyle name="40% - 强调文字颜色 3 2 4 12" xfId="6366"/>
    <cellStyle name="40% - 强调文字颜色 3 2 4 13" xfId="6367"/>
    <cellStyle name="40% - 强调文字颜色 3 2 4 14" xfId="6368"/>
    <cellStyle name="40% - 强调文字颜色 3 2 4 15" xfId="6369"/>
    <cellStyle name="40% - 强调文字颜色 3 2 4 2" xfId="6370"/>
    <cellStyle name="40% - 强调文字颜色 3 2 4 3" xfId="6371"/>
    <cellStyle name="40% - 强调文字颜色 3 2 4 4" xfId="6372"/>
    <cellStyle name="40% - 强调文字颜色 3 2 4 5" xfId="6373"/>
    <cellStyle name="40% - 强调文字颜色 3 2 4 6" xfId="6374"/>
    <cellStyle name="40% - 强调文字颜色 3 2 4 7" xfId="6375"/>
    <cellStyle name="40% - 强调文字颜色 3 2 4 8" xfId="6376"/>
    <cellStyle name="40% - 强调文字颜色 3 2 4 9" xfId="6377"/>
    <cellStyle name="40% - 强调文字颜色 3 2 40" xfId="6378"/>
    <cellStyle name="40% - 强调文字颜色 3 2 41" xfId="6379"/>
    <cellStyle name="40% - 强调文字颜色 3 2 42" xfId="6380"/>
    <cellStyle name="40% - 强调文字颜色 3 2 43" xfId="6381"/>
    <cellStyle name="40% - 强调文字颜色 3 2 44" xfId="6382"/>
    <cellStyle name="40% - 强调文字颜色 3 2 45" xfId="6383"/>
    <cellStyle name="40% - 强调文字颜色 3 2 46" xfId="6384"/>
    <cellStyle name="40% - 强调文字颜色 3 2 47" xfId="6385"/>
    <cellStyle name="40% - 强调文字颜色 3 2 48" xfId="6386"/>
    <cellStyle name="40% - 强调文字颜色 3 2 49" xfId="6387"/>
    <cellStyle name="40% - 强调文字颜色 3 2 5" xfId="6388"/>
    <cellStyle name="40% - 强调文字颜色 3 2 5 10" xfId="6389"/>
    <cellStyle name="40% - 强调文字颜色 3 2 5 11" xfId="6390"/>
    <cellStyle name="40% - 强调文字颜色 3 2 5 12" xfId="6391"/>
    <cellStyle name="40% - 强调文字颜色 3 2 5 13" xfId="6392"/>
    <cellStyle name="40% - 强调文字颜色 3 2 5 14" xfId="6393"/>
    <cellStyle name="40% - 强调文字颜色 3 2 5 15" xfId="6394"/>
    <cellStyle name="40% - 强调文字颜色 3 2 5 2" xfId="6395"/>
    <cellStyle name="40% - 强调文字颜色 3 2 5 3" xfId="6396"/>
    <cellStyle name="40% - 强调文字颜色 3 2 5 4" xfId="6397"/>
    <cellStyle name="40% - 强调文字颜色 3 2 5 5" xfId="6398"/>
    <cellStyle name="40% - 强调文字颜色 3 2 5 6" xfId="6399"/>
    <cellStyle name="40% - 强调文字颜色 3 2 5 7" xfId="6400"/>
    <cellStyle name="40% - 强调文字颜色 3 2 5 8" xfId="6401"/>
    <cellStyle name="40% - 强调文字颜色 3 2 5 9" xfId="6402"/>
    <cellStyle name="40% - 强调文字颜色 3 2 50" xfId="6403"/>
    <cellStyle name="40% - 强调文字颜色 3 2 51" xfId="6404"/>
    <cellStyle name="40% - 强调文字颜色 3 2 52" xfId="6405"/>
    <cellStyle name="40% - 强调文字颜色 3 2 53" xfId="6406"/>
    <cellStyle name="40% - 强调文字颜色 3 2 54" xfId="6407"/>
    <cellStyle name="40% - 强调文字颜色 3 2 55" xfId="6408"/>
    <cellStyle name="40% - 强调文字颜色 3 2 56" xfId="6409"/>
    <cellStyle name="40% - 强调文字颜色 3 2 57" xfId="6410"/>
    <cellStyle name="40% - 强调文字颜色 3 2 58" xfId="6411"/>
    <cellStyle name="40% - 强调文字颜色 3 2 59" xfId="6412"/>
    <cellStyle name="40% - 强调文字颜色 3 2 6" xfId="6413"/>
    <cellStyle name="40% - 强调文字颜色 3 2 6 10" xfId="6414"/>
    <cellStyle name="40% - 强调文字颜色 3 2 6 11" xfId="6415"/>
    <cellStyle name="40% - 强调文字颜色 3 2 6 12" xfId="6416"/>
    <cellStyle name="40% - 强调文字颜色 3 2 6 13" xfId="6417"/>
    <cellStyle name="40% - 强调文字颜色 3 2 6 14" xfId="6418"/>
    <cellStyle name="40% - 强调文字颜色 3 2 6 15" xfId="6419"/>
    <cellStyle name="40% - 强调文字颜色 3 2 6 2" xfId="6420"/>
    <cellStyle name="40% - 强调文字颜色 3 2 6 3" xfId="6421"/>
    <cellStyle name="40% - 强调文字颜色 3 2 6 4" xfId="6422"/>
    <cellStyle name="40% - 强调文字颜色 3 2 6 5" xfId="6423"/>
    <cellStyle name="40% - 强调文字颜色 3 2 6 6" xfId="6424"/>
    <cellStyle name="40% - 强调文字颜色 3 2 6 7" xfId="6425"/>
    <cellStyle name="40% - 强调文字颜色 3 2 6 8" xfId="6426"/>
    <cellStyle name="40% - 强调文字颜色 3 2 6 9" xfId="6427"/>
    <cellStyle name="40% - 强调文字颜色 3 2 60" xfId="6428"/>
    <cellStyle name="40% - 强调文字颜色 3 2 7" xfId="6429"/>
    <cellStyle name="40% - 强调文字颜色 3 2 7 10" xfId="6430"/>
    <cellStyle name="40% - 强调文字颜色 3 2 7 11" xfId="6431"/>
    <cellStyle name="40% - 强调文字颜色 3 2 7 12" xfId="6432"/>
    <cellStyle name="40% - 强调文字颜色 3 2 7 13" xfId="6433"/>
    <cellStyle name="40% - 强调文字颜色 3 2 7 14" xfId="6434"/>
    <cellStyle name="40% - 强调文字颜色 3 2 7 15" xfId="6435"/>
    <cellStyle name="40% - 强调文字颜色 3 2 7 2" xfId="6436"/>
    <cellStyle name="40% - 强调文字颜色 3 2 7 3" xfId="6437"/>
    <cellStyle name="40% - 强调文字颜色 3 2 7 4" xfId="6438"/>
    <cellStyle name="40% - 强调文字颜色 3 2 7 5" xfId="6439"/>
    <cellStyle name="40% - 强调文字颜色 3 2 7 6" xfId="6440"/>
    <cellStyle name="40% - 强调文字颜色 3 2 7 7" xfId="6441"/>
    <cellStyle name="40% - 强调文字颜色 3 2 7 8" xfId="6442"/>
    <cellStyle name="40% - 强调文字颜色 3 2 7 9" xfId="6443"/>
    <cellStyle name="40% - 强调文字颜色 3 2 8" xfId="6444"/>
    <cellStyle name="40% - 强调文字颜色 3 2 8 10" xfId="6445"/>
    <cellStyle name="40% - 强调文字颜色 3 2 8 11" xfId="6446"/>
    <cellStyle name="40% - 强调文字颜色 3 2 8 12" xfId="6447"/>
    <cellStyle name="40% - 强调文字颜色 3 2 8 13" xfId="6448"/>
    <cellStyle name="40% - 强调文字颜色 3 2 8 14" xfId="6449"/>
    <cellStyle name="40% - 强调文字颜色 3 2 8 15" xfId="6450"/>
    <cellStyle name="40% - 强调文字颜色 3 2 8 2" xfId="6451"/>
    <cellStyle name="40% - 强调文字颜色 3 2 8 3" xfId="6452"/>
    <cellStyle name="40% - 强调文字颜色 3 2 8 4" xfId="6453"/>
    <cellStyle name="40% - 强调文字颜色 3 2 8 5" xfId="6454"/>
    <cellStyle name="40% - 强调文字颜色 3 2 8 6" xfId="6455"/>
    <cellStyle name="40% - 强调文字颜色 3 2 8 7" xfId="6456"/>
    <cellStyle name="40% - 强调文字颜色 3 2 8 8" xfId="6457"/>
    <cellStyle name="40% - 强调文字颜色 3 2 8 9" xfId="6458"/>
    <cellStyle name="40% - 强调文字颜色 3 2 9" xfId="6459"/>
    <cellStyle name="40% - 强调文字颜色 3 2 9 10" xfId="6460"/>
    <cellStyle name="40% - 强调文字颜色 3 2 9 11" xfId="6461"/>
    <cellStyle name="40% - 强调文字颜色 3 2 9 12" xfId="6462"/>
    <cellStyle name="40% - 强调文字颜色 3 2 9 13" xfId="6463"/>
    <cellStyle name="40% - 强调文字颜色 3 2 9 14" xfId="6464"/>
    <cellStyle name="40% - 强调文字颜色 3 2 9 15" xfId="6465"/>
    <cellStyle name="40% - 强调文字颜色 3 2 9 2" xfId="6466"/>
    <cellStyle name="40% - 强调文字颜色 3 2 9 3" xfId="6467"/>
    <cellStyle name="40% - 强调文字颜色 3 2 9 4" xfId="6468"/>
    <cellStyle name="40% - 强调文字颜色 3 2 9 5" xfId="6469"/>
    <cellStyle name="40% - 强调文字颜色 3 2 9 6" xfId="6470"/>
    <cellStyle name="40% - 强调文字颜色 3 2 9 7" xfId="6471"/>
    <cellStyle name="40% - 强调文字颜色 3 2 9 8" xfId="6472"/>
    <cellStyle name="40% - 强调文字颜色 3 2 9 9" xfId="6473"/>
    <cellStyle name="40% - 强调文字颜色 3 3" xfId="6474"/>
    <cellStyle name="40% - 强调文字颜色 3 3 10" xfId="6475"/>
    <cellStyle name="40% - 强调文字颜色 3 3 11" xfId="6476"/>
    <cellStyle name="40% - 强调文字颜色 3 3 12" xfId="6477"/>
    <cellStyle name="40% - 强调文字颜色 3 3 13" xfId="6478"/>
    <cellStyle name="40% - 强调文字颜色 3 3 14" xfId="6479"/>
    <cellStyle name="40% - 强调文字颜色 3 3 15" xfId="6480"/>
    <cellStyle name="40% - 强调文字颜色 3 3 16" xfId="6481"/>
    <cellStyle name="40% - 强调文字颜色 3 3 17" xfId="6482"/>
    <cellStyle name="40% - 强调文字颜色 3 3 18" xfId="6483"/>
    <cellStyle name="40% - 强调文字颜色 3 3 19" xfId="6484"/>
    <cellStyle name="40% - 强调文字颜色 3 3 2" xfId="6485"/>
    <cellStyle name="40% - 强调文字颜色 3 3 2 10" xfId="6486"/>
    <cellStyle name="40% - 强调文字颜色 3 3 2 11" xfId="6487"/>
    <cellStyle name="40% - 强调文字颜色 3 3 2 12" xfId="6488"/>
    <cellStyle name="40% - 强调文字颜色 3 3 2 13" xfId="6489"/>
    <cellStyle name="40% - 强调文字颜色 3 3 2 14" xfId="6490"/>
    <cellStyle name="40% - 强调文字颜色 3 3 2 15" xfId="6491"/>
    <cellStyle name="40% - 强调文字颜色 3 3 2 2" xfId="6492"/>
    <cellStyle name="40% - 强调文字颜色 3 3 2 3" xfId="6493"/>
    <cellStyle name="40% - 强调文字颜色 3 3 2 4" xfId="6494"/>
    <cellStyle name="40% - 强调文字颜色 3 3 2 5" xfId="6495"/>
    <cellStyle name="40% - 强调文字颜色 3 3 2 6" xfId="6496"/>
    <cellStyle name="40% - 强调文字颜色 3 3 2 7" xfId="6497"/>
    <cellStyle name="40% - 强调文字颜色 3 3 2 8" xfId="6498"/>
    <cellStyle name="40% - 强调文字颜色 3 3 2 9" xfId="6499"/>
    <cellStyle name="40% - 强调文字颜色 3 3 20" xfId="6500"/>
    <cellStyle name="40% - 强调文字颜色 3 3 21" xfId="6501"/>
    <cellStyle name="40% - 强调文字颜色 3 3 22" xfId="6502"/>
    <cellStyle name="40% - 强调文字颜色 3 3 23" xfId="6503"/>
    <cellStyle name="40% - 强调文字颜色 3 3 24" xfId="6504"/>
    <cellStyle name="40% - 强调文字颜色 3 3 25" xfId="6505"/>
    <cellStyle name="40% - 强调文字颜色 3 3 26" xfId="6506"/>
    <cellStyle name="40% - 强调文字颜色 3 3 27" xfId="6507"/>
    <cellStyle name="40% - 强调文字颜色 3 3 28" xfId="6508"/>
    <cellStyle name="40% - 强调文字颜色 3 3 29" xfId="6509"/>
    <cellStyle name="40% - 强调文字颜色 3 3 3" xfId="6510"/>
    <cellStyle name="40% - 强调文字颜色 3 3 3 10" xfId="6511"/>
    <cellStyle name="40% - 强调文字颜色 3 3 3 11" xfId="6512"/>
    <cellStyle name="40% - 强调文字颜色 3 3 3 12" xfId="6513"/>
    <cellStyle name="40% - 强调文字颜色 3 3 3 13" xfId="6514"/>
    <cellStyle name="40% - 强调文字颜色 3 3 3 14" xfId="6515"/>
    <cellStyle name="40% - 强调文字颜色 3 3 3 15" xfId="6516"/>
    <cellStyle name="40% - 强调文字颜色 3 3 3 2" xfId="6517"/>
    <cellStyle name="40% - 强调文字颜色 3 3 3 3" xfId="6518"/>
    <cellStyle name="40% - 强调文字颜色 3 3 3 4" xfId="6519"/>
    <cellStyle name="40% - 强调文字颜色 3 3 3 5" xfId="6520"/>
    <cellStyle name="40% - 强调文字颜色 3 3 3 6" xfId="6521"/>
    <cellStyle name="40% - 强调文字颜色 3 3 3 7" xfId="6522"/>
    <cellStyle name="40% - 强调文字颜色 3 3 3 8" xfId="6523"/>
    <cellStyle name="40% - 强调文字颜色 3 3 3 9" xfId="6524"/>
    <cellStyle name="40% - 强调文字颜色 3 3 30" xfId="6525"/>
    <cellStyle name="40% - 强调文字颜色 3 3 31" xfId="6526"/>
    <cellStyle name="40% - 强调文字颜色 3 3 32" xfId="6527"/>
    <cellStyle name="40% - 强调文字颜色 3 3 33" xfId="6528"/>
    <cellStyle name="40% - 强调文字颜色 3 3 4" xfId="6529"/>
    <cellStyle name="40% - 强调文字颜色 3 3 4 10" xfId="6530"/>
    <cellStyle name="40% - 强调文字颜色 3 3 4 11" xfId="6531"/>
    <cellStyle name="40% - 强调文字颜色 3 3 4 12" xfId="6532"/>
    <cellStyle name="40% - 强调文字颜色 3 3 4 13" xfId="6533"/>
    <cellStyle name="40% - 强调文字颜色 3 3 4 14" xfId="6534"/>
    <cellStyle name="40% - 强调文字颜色 3 3 4 15" xfId="6535"/>
    <cellStyle name="40% - 强调文字颜色 3 3 4 2" xfId="6536"/>
    <cellStyle name="40% - 强调文字颜色 3 3 4 3" xfId="6537"/>
    <cellStyle name="40% - 强调文字颜色 3 3 4 4" xfId="6538"/>
    <cellStyle name="40% - 强调文字颜色 3 3 4 5" xfId="6539"/>
    <cellStyle name="40% - 强调文字颜色 3 3 4 6" xfId="6540"/>
    <cellStyle name="40% - 强调文字颜色 3 3 4 7" xfId="6541"/>
    <cellStyle name="40% - 强调文字颜色 3 3 4 8" xfId="6542"/>
    <cellStyle name="40% - 强调文字颜色 3 3 4 9" xfId="6543"/>
    <cellStyle name="40% - 强调文字颜色 3 3 5" xfId="6544"/>
    <cellStyle name="40% - 强调文字颜色 3 3 5 10" xfId="6545"/>
    <cellStyle name="40% - 强调文字颜色 3 3 5 11" xfId="6546"/>
    <cellStyle name="40% - 强调文字颜色 3 3 5 12" xfId="6547"/>
    <cellStyle name="40% - 强调文字颜色 3 3 5 13" xfId="6548"/>
    <cellStyle name="40% - 强调文字颜色 3 3 5 14" xfId="6549"/>
    <cellStyle name="40% - 强调文字颜色 3 3 5 15" xfId="6550"/>
    <cellStyle name="40% - 强调文字颜色 3 3 5 2" xfId="6551"/>
    <cellStyle name="40% - 强调文字颜色 3 3 5 3" xfId="6552"/>
    <cellStyle name="40% - 强调文字颜色 3 3 5 4" xfId="6553"/>
    <cellStyle name="40% - 强调文字颜色 3 3 5 5" xfId="6554"/>
    <cellStyle name="40% - 强调文字颜色 3 3 5 6" xfId="6555"/>
    <cellStyle name="40% - 强调文字颜色 3 3 5 7" xfId="6556"/>
    <cellStyle name="40% - 强调文字颜色 3 3 5 8" xfId="6557"/>
    <cellStyle name="40% - 强调文字颜色 3 3 5 9" xfId="6558"/>
    <cellStyle name="40% - 强调文字颜色 3 3 6" xfId="6559"/>
    <cellStyle name="40% - 强调文字颜色 3 3 6 10" xfId="6560"/>
    <cellStyle name="40% - 强调文字颜色 3 3 6 11" xfId="6561"/>
    <cellStyle name="40% - 强调文字颜色 3 3 6 12" xfId="6562"/>
    <cellStyle name="40% - 强调文字颜色 3 3 6 13" xfId="6563"/>
    <cellStyle name="40% - 强调文字颜色 3 3 6 14" xfId="6564"/>
    <cellStyle name="40% - 强调文字颜色 3 3 6 15" xfId="6565"/>
    <cellStyle name="40% - 强调文字颜色 3 3 6 2" xfId="6566"/>
    <cellStyle name="40% - 强调文字颜色 3 3 6 3" xfId="6567"/>
    <cellStyle name="40% - 强调文字颜色 3 3 6 4" xfId="6568"/>
    <cellStyle name="40% - 强调文字颜色 3 3 6 5" xfId="6569"/>
    <cellStyle name="40% - 强调文字颜色 3 3 6 6" xfId="6570"/>
    <cellStyle name="40% - 强调文字颜色 3 3 6 7" xfId="6571"/>
    <cellStyle name="40% - 强调文字颜色 3 3 6 8" xfId="6572"/>
    <cellStyle name="40% - 强调文字颜色 3 3 6 9" xfId="6573"/>
    <cellStyle name="40% - 强调文字颜色 3 3 7" xfId="6574"/>
    <cellStyle name="40% - 强调文字颜色 3 3 7 10" xfId="6575"/>
    <cellStyle name="40% - 强调文字颜色 3 3 7 11" xfId="6576"/>
    <cellStyle name="40% - 强调文字颜色 3 3 7 12" xfId="6577"/>
    <cellStyle name="40% - 强调文字颜色 3 3 7 13" xfId="6578"/>
    <cellStyle name="40% - 强调文字颜色 3 3 7 14" xfId="6579"/>
    <cellStyle name="40% - 强调文字颜色 3 3 7 15" xfId="6580"/>
    <cellStyle name="40% - 强调文字颜色 3 3 7 2" xfId="6581"/>
    <cellStyle name="40% - 强调文字颜色 3 3 7 3" xfId="6582"/>
    <cellStyle name="40% - 强调文字颜色 3 3 7 4" xfId="6583"/>
    <cellStyle name="40% - 强调文字颜色 3 3 7 5" xfId="6584"/>
    <cellStyle name="40% - 强调文字颜色 3 3 7 6" xfId="6585"/>
    <cellStyle name="40% - 强调文字颜色 3 3 7 7" xfId="6586"/>
    <cellStyle name="40% - 强调文字颜色 3 3 7 8" xfId="6587"/>
    <cellStyle name="40% - 强调文字颜色 3 3 7 9" xfId="6588"/>
    <cellStyle name="40% - 强调文字颜色 3 3 8" xfId="6589"/>
    <cellStyle name="40% - 强调文字颜色 3 3 9" xfId="6590"/>
    <cellStyle name="40% - 强调文字颜色 3 4" xfId="6591"/>
    <cellStyle name="40% - 强调文字颜色 3 4 10" xfId="6592"/>
    <cellStyle name="40% - 强调文字颜色 3 4 11" xfId="6593"/>
    <cellStyle name="40% - 强调文字颜色 3 4 12" xfId="6594"/>
    <cellStyle name="40% - 强调文字颜色 3 4 13" xfId="6595"/>
    <cellStyle name="40% - 强调文字颜色 3 4 14" xfId="6596"/>
    <cellStyle name="40% - 强调文字颜色 3 4 15" xfId="6597"/>
    <cellStyle name="40% - 强调文字颜色 3 4 2" xfId="6598"/>
    <cellStyle name="40% - 强调文字颜色 3 4 3" xfId="6599"/>
    <cellStyle name="40% - 强调文字颜色 3 4 4" xfId="6600"/>
    <cellStyle name="40% - 强调文字颜色 3 4 5" xfId="6601"/>
    <cellStyle name="40% - 强调文字颜色 3 4 6" xfId="6602"/>
    <cellStyle name="40% - 强调文字颜色 3 4 7" xfId="6603"/>
    <cellStyle name="40% - 强调文字颜色 3 4 8" xfId="6604"/>
    <cellStyle name="40% - 强调文字颜色 3 4 9" xfId="6605"/>
    <cellStyle name="40% - 强调文字颜色 3 5" xfId="6606"/>
    <cellStyle name="40% - 强调文字颜色 3 5 10" xfId="6607"/>
    <cellStyle name="40% - 强调文字颜色 3 5 11" xfId="6608"/>
    <cellStyle name="40% - 强调文字颜色 3 5 12" xfId="6609"/>
    <cellStyle name="40% - 强调文字颜色 3 5 13" xfId="6610"/>
    <cellStyle name="40% - 强调文字颜色 3 5 14" xfId="6611"/>
    <cellStyle name="40% - 强调文字颜色 3 5 15" xfId="6612"/>
    <cellStyle name="40% - 强调文字颜色 3 5 2" xfId="6613"/>
    <cellStyle name="40% - 强调文字颜色 3 5 3" xfId="6614"/>
    <cellStyle name="40% - 强调文字颜色 3 5 4" xfId="6615"/>
    <cellStyle name="40% - 强调文字颜色 3 5 5" xfId="6616"/>
    <cellStyle name="40% - 强调文字颜色 3 5 6" xfId="6617"/>
    <cellStyle name="40% - 强调文字颜色 3 5 7" xfId="6618"/>
    <cellStyle name="40% - 强调文字颜色 3 5 8" xfId="6619"/>
    <cellStyle name="40% - 强调文字颜色 3 5 9" xfId="6620"/>
    <cellStyle name="40% - 强调文字颜色 3 6" xfId="6621"/>
    <cellStyle name="40% - 强调文字颜色 3 6 10" xfId="6622"/>
    <cellStyle name="40% - 强调文字颜色 3 6 11" xfId="6623"/>
    <cellStyle name="40% - 强调文字颜色 3 6 12" xfId="6624"/>
    <cellStyle name="40% - 强调文字颜色 3 6 13" xfId="6625"/>
    <cellStyle name="40% - 强调文字颜色 3 6 14" xfId="6626"/>
    <cellStyle name="40% - 强调文字颜色 3 6 15" xfId="6627"/>
    <cellStyle name="40% - 强调文字颜色 3 6 2" xfId="6628"/>
    <cellStyle name="40% - 强调文字颜色 3 6 3" xfId="6629"/>
    <cellStyle name="40% - 强调文字颜色 3 6 4" xfId="6630"/>
    <cellStyle name="40% - 强调文字颜色 3 6 5" xfId="6631"/>
    <cellStyle name="40% - 强调文字颜色 3 6 6" xfId="6632"/>
    <cellStyle name="40% - 强调文字颜色 3 6 7" xfId="6633"/>
    <cellStyle name="40% - 强调文字颜色 3 6 8" xfId="6634"/>
    <cellStyle name="40% - 强调文字颜色 3 6 9" xfId="6635"/>
    <cellStyle name="40% - 强调文字颜色 3 7" xfId="6636"/>
    <cellStyle name="40% - 强调文字颜色 3 7 10" xfId="6637"/>
    <cellStyle name="40% - 强调文字颜色 3 7 11" xfId="6638"/>
    <cellStyle name="40% - 强调文字颜色 3 7 12" xfId="6639"/>
    <cellStyle name="40% - 强调文字颜色 3 7 13" xfId="6640"/>
    <cellStyle name="40% - 强调文字颜色 3 7 14" xfId="6641"/>
    <cellStyle name="40% - 强调文字颜色 3 7 15" xfId="6642"/>
    <cellStyle name="40% - 强调文字颜色 3 7 2" xfId="6643"/>
    <cellStyle name="40% - 强调文字颜色 3 7 3" xfId="6644"/>
    <cellStyle name="40% - 强调文字颜色 3 7 4" xfId="6645"/>
    <cellStyle name="40% - 强调文字颜色 3 7 5" xfId="6646"/>
    <cellStyle name="40% - 强调文字颜色 3 7 6" xfId="6647"/>
    <cellStyle name="40% - 强调文字颜色 3 7 7" xfId="6648"/>
    <cellStyle name="40% - 强调文字颜色 3 7 8" xfId="6649"/>
    <cellStyle name="40% - 强调文字颜色 3 7 9" xfId="6650"/>
    <cellStyle name="40% - 强调文字颜色 3 8" xfId="6651"/>
    <cellStyle name="40% - 强调文字颜色 3 8 10" xfId="6652"/>
    <cellStyle name="40% - 强调文字颜色 3 8 11" xfId="6653"/>
    <cellStyle name="40% - 强调文字颜色 3 8 12" xfId="6654"/>
    <cellStyle name="40% - 强调文字颜色 3 8 13" xfId="6655"/>
    <cellStyle name="40% - 强调文字颜色 3 8 14" xfId="6656"/>
    <cellStyle name="40% - 强调文字颜色 3 8 15" xfId="6657"/>
    <cellStyle name="40% - 强调文字颜色 3 8 2" xfId="6658"/>
    <cellStyle name="40% - 强调文字颜色 3 8 3" xfId="6659"/>
    <cellStyle name="40% - 强调文字颜色 3 8 4" xfId="6660"/>
    <cellStyle name="40% - 强调文字颜色 3 8 5" xfId="6661"/>
    <cellStyle name="40% - 强调文字颜色 3 8 6" xfId="6662"/>
    <cellStyle name="40% - 强调文字颜色 3 8 7" xfId="6663"/>
    <cellStyle name="40% - 强调文字颜色 3 8 8" xfId="6664"/>
    <cellStyle name="40% - 强调文字颜色 3 8 9" xfId="6665"/>
    <cellStyle name="40% - 强调文字颜色 3 9" xfId="6666"/>
    <cellStyle name="40% - 强调文字颜色 3 9 10" xfId="6667"/>
    <cellStyle name="40% - 强调文字颜色 3 9 11" xfId="6668"/>
    <cellStyle name="40% - 强调文字颜色 3 9 12" xfId="6669"/>
    <cellStyle name="40% - 强调文字颜色 3 9 13" xfId="6670"/>
    <cellStyle name="40% - 强调文字颜色 3 9 14" xfId="6671"/>
    <cellStyle name="40% - 强调文字颜色 3 9 15" xfId="6672"/>
    <cellStyle name="40% - 强调文字颜色 3 9 2" xfId="6673"/>
    <cellStyle name="40% - 强调文字颜色 3 9 3" xfId="6674"/>
    <cellStyle name="40% - 强调文字颜色 3 9 4" xfId="6675"/>
    <cellStyle name="40% - 强调文字颜色 3 9 5" xfId="6676"/>
    <cellStyle name="40% - 强调文字颜色 3 9 6" xfId="6677"/>
    <cellStyle name="40% - 强调文字颜色 3 9 7" xfId="6678"/>
    <cellStyle name="40% - 强调文字颜色 3 9 8" xfId="6679"/>
    <cellStyle name="40% - 强调文字颜色 3 9 9" xfId="6680"/>
    <cellStyle name="40% - 强调文字颜色 4 10" xfId="6681"/>
    <cellStyle name="40% - 强调文字颜色 4 10 2" xfId="6682"/>
    <cellStyle name="40% - 强调文字颜色 4 10 3" xfId="6683"/>
    <cellStyle name="40% - 强调文字颜色 4 11" xfId="6684"/>
    <cellStyle name="40% - 强调文字颜色 4 11 2" xfId="6685"/>
    <cellStyle name="40% - 强调文字颜色 4 12" xfId="6686"/>
    <cellStyle name="40% - 强调文字颜色 4 2" xfId="6687"/>
    <cellStyle name="40% - 强调文字颜色 4 2 10" xfId="6688"/>
    <cellStyle name="40% - 强调文字颜色 4 2 10 10" xfId="6689"/>
    <cellStyle name="40% - 强调文字颜色 4 2 10 11" xfId="6690"/>
    <cellStyle name="40% - 强调文字颜色 4 2 10 12" xfId="6691"/>
    <cellStyle name="40% - 强调文字颜色 4 2 10 13" xfId="6692"/>
    <cellStyle name="40% - 强调文字颜色 4 2 10 14" xfId="6693"/>
    <cellStyle name="40% - 强调文字颜色 4 2 10 15" xfId="6694"/>
    <cellStyle name="40% - 强调文字颜色 4 2 10 2" xfId="6695"/>
    <cellStyle name="40% - 强调文字颜色 4 2 10 3" xfId="6696"/>
    <cellStyle name="40% - 强调文字颜色 4 2 10 4" xfId="6697"/>
    <cellStyle name="40% - 强调文字颜色 4 2 10 5" xfId="6698"/>
    <cellStyle name="40% - 强调文字颜色 4 2 10 6" xfId="6699"/>
    <cellStyle name="40% - 强调文字颜色 4 2 10 7" xfId="6700"/>
    <cellStyle name="40% - 强调文字颜色 4 2 10 8" xfId="6701"/>
    <cellStyle name="40% - 强调文字颜色 4 2 10 9" xfId="6702"/>
    <cellStyle name="40% - 强调文字颜色 4 2 11" xfId="6703"/>
    <cellStyle name="40% - 强调文字颜色 4 2 11 10" xfId="6704"/>
    <cellStyle name="40% - 强调文字颜色 4 2 11 11" xfId="6705"/>
    <cellStyle name="40% - 强调文字颜色 4 2 11 12" xfId="6706"/>
    <cellStyle name="40% - 强调文字颜色 4 2 11 13" xfId="6707"/>
    <cellStyle name="40% - 强调文字颜色 4 2 11 14" xfId="6708"/>
    <cellStyle name="40% - 强调文字颜色 4 2 11 15" xfId="6709"/>
    <cellStyle name="40% - 强调文字颜色 4 2 11 2" xfId="6710"/>
    <cellStyle name="40% - 强调文字颜色 4 2 11 3" xfId="6711"/>
    <cellStyle name="40% - 强调文字颜色 4 2 11 4" xfId="6712"/>
    <cellStyle name="40% - 强调文字颜色 4 2 11 5" xfId="6713"/>
    <cellStyle name="40% - 强调文字颜色 4 2 11 6" xfId="6714"/>
    <cellStyle name="40% - 强调文字颜色 4 2 11 7" xfId="6715"/>
    <cellStyle name="40% - 强调文字颜色 4 2 11 8" xfId="6716"/>
    <cellStyle name="40% - 强调文字颜色 4 2 11 9" xfId="6717"/>
    <cellStyle name="40% - 强调文字颜色 4 2 12" xfId="6718"/>
    <cellStyle name="40% - 强调文字颜色 4 2 12 10" xfId="6719"/>
    <cellStyle name="40% - 强调文字颜色 4 2 12 11" xfId="6720"/>
    <cellStyle name="40% - 强调文字颜色 4 2 12 12" xfId="6721"/>
    <cellStyle name="40% - 强调文字颜色 4 2 12 13" xfId="6722"/>
    <cellStyle name="40% - 强调文字颜色 4 2 12 14" xfId="6723"/>
    <cellStyle name="40% - 强调文字颜色 4 2 12 15" xfId="6724"/>
    <cellStyle name="40% - 强调文字颜色 4 2 12 2" xfId="6725"/>
    <cellStyle name="40% - 强调文字颜色 4 2 12 3" xfId="6726"/>
    <cellStyle name="40% - 强调文字颜色 4 2 12 4" xfId="6727"/>
    <cellStyle name="40% - 强调文字颜色 4 2 12 5" xfId="6728"/>
    <cellStyle name="40% - 强调文字颜色 4 2 12 6" xfId="6729"/>
    <cellStyle name="40% - 强调文字颜色 4 2 12 7" xfId="6730"/>
    <cellStyle name="40% - 强调文字颜色 4 2 12 8" xfId="6731"/>
    <cellStyle name="40% - 强调文字颜色 4 2 12 9" xfId="6732"/>
    <cellStyle name="40% - 强调文字颜色 4 2 13" xfId="6733"/>
    <cellStyle name="40% - 强调文字颜色 4 2 13 10" xfId="6734"/>
    <cellStyle name="40% - 强调文字颜色 4 2 13 11" xfId="6735"/>
    <cellStyle name="40% - 强调文字颜色 4 2 13 12" xfId="6736"/>
    <cellStyle name="40% - 强调文字颜色 4 2 13 13" xfId="6737"/>
    <cellStyle name="40% - 强调文字颜色 4 2 13 14" xfId="6738"/>
    <cellStyle name="40% - 强调文字颜色 4 2 13 15" xfId="6739"/>
    <cellStyle name="40% - 强调文字颜色 4 2 13 2" xfId="6740"/>
    <cellStyle name="40% - 强调文字颜色 4 2 13 3" xfId="6741"/>
    <cellStyle name="40% - 强调文字颜色 4 2 13 4" xfId="6742"/>
    <cellStyle name="40% - 强调文字颜色 4 2 13 5" xfId="6743"/>
    <cellStyle name="40% - 强调文字颜色 4 2 13 6" xfId="6744"/>
    <cellStyle name="40% - 强调文字颜色 4 2 13 7" xfId="6745"/>
    <cellStyle name="40% - 强调文字颜色 4 2 13 8" xfId="6746"/>
    <cellStyle name="40% - 强调文字颜色 4 2 13 9" xfId="6747"/>
    <cellStyle name="40% - 强调文字颜色 4 2 14" xfId="6748"/>
    <cellStyle name="40% - 强调文字颜色 4 2 14 10" xfId="6749"/>
    <cellStyle name="40% - 强调文字颜色 4 2 14 11" xfId="6750"/>
    <cellStyle name="40% - 强调文字颜色 4 2 14 12" xfId="6751"/>
    <cellStyle name="40% - 强调文字颜色 4 2 14 13" xfId="6752"/>
    <cellStyle name="40% - 强调文字颜色 4 2 14 14" xfId="6753"/>
    <cellStyle name="40% - 强调文字颜色 4 2 14 15" xfId="6754"/>
    <cellStyle name="40% - 强调文字颜色 4 2 14 2" xfId="6755"/>
    <cellStyle name="40% - 强调文字颜色 4 2 14 3" xfId="6756"/>
    <cellStyle name="40% - 强调文字颜色 4 2 14 4" xfId="6757"/>
    <cellStyle name="40% - 强调文字颜色 4 2 14 5" xfId="6758"/>
    <cellStyle name="40% - 强调文字颜色 4 2 14 6" xfId="6759"/>
    <cellStyle name="40% - 强调文字颜色 4 2 14 7" xfId="6760"/>
    <cellStyle name="40% - 强调文字颜色 4 2 14 8" xfId="6761"/>
    <cellStyle name="40% - 强调文字颜色 4 2 14 9" xfId="6762"/>
    <cellStyle name="40% - 强调文字颜色 4 2 15" xfId="6763"/>
    <cellStyle name="40% - 强调文字颜色 4 2 15 10" xfId="6764"/>
    <cellStyle name="40% - 强调文字颜色 4 2 15 11" xfId="6765"/>
    <cellStyle name="40% - 强调文字颜色 4 2 15 12" xfId="6766"/>
    <cellStyle name="40% - 强调文字颜色 4 2 15 13" xfId="6767"/>
    <cellStyle name="40% - 强调文字颜色 4 2 15 14" xfId="6768"/>
    <cellStyle name="40% - 强调文字颜色 4 2 15 15" xfId="6769"/>
    <cellStyle name="40% - 强调文字颜色 4 2 15 2" xfId="6770"/>
    <cellStyle name="40% - 强调文字颜色 4 2 15 3" xfId="6771"/>
    <cellStyle name="40% - 强调文字颜色 4 2 15 4" xfId="6772"/>
    <cellStyle name="40% - 强调文字颜色 4 2 15 5" xfId="6773"/>
    <cellStyle name="40% - 强调文字颜色 4 2 15 6" xfId="6774"/>
    <cellStyle name="40% - 强调文字颜色 4 2 15 7" xfId="6775"/>
    <cellStyle name="40% - 强调文字颜色 4 2 15 8" xfId="6776"/>
    <cellStyle name="40% - 强调文字颜色 4 2 15 9" xfId="6777"/>
    <cellStyle name="40% - 强调文字颜色 4 2 16" xfId="6778"/>
    <cellStyle name="40% - 强调文字颜色 4 2 16 10" xfId="6779"/>
    <cellStyle name="40% - 强调文字颜色 4 2 16 11" xfId="6780"/>
    <cellStyle name="40% - 强调文字颜色 4 2 16 12" xfId="6781"/>
    <cellStyle name="40% - 强调文字颜色 4 2 16 13" xfId="6782"/>
    <cellStyle name="40% - 强调文字颜色 4 2 16 14" xfId="6783"/>
    <cellStyle name="40% - 强调文字颜色 4 2 16 15" xfId="6784"/>
    <cellStyle name="40% - 强调文字颜色 4 2 16 2" xfId="6785"/>
    <cellStyle name="40% - 强调文字颜色 4 2 16 3" xfId="6786"/>
    <cellStyle name="40% - 强调文字颜色 4 2 16 4" xfId="6787"/>
    <cellStyle name="40% - 强调文字颜色 4 2 16 5" xfId="6788"/>
    <cellStyle name="40% - 强调文字颜色 4 2 16 6" xfId="6789"/>
    <cellStyle name="40% - 强调文字颜色 4 2 16 7" xfId="6790"/>
    <cellStyle name="40% - 强调文字颜色 4 2 16 8" xfId="6791"/>
    <cellStyle name="40% - 强调文字颜色 4 2 16 9" xfId="6792"/>
    <cellStyle name="40% - 强调文字颜色 4 2 17" xfId="6793"/>
    <cellStyle name="40% - 强调文字颜色 4 2 17 10" xfId="6794"/>
    <cellStyle name="40% - 强调文字颜色 4 2 17 11" xfId="6795"/>
    <cellStyle name="40% - 强调文字颜色 4 2 17 12" xfId="6796"/>
    <cellStyle name="40% - 强调文字颜色 4 2 17 13" xfId="6797"/>
    <cellStyle name="40% - 强调文字颜色 4 2 17 14" xfId="6798"/>
    <cellStyle name="40% - 强调文字颜色 4 2 17 15" xfId="6799"/>
    <cellStyle name="40% - 强调文字颜色 4 2 17 2" xfId="6800"/>
    <cellStyle name="40% - 强调文字颜色 4 2 17 3" xfId="6801"/>
    <cellStyle name="40% - 强调文字颜色 4 2 17 4" xfId="6802"/>
    <cellStyle name="40% - 强调文字颜色 4 2 17 5" xfId="6803"/>
    <cellStyle name="40% - 强调文字颜色 4 2 17 6" xfId="6804"/>
    <cellStyle name="40% - 强调文字颜色 4 2 17 7" xfId="6805"/>
    <cellStyle name="40% - 强调文字颜色 4 2 17 8" xfId="6806"/>
    <cellStyle name="40% - 强调文字颜色 4 2 17 9" xfId="6807"/>
    <cellStyle name="40% - 强调文字颜色 4 2 18" xfId="6808"/>
    <cellStyle name="40% - 强调文字颜色 4 2 18 10" xfId="6809"/>
    <cellStyle name="40% - 强调文字颜色 4 2 18 11" xfId="6810"/>
    <cellStyle name="40% - 强调文字颜色 4 2 18 12" xfId="6811"/>
    <cellStyle name="40% - 强调文字颜色 4 2 18 13" xfId="6812"/>
    <cellStyle name="40% - 强调文字颜色 4 2 18 14" xfId="6813"/>
    <cellStyle name="40% - 强调文字颜色 4 2 18 15" xfId="6814"/>
    <cellStyle name="40% - 强调文字颜色 4 2 18 2" xfId="6815"/>
    <cellStyle name="40% - 强调文字颜色 4 2 18 3" xfId="6816"/>
    <cellStyle name="40% - 强调文字颜色 4 2 18 4" xfId="6817"/>
    <cellStyle name="40% - 强调文字颜色 4 2 18 5" xfId="6818"/>
    <cellStyle name="40% - 强调文字颜色 4 2 18 6" xfId="6819"/>
    <cellStyle name="40% - 强调文字颜色 4 2 18 7" xfId="6820"/>
    <cellStyle name="40% - 强调文字颜色 4 2 18 8" xfId="6821"/>
    <cellStyle name="40% - 强调文字颜色 4 2 18 9" xfId="6822"/>
    <cellStyle name="40% - 强调文字颜色 4 2 19" xfId="6823"/>
    <cellStyle name="40% - 强调文字颜色 4 2 19 10" xfId="6824"/>
    <cellStyle name="40% - 强调文字颜色 4 2 19 11" xfId="6825"/>
    <cellStyle name="40% - 强调文字颜色 4 2 19 12" xfId="6826"/>
    <cellStyle name="40% - 强调文字颜色 4 2 19 13" xfId="6827"/>
    <cellStyle name="40% - 强调文字颜色 4 2 19 14" xfId="6828"/>
    <cellStyle name="40% - 强调文字颜色 4 2 19 15" xfId="6829"/>
    <cellStyle name="40% - 强调文字颜色 4 2 19 2" xfId="6830"/>
    <cellStyle name="40% - 强调文字颜色 4 2 19 3" xfId="6831"/>
    <cellStyle name="40% - 强调文字颜色 4 2 19 4" xfId="6832"/>
    <cellStyle name="40% - 强调文字颜色 4 2 19 5" xfId="6833"/>
    <cellStyle name="40% - 强调文字颜色 4 2 19 6" xfId="6834"/>
    <cellStyle name="40% - 强调文字颜色 4 2 19 7" xfId="6835"/>
    <cellStyle name="40% - 强调文字颜色 4 2 19 8" xfId="6836"/>
    <cellStyle name="40% - 强调文字颜色 4 2 19 9" xfId="6837"/>
    <cellStyle name="40% - 强调文字颜色 4 2 2" xfId="6838"/>
    <cellStyle name="40% - 强调文字颜色 4 2 2 10" xfId="6839"/>
    <cellStyle name="40% - 强调文字颜色 4 2 2 11" xfId="6840"/>
    <cellStyle name="40% - 强调文字颜色 4 2 2 12" xfId="6841"/>
    <cellStyle name="40% - 强调文字颜色 4 2 2 13" xfId="6842"/>
    <cellStyle name="40% - 强调文字颜色 4 2 2 14" xfId="6843"/>
    <cellStyle name="40% - 强调文字颜色 4 2 2 15" xfId="6844"/>
    <cellStyle name="40% - 强调文字颜色 4 2 2 2" xfId="6845"/>
    <cellStyle name="40% - 强调文字颜色 4 2 2 3" xfId="6846"/>
    <cellStyle name="40% - 强调文字颜色 4 2 2 4" xfId="6847"/>
    <cellStyle name="40% - 强调文字颜色 4 2 2 5" xfId="6848"/>
    <cellStyle name="40% - 强调文字颜色 4 2 2 6" xfId="6849"/>
    <cellStyle name="40% - 强调文字颜色 4 2 2 7" xfId="6850"/>
    <cellStyle name="40% - 强调文字颜色 4 2 2 8" xfId="6851"/>
    <cellStyle name="40% - 强调文字颜色 4 2 2 9" xfId="6852"/>
    <cellStyle name="40% - 强调文字颜色 4 2 20" xfId="6853"/>
    <cellStyle name="40% - 强调文字颜色 4 2 20 10" xfId="6854"/>
    <cellStyle name="40% - 强调文字颜色 4 2 20 11" xfId="6855"/>
    <cellStyle name="40% - 强调文字颜色 4 2 20 12" xfId="6856"/>
    <cellStyle name="40% - 强调文字颜色 4 2 20 13" xfId="6857"/>
    <cellStyle name="40% - 强调文字颜色 4 2 20 14" xfId="6858"/>
    <cellStyle name="40% - 强调文字颜色 4 2 20 15" xfId="6859"/>
    <cellStyle name="40% - 强调文字颜色 4 2 20 2" xfId="6860"/>
    <cellStyle name="40% - 强调文字颜色 4 2 20 3" xfId="6861"/>
    <cellStyle name="40% - 强调文字颜色 4 2 20 4" xfId="6862"/>
    <cellStyle name="40% - 强调文字颜色 4 2 20 5" xfId="6863"/>
    <cellStyle name="40% - 强调文字颜色 4 2 20 6" xfId="6864"/>
    <cellStyle name="40% - 强调文字颜色 4 2 20 7" xfId="6865"/>
    <cellStyle name="40% - 强调文字颜色 4 2 20 8" xfId="6866"/>
    <cellStyle name="40% - 强调文字颜色 4 2 20 9" xfId="6867"/>
    <cellStyle name="40% - 强调文字颜色 4 2 21" xfId="6868"/>
    <cellStyle name="40% - 强调文字颜色 4 2 21 10" xfId="6869"/>
    <cellStyle name="40% - 强调文字颜色 4 2 21 11" xfId="6870"/>
    <cellStyle name="40% - 强调文字颜色 4 2 21 12" xfId="6871"/>
    <cellStyle name="40% - 强调文字颜色 4 2 21 13" xfId="6872"/>
    <cellStyle name="40% - 强调文字颜色 4 2 21 14" xfId="6873"/>
    <cellStyle name="40% - 强调文字颜色 4 2 21 15" xfId="6874"/>
    <cellStyle name="40% - 强调文字颜色 4 2 21 2" xfId="6875"/>
    <cellStyle name="40% - 强调文字颜色 4 2 21 3" xfId="6876"/>
    <cellStyle name="40% - 强调文字颜色 4 2 21 4" xfId="6877"/>
    <cellStyle name="40% - 强调文字颜色 4 2 21 5" xfId="6878"/>
    <cellStyle name="40% - 强调文字颜色 4 2 21 6" xfId="6879"/>
    <cellStyle name="40% - 强调文字颜色 4 2 21 7" xfId="6880"/>
    <cellStyle name="40% - 强调文字颜色 4 2 21 8" xfId="6881"/>
    <cellStyle name="40% - 强调文字颜色 4 2 21 9" xfId="6882"/>
    <cellStyle name="40% - 强调文字颜色 4 2 22" xfId="6883"/>
    <cellStyle name="40% - 强调文字颜色 4 2 22 10" xfId="6884"/>
    <cellStyle name="40% - 强调文字颜色 4 2 22 11" xfId="6885"/>
    <cellStyle name="40% - 强调文字颜色 4 2 22 12" xfId="6886"/>
    <cellStyle name="40% - 强调文字颜色 4 2 22 13" xfId="6887"/>
    <cellStyle name="40% - 强调文字颜色 4 2 22 14" xfId="6888"/>
    <cellStyle name="40% - 强调文字颜色 4 2 22 15" xfId="6889"/>
    <cellStyle name="40% - 强调文字颜色 4 2 22 2" xfId="6890"/>
    <cellStyle name="40% - 强调文字颜色 4 2 22 3" xfId="6891"/>
    <cellStyle name="40% - 强调文字颜色 4 2 22 4" xfId="6892"/>
    <cellStyle name="40% - 强调文字颜色 4 2 22 5" xfId="6893"/>
    <cellStyle name="40% - 强调文字颜色 4 2 22 6" xfId="6894"/>
    <cellStyle name="40% - 强调文字颜色 4 2 22 7" xfId="6895"/>
    <cellStyle name="40% - 强调文字颜色 4 2 22 8" xfId="6896"/>
    <cellStyle name="40% - 强调文字颜色 4 2 22 9" xfId="6897"/>
    <cellStyle name="40% - 强调文字颜色 4 2 23" xfId="6898"/>
    <cellStyle name="40% - 强调文字颜色 4 2 23 10" xfId="6899"/>
    <cellStyle name="40% - 强调文字颜色 4 2 23 11" xfId="6900"/>
    <cellStyle name="40% - 强调文字颜色 4 2 23 12" xfId="6901"/>
    <cellStyle name="40% - 强调文字颜色 4 2 23 13" xfId="6902"/>
    <cellStyle name="40% - 强调文字颜色 4 2 23 14" xfId="6903"/>
    <cellStyle name="40% - 强调文字颜色 4 2 23 15" xfId="6904"/>
    <cellStyle name="40% - 强调文字颜色 4 2 23 2" xfId="6905"/>
    <cellStyle name="40% - 强调文字颜色 4 2 23 3" xfId="6906"/>
    <cellStyle name="40% - 强调文字颜色 4 2 23 4" xfId="6907"/>
    <cellStyle name="40% - 强调文字颜色 4 2 23 5" xfId="6908"/>
    <cellStyle name="40% - 强调文字颜色 4 2 23 6" xfId="6909"/>
    <cellStyle name="40% - 强调文字颜色 4 2 23 7" xfId="6910"/>
    <cellStyle name="40% - 强调文字颜色 4 2 23 8" xfId="6911"/>
    <cellStyle name="40% - 强调文字颜色 4 2 23 9" xfId="6912"/>
    <cellStyle name="40% - 强调文字颜色 4 2 24" xfId="6913"/>
    <cellStyle name="40% - 强调文字颜色 4 2 24 10" xfId="6914"/>
    <cellStyle name="40% - 强调文字颜色 4 2 24 11" xfId="6915"/>
    <cellStyle name="40% - 强调文字颜色 4 2 24 12" xfId="6916"/>
    <cellStyle name="40% - 强调文字颜色 4 2 24 13" xfId="6917"/>
    <cellStyle name="40% - 强调文字颜色 4 2 24 14" xfId="6918"/>
    <cellStyle name="40% - 强调文字颜色 4 2 24 15" xfId="6919"/>
    <cellStyle name="40% - 强调文字颜色 4 2 24 2" xfId="6920"/>
    <cellStyle name="40% - 强调文字颜色 4 2 24 3" xfId="6921"/>
    <cellStyle name="40% - 强调文字颜色 4 2 24 4" xfId="6922"/>
    <cellStyle name="40% - 强调文字颜色 4 2 24 5" xfId="6923"/>
    <cellStyle name="40% - 强调文字颜色 4 2 24 6" xfId="6924"/>
    <cellStyle name="40% - 强调文字颜色 4 2 24 7" xfId="6925"/>
    <cellStyle name="40% - 强调文字颜色 4 2 24 8" xfId="6926"/>
    <cellStyle name="40% - 强调文字颜色 4 2 24 9" xfId="6927"/>
    <cellStyle name="40% - 强调文字颜色 4 2 25" xfId="6928"/>
    <cellStyle name="40% - 强调文字颜色 4 2 25 10" xfId="6929"/>
    <cellStyle name="40% - 强调文字颜色 4 2 25 11" xfId="6930"/>
    <cellStyle name="40% - 强调文字颜色 4 2 25 12" xfId="6931"/>
    <cellStyle name="40% - 强调文字颜色 4 2 25 13" xfId="6932"/>
    <cellStyle name="40% - 强调文字颜色 4 2 25 14" xfId="6933"/>
    <cellStyle name="40% - 强调文字颜色 4 2 25 15" xfId="6934"/>
    <cellStyle name="40% - 强调文字颜色 4 2 25 2" xfId="6935"/>
    <cellStyle name="40% - 强调文字颜色 4 2 25 3" xfId="6936"/>
    <cellStyle name="40% - 强调文字颜色 4 2 25 4" xfId="6937"/>
    <cellStyle name="40% - 强调文字颜色 4 2 25 5" xfId="6938"/>
    <cellStyle name="40% - 强调文字颜色 4 2 25 6" xfId="6939"/>
    <cellStyle name="40% - 强调文字颜色 4 2 25 7" xfId="6940"/>
    <cellStyle name="40% - 强调文字颜色 4 2 25 8" xfId="6941"/>
    <cellStyle name="40% - 强调文字颜色 4 2 25 9" xfId="6942"/>
    <cellStyle name="40% - 强调文字颜色 4 2 26" xfId="6943"/>
    <cellStyle name="40% - 强调文字颜色 4 2 26 10" xfId="6944"/>
    <cellStyle name="40% - 强调文字颜色 4 2 26 11" xfId="6945"/>
    <cellStyle name="40% - 强调文字颜色 4 2 26 12" xfId="6946"/>
    <cellStyle name="40% - 强调文字颜色 4 2 26 13" xfId="6947"/>
    <cellStyle name="40% - 强调文字颜色 4 2 26 14" xfId="6948"/>
    <cellStyle name="40% - 强调文字颜色 4 2 26 15" xfId="6949"/>
    <cellStyle name="40% - 强调文字颜色 4 2 26 2" xfId="6950"/>
    <cellStyle name="40% - 强调文字颜色 4 2 26 3" xfId="6951"/>
    <cellStyle name="40% - 强调文字颜色 4 2 26 4" xfId="6952"/>
    <cellStyle name="40% - 强调文字颜色 4 2 26 5" xfId="6953"/>
    <cellStyle name="40% - 强调文字颜色 4 2 26 6" xfId="6954"/>
    <cellStyle name="40% - 强调文字颜色 4 2 26 7" xfId="6955"/>
    <cellStyle name="40% - 强调文字颜色 4 2 26 8" xfId="6956"/>
    <cellStyle name="40% - 强调文字颜色 4 2 26 9" xfId="6957"/>
    <cellStyle name="40% - 强调文字颜色 4 2 27" xfId="6958"/>
    <cellStyle name="40% - 强调文字颜色 4 2 27 10" xfId="6959"/>
    <cellStyle name="40% - 强调文字颜色 4 2 27 11" xfId="6960"/>
    <cellStyle name="40% - 强调文字颜色 4 2 27 12" xfId="6961"/>
    <cellStyle name="40% - 强调文字颜色 4 2 27 13" xfId="6962"/>
    <cellStyle name="40% - 强调文字颜色 4 2 27 14" xfId="6963"/>
    <cellStyle name="40% - 强调文字颜色 4 2 27 15" xfId="6964"/>
    <cellStyle name="40% - 强调文字颜色 4 2 27 2" xfId="6965"/>
    <cellStyle name="40% - 强调文字颜色 4 2 27 3" xfId="6966"/>
    <cellStyle name="40% - 强调文字颜色 4 2 27 4" xfId="6967"/>
    <cellStyle name="40% - 强调文字颜色 4 2 27 5" xfId="6968"/>
    <cellStyle name="40% - 强调文字颜色 4 2 27 6" xfId="6969"/>
    <cellStyle name="40% - 强调文字颜色 4 2 27 7" xfId="6970"/>
    <cellStyle name="40% - 强调文字颜色 4 2 27 8" xfId="6971"/>
    <cellStyle name="40% - 强调文字颜色 4 2 27 9" xfId="6972"/>
    <cellStyle name="40% - 强调文字颜色 4 2 28" xfId="6973"/>
    <cellStyle name="40% - 强调文字颜色 4 2 28 10" xfId="6974"/>
    <cellStyle name="40% - 强调文字颜色 4 2 28 11" xfId="6975"/>
    <cellStyle name="40% - 强调文字颜色 4 2 28 12" xfId="6976"/>
    <cellStyle name="40% - 强调文字颜色 4 2 28 13" xfId="6977"/>
    <cellStyle name="40% - 强调文字颜色 4 2 28 14" xfId="6978"/>
    <cellStyle name="40% - 强调文字颜色 4 2 28 15" xfId="6979"/>
    <cellStyle name="40% - 强调文字颜色 4 2 28 2" xfId="6980"/>
    <cellStyle name="40% - 强调文字颜色 4 2 28 3" xfId="6981"/>
    <cellStyle name="40% - 强调文字颜色 4 2 28 4" xfId="6982"/>
    <cellStyle name="40% - 强调文字颜色 4 2 28 5" xfId="6983"/>
    <cellStyle name="40% - 强调文字颜色 4 2 28 6" xfId="6984"/>
    <cellStyle name="40% - 强调文字颜色 4 2 28 7" xfId="6985"/>
    <cellStyle name="40% - 强调文字颜色 4 2 28 8" xfId="6986"/>
    <cellStyle name="40% - 强调文字颜色 4 2 28 9" xfId="6987"/>
    <cellStyle name="40% - 强调文字颜色 4 2 29" xfId="6988"/>
    <cellStyle name="40% - 强调文字颜色 4 2 29 10" xfId="6989"/>
    <cellStyle name="40% - 强调文字颜色 4 2 29 11" xfId="6990"/>
    <cellStyle name="40% - 强调文字颜色 4 2 29 12" xfId="6991"/>
    <cellStyle name="40% - 强调文字颜色 4 2 29 13" xfId="6992"/>
    <cellStyle name="40% - 强调文字颜色 4 2 29 14" xfId="6993"/>
    <cellStyle name="40% - 强调文字颜色 4 2 29 15" xfId="6994"/>
    <cellStyle name="40% - 强调文字颜色 4 2 29 2" xfId="6995"/>
    <cellStyle name="40% - 强调文字颜色 4 2 29 3" xfId="6996"/>
    <cellStyle name="40% - 强调文字颜色 4 2 29 4" xfId="6997"/>
    <cellStyle name="40% - 强调文字颜色 4 2 29 5" xfId="6998"/>
    <cellStyle name="40% - 强调文字颜色 4 2 29 6" xfId="6999"/>
    <cellStyle name="40% - 强调文字颜色 4 2 29 7" xfId="7000"/>
    <cellStyle name="40% - 强调文字颜色 4 2 29 8" xfId="7001"/>
    <cellStyle name="40% - 强调文字颜色 4 2 29 9" xfId="7002"/>
    <cellStyle name="40% - 强调文字颜色 4 2 3" xfId="7003"/>
    <cellStyle name="40% - 强调文字颜色 4 2 3 10" xfId="7004"/>
    <cellStyle name="40% - 强调文字颜色 4 2 3 11" xfId="7005"/>
    <cellStyle name="40% - 强调文字颜色 4 2 3 12" xfId="7006"/>
    <cellStyle name="40% - 强调文字颜色 4 2 3 13" xfId="7007"/>
    <cellStyle name="40% - 强调文字颜色 4 2 3 14" xfId="7008"/>
    <cellStyle name="40% - 强调文字颜色 4 2 3 15" xfId="7009"/>
    <cellStyle name="40% - 强调文字颜色 4 2 3 2" xfId="7010"/>
    <cellStyle name="40% - 强调文字颜色 4 2 3 3" xfId="7011"/>
    <cellStyle name="40% - 强调文字颜色 4 2 3 4" xfId="7012"/>
    <cellStyle name="40% - 强调文字颜色 4 2 3 5" xfId="7013"/>
    <cellStyle name="40% - 强调文字颜色 4 2 3 6" xfId="7014"/>
    <cellStyle name="40% - 强调文字颜色 4 2 3 7" xfId="7015"/>
    <cellStyle name="40% - 强调文字颜色 4 2 3 8" xfId="7016"/>
    <cellStyle name="40% - 强调文字颜色 4 2 3 9" xfId="7017"/>
    <cellStyle name="40% - 强调文字颜色 4 2 30" xfId="7018"/>
    <cellStyle name="40% - 强调文字颜色 4 2 30 10" xfId="7019"/>
    <cellStyle name="40% - 强调文字颜色 4 2 30 11" xfId="7020"/>
    <cellStyle name="40% - 强调文字颜色 4 2 30 12" xfId="7021"/>
    <cellStyle name="40% - 强调文字颜色 4 2 30 13" xfId="7022"/>
    <cellStyle name="40% - 强调文字颜色 4 2 30 14" xfId="7023"/>
    <cellStyle name="40% - 强调文字颜色 4 2 30 15" xfId="7024"/>
    <cellStyle name="40% - 强调文字颜色 4 2 30 2" xfId="7025"/>
    <cellStyle name="40% - 强调文字颜色 4 2 30 3" xfId="7026"/>
    <cellStyle name="40% - 强调文字颜色 4 2 30 4" xfId="7027"/>
    <cellStyle name="40% - 强调文字颜色 4 2 30 5" xfId="7028"/>
    <cellStyle name="40% - 强调文字颜色 4 2 30 6" xfId="7029"/>
    <cellStyle name="40% - 强调文字颜色 4 2 30 7" xfId="7030"/>
    <cellStyle name="40% - 强调文字颜色 4 2 30 8" xfId="7031"/>
    <cellStyle name="40% - 强调文字颜色 4 2 30 9" xfId="7032"/>
    <cellStyle name="40% - 强调文字颜色 4 2 31" xfId="7033"/>
    <cellStyle name="40% - 强调文字颜色 4 2 31 10" xfId="7034"/>
    <cellStyle name="40% - 强调文字颜色 4 2 31 11" xfId="7035"/>
    <cellStyle name="40% - 强调文字颜色 4 2 31 12" xfId="7036"/>
    <cellStyle name="40% - 强调文字颜色 4 2 31 13" xfId="7037"/>
    <cellStyle name="40% - 强调文字颜色 4 2 31 14" xfId="7038"/>
    <cellStyle name="40% - 强调文字颜色 4 2 31 15" xfId="7039"/>
    <cellStyle name="40% - 强调文字颜色 4 2 31 2" xfId="7040"/>
    <cellStyle name="40% - 强调文字颜色 4 2 31 3" xfId="7041"/>
    <cellStyle name="40% - 强调文字颜色 4 2 31 4" xfId="7042"/>
    <cellStyle name="40% - 强调文字颜色 4 2 31 5" xfId="7043"/>
    <cellStyle name="40% - 强调文字颜色 4 2 31 6" xfId="7044"/>
    <cellStyle name="40% - 强调文字颜色 4 2 31 7" xfId="7045"/>
    <cellStyle name="40% - 强调文字颜色 4 2 31 8" xfId="7046"/>
    <cellStyle name="40% - 强调文字颜色 4 2 31 9" xfId="7047"/>
    <cellStyle name="40% - 强调文字颜色 4 2 32" xfId="7048"/>
    <cellStyle name="40% - 强调文字颜色 4 2 32 10" xfId="7049"/>
    <cellStyle name="40% - 强调文字颜色 4 2 32 11" xfId="7050"/>
    <cellStyle name="40% - 强调文字颜色 4 2 32 12" xfId="7051"/>
    <cellStyle name="40% - 强调文字颜色 4 2 32 13" xfId="7052"/>
    <cellStyle name="40% - 强调文字颜色 4 2 32 14" xfId="7053"/>
    <cellStyle name="40% - 强调文字颜色 4 2 32 15" xfId="7054"/>
    <cellStyle name="40% - 强调文字颜色 4 2 32 2" xfId="7055"/>
    <cellStyle name="40% - 强调文字颜色 4 2 32 3" xfId="7056"/>
    <cellStyle name="40% - 强调文字颜色 4 2 32 4" xfId="7057"/>
    <cellStyle name="40% - 强调文字颜色 4 2 32 5" xfId="7058"/>
    <cellStyle name="40% - 强调文字颜色 4 2 32 6" xfId="7059"/>
    <cellStyle name="40% - 强调文字颜色 4 2 32 7" xfId="7060"/>
    <cellStyle name="40% - 强调文字颜色 4 2 32 8" xfId="7061"/>
    <cellStyle name="40% - 强调文字颜色 4 2 32 9" xfId="7062"/>
    <cellStyle name="40% - 强调文字颜色 4 2 33" xfId="7063"/>
    <cellStyle name="40% - 强调文字颜色 4 2 33 10" xfId="7064"/>
    <cellStyle name="40% - 强调文字颜色 4 2 33 11" xfId="7065"/>
    <cellStyle name="40% - 强调文字颜色 4 2 33 12" xfId="7066"/>
    <cellStyle name="40% - 强调文字颜色 4 2 33 13" xfId="7067"/>
    <cellStyle name="40% - 强调文字颜色 4 2 33 14" xfId="7068"/>
    <cellStyle name="40% - 强调文字颜色 4 2 33 15" xfId="7069"/>
    <cellStyle name="40% - 强调文字颜色 4 2 33 2" xfId="7070"/>
    <cellStyle name="40% - 强调文字颜色 4 2 33 3" xfId="7071"/>
    <cellStyle name="40% - 强调文字颜色 4 2 33 4" xfId="7072"/>
    <cellStyle name="40% - 强调文字颜色 4 2 33 5" xfId="7073"/>
    <cellStyle name="40% - 强调文字颜色 4 2 33 6" xfId="7074"/>
    <cellStyle name="40% - 强调文字颜色 4 2 33 7" xfId="7075"/>
    <cellStyle name="40% - 强调文字颜色 4 2 33 8" xfId="7076"/>
    <cellStyle name="40% - 强调文字颜色 4 2 33 9" xfId="7077"/>
    <cellStyle name="40% - 强调文字颜色 4 2 34" xfId="7078"/>
    <cellStyle name="40% - 强调文字颜色 4 2 34 10" xfId="7079"/>
    <cellStyle name="40% - 强调文字颜色 4 2 34 11" xfId="7080"/>
    <cellStyle name="40% - 强调文字颜色 4 2 34 12" xfId="7081"/>
    <cellStyle name="40% - 强调文字颜色 4 2 34 13" xfId="7082"/>
    <cellStyle name="40% - 强调文字颜色 4 2 34 14" xfId="7083"/>
    <cellStyle name="40% - 强调文字颜色 4 2 34 15" xfId="7084"/>
    <cellStyle name="40% - 强调文字颜色 4 2 34 2" xfId="7085"/>
    <cellStyle name="40% - 强调文字颜色 4 2 34 3" xfId="7086"/>
    <cellStyle name="40% - 强调文字颜色 4 2 34 4" xfId="7087"/>
    <cellStyle name="40% - 强调文字颜色 4 2 34 5" xfId="7088"/>
    <cellStyle name="40% - 强调文字颜色 4 2 34 6" xfId="7089"/>
    <cellStyle name="40% - 强调文字颜色 4 2 34 7" xfId="7090"/>
    <cellStyle name="40% - 强调文字颜色 4 2 34 8" xfId="7091"/>
    <cellStyle name="40% - 强调文字颜色 4 2 34 9" xfId="7092"/>
    <cellStyle name="40% - 强调文字颜色 4 2 35" xfId="7093"/>
    <cellStyle name="40% - 强调文字颜色 4 2 36" xfId="7094"/>
    <cellStyle name="40% - 强调文字颜色 4 2 37" xfId="7095"/>
    <cellStyle name="40% - 强调文字颜色 4 2 38" xfId="7096"/>
    <cellStyle name="40% - 强调文字颜色 4 2 39" xfId="7097"/>
    <cellStyle name="40% - 强调文字颜色 4 2 4" xfId="7098"/>
    <cellStyle name="40% - 强调文字颜色 4 2 4 10" xfId="7099"/>
    <cellStyle name="40% - 强调文字颜色 4 2 4 11" xfId="7100"/>
    <cellStyle name="40% - 强调文字颜色 4 2 4 12" xfId="7101"/>
    <cellStyle name="40% - 强调文字颜色 4 2 4 13" xfId="7102"/>
    <cellStyle name="40% - 强调文字颜色 4 2 4 14" xfId="7103"/>
    <cellStyle name="40% - 强调文字颜色 4 2 4 15" xfId="7104"/>
    <cellStyle name="40% - 强调文字颜色 4 2 4 2" xfId="7105"/>
    <cellStyle name="40% - 强调文字颜色 4 2 4 3" xfId="7106"/>
    <cellStyle name="40% - 强调文字颜色 4 2 4 4" xfId="7107"/>
    <cellStyle name="40% - 强调文字颜色 4 2 4 5" xfId="7108"/>
    <cellStyle name="40% - 强调文字颜色 4 2 4 6" xfId="7109"/>
    <cellStyle name="40% - 强调文字颜色 4 2 4 7" xfId="7110"/>
    <cellStyle name="40% - 强调文字颜色 4 2 4 8" xfId="7111"/>
    <cellStyle name="40% - 强调文字颜色 4 2 4 9" xfId="7112"/>
    <cellStyle name="40% - 强调文字颜色 4 2 40" xfId="7113"/>
    <cellStyle name="40% - 强调文字颜色 4 2 41" xfId="7114"/>
    <cellStyle name="40% - 强调文字颜色 4 2 42" xfId="7115"/>
    <cellStyle name="40% - 强调文字颜色 4 2 43" xfId="7116"/>
    <cellStyle name="40% - 强调文字颜色 4 2 44" xfId="7117"/>
    <cellStyle name="40% - 强调文字颜色 4 2 45" xfId="7118"/>
    <cellStyle name="40% - 强调文字颜色 4 2 46" xfId="7119"/>
    <cellStyle name="40% - 强调文字颜色 4 2 47" xfId="7120"/>
    <cellStyle name="40% - 强调文字颜色 4 2 48" xfId="7121"/>
    <cellStyle name="40% - 强调文字颜色 4 2 49" xfId="7122"/>
    <cellStyle name="40% - 强调文字颜色 4 2 5" xfId="7123"/>
    <cellStyle name="40% - 强调文字颜色 4 2 5 10" xfId="7124"/>
    <cellStyle name="40% - 强调文字颜色 4 2 5 11" xfId="7125"/>
    <cellStyle name="40% - 强调文字颜色 4 2 5 12" xfId="7126"/>
    <cellStyle name="40% - 强调文字颜色 4 2 5 13" xfId="7127"/>
    <cellStyle name="40% - 强调文字颜色 4 2 5 14" xfId="7128"/>
    <cellStyle name="40% - 强调文字颜色 4 2 5 15" xfId="7129"/>
    <cellStyle name="40% - 强调文字颜色 4 2 5 2" xfId="7130"/>
    <cellStyle name="40% - 强调文字颜色 4 2 5 3" xfId="7131"/>
    <cellStyle name="40% - 强调文字颜色 4 2 5 4" xfId="7132"/>
    <cellStyle name="40% - 强调文字颜色 4 2 5 5" xfId="7133"/>
    <cellStyle name="40% - 强调文字颜色 4 2 5 6" xfId="7134"/>
    <cellStyle name="40% - 强调文字颜色 4 2 5 7" xfId="7135"/>
    <cellStyle name="40% - 强调文字颜色 4 2 5 8" xfId="7136"/>
    <cellStyle name="40% - 强调文字颜色 4 2 5 9" xfId="7137"/>
    <cellStyle name="40% - 强调文字颜色 4 2 50" xfId="7138"/>
    <cellStyle name="40% - 强调文字颜色 4 2 51" xfId="7139"/>
    <cellStyle name="40% - 强调文字颜色 4 2 52" xfId="7140"/>
    <cellStyle name="40% - 强调文字颜色 4 2 53" xfId="7141"/>
    <cellStyle name="40% - 强调文字颜色 4 2 54" xfId="7142"/>
    <cellStyle name="40% - 强调文字颜色 4 2 55" xfId="7143"/>
    <cellStyle name="40% - 强调文字颜色 4 2 56" xfId="7144"/>
    <cellStyle name="40% - 强调文字颜色 4 2 57" xfId="7145"/>
    <cellStyle name="40% - 强调文字颜色 4 2 58" xfId="7146"/>
    <cellStyle name="40% - 强调文字颜色 4 2 59" xfId="7147"/>
    <cellStyle name="40% - 强调文字颜色 4 2 6" xfId="7148"/>
    <cellStyle name="40% - 强调文字颜色 4 2 6 10" xfId="7149"/>
    <cellStyle name="40% - 强调文字颜色 4 2 6 11" xfId="7150"/>
    <cellStyle name="40% - 强调文字颜色 4 2 6 12" xfId="7151"/>
    <cellStyle name="40% - 强调文字颜色 4 2 6 13" xfId="7152"/>
    <cellStyle name="40% - 强调文字颜色 4 2 6 14" xfId="7153"/>
    <cellStyle name="40% - 强调文字颜色 4 2 6 15" xfId="7154"/>
    <cellStyle name="40% - 强调文字颜色 4 2 6 2" xfId="7155"/>
    <cellStyle name="40% - 强调文字颜色 4 2 6 3" xfId="7156"/>
    <cellStyle name="40% - 强调文字颜色 4 2 6 4" xfId="7157"/>
    <cellStyle name="40% - 强调文字颜色 4 2 6 5" xfId="7158"/>
    <cellStyle name="40% - 强调文字颜色 4 2 6 6" xfId="7159"/>
    <cellStyle name="40% - 强调文字颜色 4 2 6 7" xfId="7160"/>
    <cellStyle name="40% - 强调文字颜色 4 2 6 8" xfId="7161"/>
    <cellStyle name="40% - 强调文字颜色 4 2 6 9" xfId="7162"/>
    <cellStyle name="40% - 强调文字颜色 4 2 60" xfId="7163"/>
    <cellStyle name="40% - 强调文字颜色 4 2 7" xfId="7164"/>
    <cellStyle name="40% - 强调文字颜色 4 2 7 10" xfId="7165"/>
    <cellStyle name="40% - 强调文字颜色 4 2 7 11" xfId="7166"/>
    <cellStyle name="40% - 强调文字颜色 4 2 7 12" xfId="7167"/>
    <cellStyle name="40% - 强调文字颜色 4 2 7 13" xfId="7168"/>
    <cellStyle name="40% - 强调文字颜色 4 2 7 14" xfId="7169"/>
    <cellStyle name="40% - 强调文字颜色 4 2 7 15" xfId="7170"/>
    <cellStyle name="40% - 强调文字颜色 4 2 7 2" xfId="7171"/>
    <cellStyle name="40% - 强调文字颜色 4 2 7 3" xfId="7172"/>
    <cellStyle name="40% - 强调文字颜色 4 2 7 4" xfId="7173"/>
    <cellStyle name="40% - 强调文字颜色 4 2 7 5" xfId="7174"/>
    <cellStyle name="40% - 强调文字颜色 4 2 7 6" xfId="7175"/>
    <cellStyle name="40% - 强调文字颜色 4 2 7 7" xfId="7176"/>
    <cellStyle name="40% - 强调文字颜色 4 2 7 8" xfId="7177"/>
    <cellStyle name="40% - 强调文字颜色 4 2 7 9" xfId="7178"/>
    <cellStyle name="40% - 强调文字颜色 4 2 8" xfId="7179"/>
    <cellStyle name="40% - 强调文字颜色 4 2 8 10" xfId="7180"/>
    <cellStyle name="40% - 强调文字颜色 4 2 8 11" xfId="7181"/>
    <cellStyle name="40% - 强调文字颜色 4 2 8 12" xfId="7182"/>
    <cellStyle name="40% - 强调文字颜色 4 2 8 13" xfId="7183"/>
    <cellStyle name="40% - 强调文字颜色 4 2 8 14" xfId="7184"/>
    <cellStyle name="40% - 强调文字颜色 4 2 8 15" xfId="7185"/>
    <cellStyle name="40% - 强调文字颜色 4 2 8 2" xfId="7186"/>
    <cellStyle name="40% - 强调文字颜色 4 2 8 3" xfId="7187"/>
    <cellStyle name="40% - 强调文字颜色 4 2 8 4" xfId="7188"/>
    <cellStyle name="40% - 强调文字颜色 4 2 8 5" xfId="7189"/>
    <cellStyle name="40% - 强调文字颜色 4 2 8 6" xfId="7190"/>
    <cellStyle name="40% - 强调文字颜色 4 2 8 7" xfId="7191"/>
    <cellStyle name="40% - 强调文字颜色 4 2 8 8" xfId="7192"/>
    <cellStyle name="40% - 强调文字颜色 4 2 8 9" xfId="7193"/>
    <cellStyle name="40% - 强调文字颜色 4 2 9" xfId="7194"/>
    <cellStyle name="40% - 强调文字颜色 4 2 9 10" xfId="7195"/>
    <cellStyle name="40% - 强调文字颜色 4 2 9 11" xfId="7196"/>
    <cellStyle name="40% - 强调文字颜色 4 2 9 12" xfId="7197"/>
    <cellStyle name="40% - 强调文字颜色 4 2 9 13" xfId="7198"/>
    <cellStyle name="40% - 强调文字颜色 4 2 9 14" xfId="7199"/>
    <cellStyle name="40% - 强调文字颜色 4 2 9 15" xfId="7200"/>
    <cellStyle name="40% - 强调文字颜色 4 2 9 2" xfId="7201"/>
    <cellStyle name="40% - 强调文字颜色 4 2 9 3" xfId="7202"/>
    <cellStyle name="40% - 强调文字颜色 4 2 9 4" xfId="7203"/>
    <cellStyle name="40% - 强调文字颜色 4 2 9 5" xfId="7204"/>
    <cellStyle name="40% - 强调文字颜色 4 2 9 6" xfId="7205"/>
    <cellStyle name="40% - 强调文字颜色 4 2 9 7" xfId="7206"/>
    <cellStyle name="40% - 强调文字颜色 4 2 9 8" xfId="7207"/>
    <cellStyle name="40% - 强调文字颜色 4 2 9 9" xfId="7208"/>
    <cellStyle name="40% - 强调文字颜色 4 3" xfId="7209"/>
    <cellStyle name="40% - 强调文字颜色 4 3 10" xfId="7210"/>
    <cellStyle name="40% - 强调文字颜色 4 3 11" xfId="7211"/>
    <cellStyle name="40% - 强调文字颜色 4 3 12" xfId="7212"/>
    <cellStyle name="40% - 强调文字颜色 4 3 13" xfId="7213"/>
    <cellStyle name="40% - 强调文字颜色 4 3 14" xfId="7214"/>
    <cellStyle name="40% - 强调文字颜色 4 3 15" xfId="7215"/>
    <cellStyle name="40% - 强调文字颜色 4 3 16" xfId="7216"/>
    <cellStyle name="40% - 强调文字颜色 4 3 17" xfId="7217"/>
    <cellStyle name="40% - 强调文字颜色 4 3 18" xfId="7218"/>
    <cellStyle name="40% - 强调文字颜色 4 3 19" xfId="7219"/>
    <cellStyle name="40% - 强调文字颜色 4 3 2" xfId="7220"/>
    <cellStyle name="40% - 强调文字颜色 4 3 2 10" xfId="7221"/>
    <cellStyle name="40% - 强调文字颜色 4 3 2 11" xfId="7222"/>
    <cellStyle name="40% - 强调文字颜色 4 3 2 12" xfId="7223"/>
    <cellStyle name="40% - 强调文字颜色 4 3 2 13" xfId="7224"/>
    <cellStyle name="40% - 强调文字颜色 4 3 2 14" xfId="7225"/>
    <cellStyle name="40% - 强调文字颜色 4 3 2 15" xfId="7226"/>
    <cellStyle name="40% - 强调文字颜色 4 3 2 2" xfId="7227"/>
    <cellStyle name="40% - 强调文字颜色 4 3 2 3" xfId="7228"/>
    <cellStyle name="40% - 强调文字颜色 4 3 2 4" xfId="7229"/>
    <cellStyle name="40% - 强调文字颜色 4 3 2 5" xfId="7230"/>
    <cellStyle name="40% - 强调文字颜色 4 3 2 6" xfId="7231"/>
    <cellStyle name="40% - 强调文字颜色 4 3 2 7" xfId="7232"/>
    <cellStyle name="40% - 强调文字颜色 4 3 2 8" xfId="7233"/>
    <cellStyle name="40% - 强调文字颜色 4 3 2 9" xfId="7234"/>
    <cellStyle name="40% - 强调文字颜色 4 3 20" xfId="7235"/>
    <cellStyle name="40% - 强调文字颜色 4 3 21" xfId="7236"/>
    <cellStyle name="40% - 强调文字颜色 4 3 22" xfId="7237"/>
    <cellStyle name="40% - 强调文字颜色 4 3 23" xfId="7238"/>
    <cellStyle name="40% - 强调文字颜色 4 3 24" xfId="7239"/>
    <cellStyle name="40% - 强调文字颜色 4 3 25" xfId="7240"/>
    <cellStyle name="40% - 强调文字颜色 4 3 26" xfId="7241"/>
    <cellStyle name="40% - 强调文字颜色 4 3 27" xfId="7242"/>
    <cellStyle name="40% - 强调文字颜色 4 3 28" xfId="7243"/>
    <cellStyle name="40% - 强调文字颜色 4 3 29" xfId="7244"/>
    <cellStyle name="40% - 强调文字颜色 4 3 3" xfId="7245"/>
    <cellStyle name="40% - 强调文字颜色 4 3 3 10" xfId="7246"/>
    <cellStyle name="40% - 强调文字颜色 4 3 3 11" xfId="7247"/>
    <cellStyle name="40% - 强调文字颜色 4 3 3 12" xfId="7248"/>
    <cellStyle name="40% - 强调文字颜色 4 3 3 13" xfId="7249"/>
    <cellStyle name="40% - 强调文字颜色 4 3 3 14" xfId="7250"/>
    <cellStyle name="40% - 强调文字颜色 4 3 3 15" xfId="7251"/>
    <cellStyle name="40% - 强调文字颜色 4 3 3 2" xfId="7252"/>
    <cellStyle name="40% - 强调文字颜色 4 3 3 3" xfId="7253"/>
    <cellStyle name="40% - 强调文字颜色 4 3 3 4" xfId="7254"/>
    <cellStyle name="40% - 强调文字颜色 4 3 3 5" xfId="7255"/>
    <cellStyle name="40% - 强调文字颜色 4 3 3 6" xfId="7256"/>
    <cellStyle name="40% - 强调文字颜色 4 3 3 7" xfId="7257"/>
    <cellStyle name="40% - 强调文字颜色 4 3 3 8" xfId="7258"/>
    <cellStyle name="40% - 强调文字颜色 4 3 3 9" xfId="7259"/>
    <cellStyle name="40% - 强调文字颜色 4 3 30" xfId="7260"/>
    <cellStyle name="40% - 强调文字颜色 4 3 31" xfId="7261"/>
    <cellStyle name="40% - 强调文字颜色 4 3 32" xfId="7262"/>
    <cellStyle name="40% - 强调文字颜色 4 3 33" xfId="7263"/>
    <cellStyle name="40% - 强调文字颜色 4 3 4" xfId="7264"/>
    <cellStyle name="40% - 强调文字颜色 4 3 4 10" xfId="7265"/>
    <cellStyle name="40% - 强调文字颜色 4 3 4 11" xfId="7266"/>
    <cellStyle name="40% - 强调文字颜色 4 3 4 12" xfId="7267"/>
    <cellStyle name="40% - 强调文字颜色 4 3 4 13" xfId="7268"/>
    <cellStyle name="40% - 强调文字颜色 4 3 4 14" xfId="7269"/>
    <cellStyle name="40% - 强调文字颜色 4 3 4 15" xfId="7270"/>
    <cellStyle name="40% - 强调文字颜色 4 3 4 2" xfId="7271"/>
    <cellStyle name="40% - 强调文字颜色 4 3 4 3" xfId="7272"/>
    <cellStyle name="40% - 强调文字颜色 4 3 4 4" xfId="7273"/>
    <cellStyle name="40% - 强调文字颜色 4 3 4 5" xfId="7274"/>
    <cellStyle name="40% - 强调文字颜色 4 3 4 6" xfId="7275"/>
    <cellStyle name="40% - 强调文字颜色 4 3 4 7" xfId="7276"/>
    <cellStyle name="40% - 强调文字颜色 4 3 4 8" xfId="7277"/>
    <cellStyle name="40% - 强调文字颜色 4 3 4 9" xfId="7278"/>
    <cellStyle name="40% - 强调文字颜色 4 3 5" xfId="7279"/>
    <cellStyle name="40% - 强调文字颜色 4 3 5 10" xfId="7280"/>
    <cellStyle name="40% - 强调文字颜色 4 3 5 11" xfId="7281"/>
    <cellStyle name="40% - 强调文字颜色 4 3 5 12" xfId="7282"/>
    <cellStyle name="40% - 强调文字颜色 4 3 5 13" xfId="7283"/>
    <cellStyle name="40% - 强调文字颜色 4 3 5 14" xfId="7284"/>
    <cellStyle name="40% - 强调文字颜色 4 3 5 15" xfId="7285"/>
    <cellStyle name="40% - 强调文字颜色 4 3 5 2" xfId="7286"/>
    <cellStyle name="40% - 强调文字颜色 4 3 5 3" xfId="7287"/>
    <cellStyle name="40% - 强调文字颜色 4 3 5 4" xfId="7288"/>
    <cellStyle name="40% - 强调文字颜色 4 3 5 5" xfId="7289"/>
    <cellStyle name="40% - 强调文字颜色 4 3 5 6" xfId="7290"/>
    <cellStyle name="40% - 强调文字颜色 4 3 5 7" xfId="7291"/>
    <cellStyle name="40% - 强调文字颜色 4 3 5 8" xfId="7292"/>
    <cellStyle name="40% - 强调文字颜色 4 3 5 9" xfId="7293"/>
    <cellStyle name="40% - 强调文字颜色 4 3 6" xfId="7294"/>
    <cellStyle name="40% - 强调文字颜色 4 3 6 10" xfId="7295"/>
    <cellStyle name="40% - 强调文字颜色 4 3 6 11" xfId="7296"/>
    <cellStyle name="40% - 强调文字颜色 4 3 6 12" xfId="7297"/>
    <cellStyle name="40% - 强调文字颜色 4 3 6 13" xfId="7298"/>
    <cellStyle name="40% - 强调文字颜色 4 3 6 14" xfId="7299"/>
    <cellStyle name="40% - 强调文字颜色 4 3 6 15" xfId="7300"/>
    <cellStyle name="40% - 强调文字颜色 4 3 6 2" xfId="7301"/>
    <cellStyle name="40% - 强调文字颜色 4 3 6 3" xfId="7302"/>
    <cellStyle name="40% - 强调文字颜色 4 3 6 4" xfId="7303"/>
    <cellStyle name="40% - 强调文字颜色 4 3 6 5" xfId="7304"/>
    <cellStyle name="40% - 强调文字颜色 4 3 6 6" xfId="7305"/>
    <cellStyle name="40% - 强调文字颜色 4 3 6 7" xfId="7306"/>
    <cellStyle name="40% - 强调文字颜色 4 3 6 8" xfId="7307"/>
    <cellStyle name="40% - 强调文字颜色 4 3 6 9" xfId="7308"/>
    <cellStyle name="40% - 强调文字颜色 4 3 7" xfId="7309"/>
    <cellStyle name="40% - 强调文字颜色 4 3 7 10" xfId="7310"/>
    <cellStyle name="40% - 强调文字颜色 4 3 7 11" xfId="7311"/>
    <cellStyle name="40% - 强调文字颜色 4 3 7 12" xfId="7312"/>
    <cellStyle name="40% - 强调文字颜色 4 3 7 13" xfId="7313"/>
    <cellStyle name="40% - 强调文字颜色 4 3 7 14" xfId="7314"/>
    <cellStyle name="40% - 强调文字颜色 4 3 7 15" xfId="7315"/>
    <cellStyle name="40% - 强调文字颜色 4 3 7 2" xfId="7316"/>
    <cellStyle name="40% - 强调文字颜色 4 3 7 3" xfId="7317"/>
    <cellStyle name="40% - 强调文字颜色 4 3 7 4" xfId="7318"/>
    <cellStyle name="40% - 强调文字颜色 4 3 7 5" xfId="7319"/>
    <cellStyle name="40% - 强调文字颜色 4 3 7 6" xfId="7320"/>
    <cellStyle name="40% - 强调文字颜色 4 3 7 7" xfId="7321"/>
    <cellStyle name="40% - 强调文字颜色 4 3 7 8" xfId="7322"/>
    <cellStyle name="40% - 强调文字颜色 4 3 7 9" xfId="7323"/>
    <cellStyle name="40% - 强调文字颜色 4 3 8" xfId="7324"/>
    <cellStyle name="40% - 强调文字颜色 4 3 9" xfId="7325"/>
    <cellStyle name="40% - 强调文字颜色 4 4" xfId="7326"/>
    <cellStyle name="40% - 强调文字颜色 4 4 10" xfId="7327"/>
    <cellStyle name="40% - 强调文字颜色 4 4 11" xfId="7328"/>
    <cellStyle name="40% - 强调文字颜色 4 4 12" xfId="7329"/>
    <cellStyle name="40% - 强调文字颜色 4 4 13" xfId="7330"/>
    <cellStyle name="40% - 强调文字颜色 4 4 14" xfId="7331"/>
    <cellStyle name="40% - 强调文字颜色 4 4 15" xfId="7332"/>
    <cellStyle name="40% - 强调文字颜色 4 4 2" xfId="7333"/>
    <cellStyle name="40% - 强调文字颜色 4 4 3" xfId="7334"/>
    <cellStyle name="40% - 强调文字颜色 4 4 4" xfId="7335"/>
    <cellStyle name="40% - 强调文字颜色 4 4 5" xfId="7336"/>
    <cellStyle name="40% - 强调文字颜色 4 4 6" xfId="7337"/>
    <cellStyle name="40% - 强调文字颜色 4 4 7" xfId="7338"/>
    <cellStyle name="40% - 强调文字颜色 4 4 8" xfId="7339"/>
    <cellStyle name="40% - 强调文字颜色 4 4 9" xfId="7340"/>
    <cellStyle name="40% - 强调文字颜色 4 5" xfId="7341"/>
    <cellStyle name="40% - 强调文字颜色 4 5 10" xfId="7342"/>
    <cellStyle name="40% - 强调文字颜色 4 5 11" xfId="7343"/>
    <cellStyle name="40% - 强调文字颜色 4 5 12" xfId="7344"/>
    <cellStyle name="40% - 强调文字颜色 4 5 13" xfId="7345"/>
    <cellStyle name="40% - 强调文字颜色 4 5 14" xfId="7346"/>
    <cellStyle name="40% - 强调文字颜色 4 5 15" xfId="7347"/>
    <cellStyle name="40% - 强调文字颜色 4 5 2" xfId="7348"/>
    <cellStyle name="40% - 强调文字颜色 4 5 3" xfId="7349"/>
    <cellStyle name="40% - 强调文字颜色 4 5 4" xfId="7350"/>
    <cellStyle name="40% - 强调文字颜色 4 5 5" xfId="7351"/>
    <cellStyle name="40% - 强调文字颜色 4 5 6" xfId="7352"/>
    <cellStyle name="40% - 强调文字颜色 4 5 7" xfId="7353"/>
    <cellStyle name="40% - 强调文字颜色 4 5 8" xfId="7354"/>
    <cellStyle name="40% - 强调文字颜色 4 5 9" xfId="7355"/>
    <cellStyle name="40% - 强调文字颜色 4 6" xfId="7356"/>
    <cellStyle name="40% - 强调文字颜色 4 6 10" xfId="7357"/>
    <cellStyle name="40% - 强调文字颜色 4 6 11" xfId="7358"/>
    <cellStyle name="40% - 强调文字颜色 4 6 12" xfId="7359"/>
    <cellStyle name="40% - 强调文字颜色 4 6 13" xfId="7360"/>
    <cellStyle name="40% - 强调文字颜色 4 6 14" xfId="7361"/>
    <cellStyle name="40% - 强调文字颜色 4 6 15" xfId="7362"/>
    <cellStyle name="40% - 强调文字颜色 4 6 2" xfId="7363"/>
    <cellStyle name="40% - 强调文字颜色 4 6 3" xfId="7364"/>
    <cellStyle name="40% - 强调文字颜色 4 6 4" xfId="7365"/>
    <cellStyle name="40% - 强调文字颜色 4 6 5" xfId="7366"/>
    <cellStyle name="40% - 强调文字颜色 4 6 6" xfId="7367"/>
    <cellStyle name="40% - 强调文字颜色 4 6 7" xfId="7368"/>
    <cellStyle name="40% - 强调文字颜色 4 6 8" xfId="7369"/>
    <cellStyle name="40% - 强调文字颜色 4 6 9" xfId="7370"/>
    <cellStyle name="40% - 强调文字颜色 4 7" xfId="7371"/>
    <cellStyle name="40% - 强调文字颜色 4 7 10" xfId="7372"/>
    <cellStyle name="40% - 强调文字颜色 4 7 11" xfId="7373"/>
    <cellStyle name="40% - 强调文字颜色 4 7 12" xfId="7374"/>
    <cellStyle name="40% - 强调文字颜色 4 7 13" xfId="7375"/>
    <cellStyle name="40% - 强调文字颜色 4 7 14" xfId="7376"/>
    <cellStyle name="40% - 强调文字颜色 4 7 15" xfId="7377"/>
    <cellStyle name="40% - 强调文字颜色 4 7 2" xfId="7378"/>
    <cellStyle name="40% - 强调文字颜色 4 7 3" xfId="7379"/>
    <cellStyle name="40% - 强调文字颜色 4 7 4" xfId="7380"/>
    <cellStyle name="40% - 强调文字颜色 4 7 5" xfId="7381"/>
    <cellStyle name="40% - 强调文字颜色 4 7 6" xfId="7382"/>
    <cellStyle name="40% - 强调文字颜色 4 7 7" xfId="7383"/>
    <cellStyle name="40% - 强调文字颜色 4 7 8" xfId="7384"/>
    <cellStyle name="40% - 强调文字颜色 4 7 9" xfId="7385"/>
    <cellStyle name="40% - 强调文字颜色 4 8" xfId="7386"/>
    <cellStyle name="40% - 强调文字颜色 4 8 10" xfId="7387"/>
    <cellStyle name="40% - 强调文字颜色 4 8 11" xfId="7388"/>
    <cellStyle name="40% - 强调文字颜色 4 8 12" xfId="7389"/>
    <cellStyle name="40% - 强调文字颜色 4 8 13" xfId="7390"/>
    <cellStyle name="40% - 强调文字颜色 4 8 14" xfId="7391"/>
    <cellStyle name="40% - 强调文字颜色 4 8 15" xfId="7392"/>
    <cellStyle name="40% - 强调文字颜色 4 8 2" xfId="7393"/>
    <cellStyle name="40% - 强调文字颜色 4 8 3" xfId="7394"/>
    <cellStyle name="40% - 强调文字颜色 4 8 4" xfId="7395"/>
    <cellStyle name="40% - 强调文字颜色 4 8 5" xfId="7396"/>
    <cellStyle name="40% - 强调文字颜色 4 8 6" xfId="7397"/>
    <cellStyle name="40% - 强调文字颜色 4 8 7" xfId="7398"/>
    <cellStyle name="40% - 强调文字颜色 4 8 8" xfId="7399"/>
    <cellStyle name="40% - 强调文字颜色 4 8 9" xfId="7400"/>
    <cellStyle name="40% - 强调文字颜色 4 9" xfId="7401"/>
    <cellStyle name="40% - 强调文字颜色 4 9 10" xfId="7402"/>
    <cellStyle name="40% - 强调文字颜色 4 9 11" xfId="7403"/>
    <cellStyle name="40% - 强调文字颜色 4 9 12" xfId="7404"/>
    <cellStyle name="40% - 强调文字颜色 4 9 13" xfId="7405"/>
    <cellStyle name="40% - 强调文字颜色 4 9 14" xfId="7406"/>
    <cellStyle name="40% - 强调文字颜色 4 9 15" xfId="7407"/>
    <cellStyle name="40% - 强调文字颜色 4 9 2" xfId="7408"/>
    <cellStyle name="40% - 强调文字颜色 4 9 3" xfId="7409"/>
    <cellStyle name="40% - 强调文字颜色 4 9 4" xfId="7410"/>
    <cellStyle name="40% - 强调文字颜色 4 9 5" xfId="7411"/>
    <cellStyle name="40% - 强调文字颜色 4 9 6" xfId="7412"/>
    <cellStyle name="40% - 强调文字颜色 4 9 7" xfId="7413"/>
    <cellStyle name="40% - 强调文字颜色 4 9 8" xfId="7414"/>
    <cellStyle name="40% - 强调文字颜色 4 9 9" xfId="7415"/>
    <cellStyle name="40% - 强调文字颜色 5 10" xfId="7416"/>
    <cellStyle name="40% - 强调文字颜色 5 10 2" xfId="7417"/>
    <cellStyle name="40% - 强调文字颜色 5 10 3" xfId="7418"/>
    <cellStyle name="40% - 强调文字颜色 5 11" xfId="7419"/>
    <cellStyle name="40% - 强调文字颜色 5 11 2" xfId="7420"/>
    <cellStyle name="40% - 强调文字颜色 5 12" xfId="7421"/>
    <cellStyle name="40% - 强调文字颜色 5 2" xfId="7422"/>
    <cellStyle name="40% - 强调文字颜色 5 2 10" xfId="7423"/>
    <cellStyle name="40% - 强调文字颜色 5 2 10 10" xfId="7424"/>
    <cellStyle name="40% - 强调文字颜色 5 2 10 11" xfId="7425"/>
    <cellStyle name="40% - 强调文字颜色 5 2 10 12" xfId="7426"/>
    <cellStyle name="40% - 强调文字颜色 5 2 10 13" xfId="7427"/>
    <cellStyle name="40% - 强调文字颜色 5 2 10 14" xfId="7428"/>
    <cellStyle name="40% - 强调文字颜色 5 2 10 15" xfId="7429"/>
    <cellStyle name="40% - 强调文字颜色 5 2 10 2" xfId="7430"/>
    <cellStyle name="40% - 强调文字颜色 5 2 10 3" xfId="7431"/>
    <cellStyle name="40% - 强调文字颜色 5 2 10 4" xfId="7432"/>
    <cellStyle name="40% - 强调文字颜色 5 2 10 5" xfId="7433"/>
    <cellStyle name="40% - 强调文字颜色 5 2 10 6" xfId="7434"/>
    <cellStyle name="40% - 强调文字颜色 5 2 10 7" xfId="7435"/>
    <cellStyle name="40% - 强调文字颜色 5 2 10 8" xfId="7436"/>
    <cellStyle name="40% - 强调文字颜色 5 2 10 9" xfId="7437"/>
    <cellStyle name="40% - 强调文字颜色 5 2 11" xfId="7438"/>
    <cellStyle name="40% - 强调文字颜色 5 2 11 10" xfId="7439"/>
    <cellStyle name="40% - 强调文字颜色 5 2 11 11" xfId="7440"/>
    <cellStyle name="40% - 强调文字颜色 5 2 11 12" xfId="7441"/>
    <cellStyle name="40% - 强调文字颜色 5 2 11 13" xfId="7442"/>
    <cellStyle name="40% - 强调文字颜色 5 2 11 14" xfId="7443"/>
    <cellStyle name="40% - 强调文字颜色 5 2 11 15" xfId="7444"/>
    <cellStyle name="40% - 强调文字颜色 5 2 11 2" xfId="7445"/>
    <cellStyle name="40% - 强调文字颜色 5 2 11 3" xfId="7446"/>
    <cellStyle name="40% - 强调文字颜色 5 2 11 4" xfId="7447"/>
    <cellStyle name="40% - 强调文字颜色 5 2 11 5" xfId="7448"/>
    <cellStyle name="40% - 强调文字颜色 5 2 11 6" xfId="7449"/>
    <cellStyle name="40% - 强调文字颜色 5 2 11 7" xfId="7450"/>
    <cellStyle name="40% - 强调文字颜色 5 2 11 8" xfId="7451"/>
    <cellStyle name="40% - 强调文字颜色 5 2 11 9" xfId="7452"/>
    <cellStyle name="40% - 强调文字颜色 5 2 12" xfId="7453"/>
    <cellStyle name="40% - 强调文字颜色 5 2 12 10" xfId="7454"/>
    <cellStyle name="40% - 强调文字颜色 5 2 12 11" xfId="7455"/>
    <cellStyle name="40% - 强调文字颜色 5 2 12 12" xfId="7456"/>
    <cellStyle name="40% - 强调文字颜色 5 2 12 13" xfId="7457"/>
    <cellStyle name="40% - 强调文字颜色 5 2 12 14" xfId="7458"/>
    <cellStyle name="40% - 强调文字颜色 5 2 12 15" xfId="7459"/>
    <cellStyle name="40% - 强调文字颜色 5 2 12 2" xfId="7460"/>
    <cellStyle name="40% - 强调文字颜色 5 2 12 3" xfId="7461"/>
    <cellStyle name="40% - 强调文字颜色 5 2 12 4" xfId="7462"/>
    <cellStyle name="40% - 强调文字颜色 5 2 12 5" xfId="7463"/>
    <cellStyle name="40% - 强调文字颜色 5 2 12 6" xfId="7464"/>
    <cellStyle name="40% - 强调文字颜色 5 2 12 7" xfId="7465"/>
    <cellStyle name="40% - 强调文字颜色 5 2 12 8" xfId="7466"/>
    <cellStyle name="40% - 强调文字颜色 5 2 12 9" xfId="7467"/>
    <cellStyle name="40% - 强调文字颜色 5 2 13" xfId="7468"/>
    <cellStyle name="40% - 强调文字颜色 5 2 13 10" xfId="7469"/>
    <cellStyle name="40% - 强调文字颜色 5 2 13 11" xfId="7470"/>
    <cellStyle name="40% - 强调文字颜色 5 2 13 12" xfId="7471"/>
    <cellStyle name="40% - 强调文字颜色 5 2 13 13" xfId="7472"/>
    <cellStyle name="40% - 强调文字颜色 5 2 13 14" xfId="7473"/>
    <cellStyle name="40% - 强调文字颜色 5 2 13 15" xfId="7474"/>
    <cellStyle name="40% - 强调文字颜色 5 2 13 2" xfId="7475"/>
    <cellStyle name="40% - 强调文字颜色 5 2 13 3" xfId="7476"/>
    <cellStyle name="40% - 强调文字颜色 5 2 13 4" xfId="7477"/>
    <cellStyle name="40% - 强调文字颜色 5 2 13 5" xfId="7478"/>
    <cellStyle name="40% - 强调文字颜色 5 2 13 6" xfId="7479"/>
    <cellStyle name="40% - 强调文字颜色 5 2 13 7" xfId="7480"/>
    <cellStyle name="40% - 强调文字颜色 5 2 13 8" xfId="7481"/>
    <cellStyle name="40% - 强调文字颜色 5 2 13 9" xfId="7482"/>
    <cellStyle name="40% - 强调文字颜色 5 2 14" xfId="7483"/>
    <cellStyle name="40% - 强调文字颜色 5 2 14 10" xfId="7484"/>
    <cellStyle name="40% - 强调文字颜色 5 2 14 11" xfId="7485"/>
    <cellStyle name="40% - 强调文字颜色 5 2 14 12" xfId="7486"/>
    <cellStyle name="40% - 强调文字颜色 5 2 14 13" xfId="7487"/>
    <cellStyle name="40% - 强调文字颜色 5 2 14 14" xfId="7488"/>
    <cellStyle name="40% - 强调文字颜色 5 2 14 15" xfId="7489"/>
    <cellStyle name="40% - 强调文字颜色 5 2 14 2" xfId="7490"/>
    <cellStyle name="40% - 强调文字颜色 5 2 14 3" xfId="7491"/>
    <cellStyle name="40% - 强调文字颜色 5 2 14 4" xfId="7492"/>
    <cellStyle name="40% - 强调文字颜色 5 2 14 5" xfId="7493"/>
    <cellStyle name="40% - 强调文字颜色 5 2 14 6" xfId="7494"/>
    <cellStyle name="40% - 强调文字颜色 5 2 14 7" xfId="7495"/>
    <cellStyle name="40% - 强调文字颜色 5 2 14 8" xfId="7496"/>
    <cellStyle name="40% - 强调文字颜色 5 2 14 9" xfId="7497"/>
    <cellStyle name="40% - 强调文字颜色 5 2 15" xfId="7498"/>
    <cellStyle name="40% - 强调文字颜色 5 2 15 10" xfId="7499"/>
    <cellStyle name="40% - 强调文字颜色 5 2 15 11" xfId="7500"/>
    <cellStyle name="40% - 强调文字颜色 5 2 15 12" xfId="7501"/>
    <cellStyle name="40% - 强调文字颜色 5 2 15 13" xfId="7502"/>
    <cellStyle name="40% - 强调文字颜色 5 2 15 14" xfId="7503"/>
    <cellStyle name="40% - 强调文字颜色 5 2 15 15" xfId="7504"/>
    <cellStyle name="40% - 强调文字颜色 5 2 15 2" xfId="7505"/>
    <cellStyle name="40% - 强调文字颜色 5 2 15 3" xfId="7506"/>
    <cellStyle name="40% - 强调文字颜色 5 2 15 4" xfId="7507"/>
    <cellStyle name="40% - 强调文字颜色 5 2 15 5" xfId="7508"/>
    <cellStyle name="40% - 强调文字颜色 5 2 15 6" xfId="7509"/>
    <cellStyle name="40% - 强调文字颜色 5 2 15 7" xfId="7510"/>
    <cellStyle name="40% - 强调文字颜色 5 2 15 8" xfId="7511"/>
    <cellStyle name="40% - 强调文字颜色 5 2 15 9" xfId="7512"/>
    <cellStyle name="40% - 强调文字颜色 5 2 16" xfId="7513"/>
    <cellStyle name="40% - 强调文字颜色 5 2 16 10" xfId="7514"/>
    <cellStyle name="40% - 强调文字颜色 5 2 16 11" xfId="7515"/>
    <cellStyle name="40% - 强调文字颜色 5 2 16 12" xfId="7516"/>
    <cellStyle name="40% - 强调文字颜色 5 2 16 13" xfId="7517"/>
    <cellStyle name="40% - 强调文字颜色 5 2 16 14" xfId="7518"/>
    <cellStyle name="40% - 强调文字颜色 5 2 16 15" xfId="7519"/>
    <cellStyle name="40% - 强调文字颜色 5 2 16 2" xfId="7520"/>
    <cellStyle name="40% - 强调文字颜色 5 2 16 3" xfId="7521"/>
    <cellStyle name="40% - 强调文字颜色 5 2 16 4" xfId="7522"/>
    <cellStyle name="40% - 强调文字颜色 5 2 16 5" xfId="7523"/>
    <cellStyle name="40% - 强调文字颜色 5 2 16 6" xfId="7524"/>
    <cellStyle name="40% - 强调文字颜色 5 2 16 7" xfId="7525"/>
    <cellStyle name="40% - 强调文字颜色 5 2 16 8" xfId="7526"/>
    <cellStyle name="40% - 强调文字颜色 5 2 16 9" xfId="7527"/>
    <cellStyle name="40% - 强调文字颜色 5 2 17" xfId="7528"/>
    <cellStyle name="40% - 强调文字颜色 5 2 17 10" xfId="7529"/>
    <cellStyle name="40% - 强调文字颜色 5 2 17 11" xfId="7530"/>
    <cellStyle name="40% - 强调文字颜色 5 2 17 12" xfId="7531"/>
    <cellStyle name="40% - 强调文字颜色 5 2 17 13" xfId="7532"/>
    <cellStyle name="40% - 强调文字颜色 5 2 17 14" xfId="7533"/>
    <cellStyle name="40% - 强调文字颜色 5 2 17 15" xfId="7534"/>
    <cellStyle name="40% - 强调文字颜色 5 2 17 2" xfId="7535"/>
    <cellStyle name="40% - 强调文字颜色 5 2 17 3" xfId="7536"/>
    <cellStyle name="40% - 强调文字颜色 5 2 17 4" xfId="7537"/>
    <cellStyle name="40% - 强调文字颜色 5 2 17 5" xfId="7538"/>
    <cellStyle name="40% - 强调文字颜色 5 2 17 6" xfId="7539"/>
    <cellStyle name="40% - 强调文字颜色 5 2 17 7" xfId="7540"/>
    <cellStyle name="40% - 强调文字颜色 5 2 17 8" xfId="7541"/>
    <cellStyle name="40% - 强调文字颜色 5 2 17 9" xfId="7542"/>
    <cellStyle name="40% - 强调文字颜色 5 2 18" xfId="7543"/>
    <cellStyle name="40% - 强调文字颜色 5 2 18 10" xfId="7544"/>
    <cellStyle name="40% - 强调文字颜色 5 2 18 11" xfId="7545"/>
    <cellStyle name="40% - 强调文字颜色 5 2 18 12" xfId="7546"/>
    <cellStyle name="40% - 强调文字颜色 5 2 18 13" xfId="7547"/>
    <cellStyle name="40% - 强调文字颜色 5 2 18 14" xfId="7548"/>
    <cellStyle name="40% - 强调文字颜色 5 2 18 15" xfId="7549"/>
    <cellStyle name="40% - 强调文字颜色 5 2 18 2" xfId="7550"/>
    <cellStyle name="40% - 强调文字颜色 5 2 18 3" xfId="7551"/>
    <cellStyle name="40% - 强调文字颜色 5 2 18 4" xfId="7552"/>
    <cellStyle name="40% - 强调文字颜色 5 2 18 5" xfId="7553"/>
    <cellStyle name="40% - 强调文字颜色 5 2 18 6" xfId="7554"/>
    <cellStyle name="40% - 强调文字颜色 5 2 18 7" xfId="7555"/>
    <cellStyle name="40% - 强调文字颜色 5 2 18 8" xfId="7556"/>
    <cellStyle name="40% - 强调文字颜色 5 2 18 9" xfId="7557"/>
    <cellStyle name="40% - 强调文字颜色 5 2 19" xfId="7558"/>
    <cellStyle name="40% - 强调文字颜色 5 2 19 10" xfId="7559"/>
    <cellStyle name="40% - 强调文字颜色 5 2 19 11" xfId="7560"/>
    <cellStyle name="40% - 强调文字颜色 5 2 19 12" xfId="7561"/>
    <cellStyle name="40% - 强调文字颜色 5 2 19 13" xfId="7562"/>
    <cellStyle name="40% - 强调文字颜色 5 2 19 14" xfId="7563"/>
    <cellStyle name="40% - 强调文字颜色 5 2 19 15" xfId="7564"/>
    <cellStyle name="40% - 强调文字颜色 5 2 19 2" xfId="7565"/>
    <cellStyle name="40% - 强调文字颜色 5 2 19 3" xfId="7566"/>
    <cellStyle name="40% - 强调文字颜色 5 2 19 4" xfId="7567"/>
    <cellStyle name="40% - 强调文字颜色 5 2 19 5" xfId="7568"/>
    <cellStyle name="40% - 强调文字颜色 5 2 19 6" xfId="7569"/>
    <cellStyle name="40% - 强调文字颜色 5 2 19 7" xfId="7570"/>
    <cellStyle name="40% - 强调文字颜色 5 2 19 8" xfId="7571"/>
    <cellStyle name="40% - 强调文字颜色 5 2 19 9" xfId="7572"/>
    <cellStyle name="40% - 强调文字颜色 5 2 2" xfId="7573"/>
    <cellStyle name="40% - 强调文字颜色 5 2 2 10" xfId="7574"/>
    <cellStyle name="40% - 强调文字颜色 5 2 2 11" xfId="7575"/>
    <cellStyle name="40% - 强调文字颜色 5 2 2 12" xfId="7576"/>
    <cellStyle name="40% - 强调文字颜色 5 2 2 13" xfId="7577"/>
    <cellStyle name="40% - 强调文字颜色 5 2 2 14" xfId="7578"/>
    <cellStyle name="40% - 强调文字颜色 5 2 2 15" xfId="7579"/>
    <cellStyle name="40% - 强调文字颜色 5 2 2 2" xfId="7580"/>
    <cellStyle name="40% - 强调文字颜色 5 2 2 3" xfId="7581"/>
    <cellStyle name="40% - 强调文字颜色 5 2 2 4" xfId="7582"/>
    <cellStyle name="40% - 强调文字颜色 5 2 2 5" xfId="7583"/>
    <cellStyle name="40% - 强调文字颜色 5 2 2 6" xfId="7584"/>
    <cellStyle name="40% - 强调文字颜色 5 2 2 7" xfId="7585"/>
    <cellStyle name="40% - 强调文字颜色 5 2 2 8" xfId="7586"/>
    <cellStyle name="40% - 强调文字颜色 5 2 2 9" xfId="7587"/>
    <cellStyle name="40% - 强调文字颜色 5 2 20" xfId="7588"/>
    <cellStyle name="40% - 强调文字颜色 5 2 20 10" xfId="7589"/>
    <cellStyle name="40% - 强调文字颜色 5 2 20 11" xfId="7590"/>
    <cellStyle name="40% - 强调文字颜色 5 2 20 12" xfId="7591"/>
    <cellStyle name="40% - 强调文字颜色 5 2 20 13" xfId="7592"/>
    <cellStyle name="40% - 强调文字颜色 5 2 20 14" xfId="7593"/>
    <cellStyle name="40% - 强调文字颜色 5 2 20 15" xfId="7594"/>
    <cellStyle name="40% - 强调文字颜色 5 2 20 2" xfId="7595"/>
    <cellStyle name="40% - 强调文字颜色 5 2 20 3" xfId="7596"/>
    <cellStyle name="40% - 强调文字颜色 5 2 20 4" xfId="7597"/>
    <cellStyle name="40% - 强调文字颜色 5 2 20 5" xfId="7598"/>
    <cellStyle name="40% - 强调文字颜色 5 2 20 6" xfId="7599"/>
    <cellStyle name="40% - 强调文字颜色 5 2 20 7" xfId="7600"/>
    <cellStyle name="40% - 强调文字颜色 5 2 20 8" xfId="7601"/>
    <cellStyle name="40% - 强调文字颜色 5 2 20 9" xfId="7602"/>
    <cellStyle name="40% - 强调文字颜色 5 2 21" xfId="7603"/>
    <cellStyle name="40% - 强调文字颜色 5 2 21 10" xfId="7604"/>
    <cellStyle name="40% - 强调文字颜色 5 2 21 11" xfId="7605"/>
    <cellStyle name="40% - 强调文字颜色 5 2 21 12" xfId="7606"/>
    <cellStyle name="40% - 强调文字颜色 5 2 21 13" xfId="7607"/>
    <cellStyle name="40% - 强调文字颜色 5 2 21 14" xfId="7608"/>
    <cellStyle name="40% - 强调文字颜色 5 2 21 15" xfId="7609"/>
    <cellStyle name="40% - 强调文字颜色 5 2 21 2" xfId="7610"/>
    <cellStyle name="40% - 强调文字颜色 5 2 21 3" xfId="7611"/>
    <cellStyle name="40% - 强调文字颜色 5 2 21 4" xfId="7612"/>
    <cellStyle name="40% - 强调文字颜色 5 2 21 5" xfId="7613"/>
    <cellStyle name="40% - 强调文字颜色 5 2 21 6" xfId="7614"/>
    <cellStyle name="40% - 强调文字颜色 5 2 21 7" xfId="7615"/>
    <cellStyle name="40% - 强调文字颜色 5 2 21 8" xfId="7616"/>
    <cellStyle name="40% - 强调文字颜色 5 2 21 9" xfId="7617"/>
    <cellStyle name="40% - 强调文字颜色 5 2 22" xfId="7618"/>
    <cellStyle name="40% - 强调文字颜色 5 2 22 10" xfId="7619"/>
    <cellStyle name="40% - 强调文字颜色 5 2 22 11" xfId="7620"/>
    <cellStyle name="40% - 强调文字颜色 5 2 22 12" xfId="7621"/>
    <cellStyle name="40% - 强调文字颜色 5 2 22 13" xfId="7622"/>
    <cellStyle name="40% - 强调文字颜色 5 2 22 14" xfId="7623"/>
    <cellStyle name="40% - 强调文字颜色 5 2 22 15" xfId="7624"/>
    <cellStyle name="40% - 强调文字颜色 5 2 22 2" xfId="7625"/>
    <cellStyle name="40% - 强调文字颜色 5 2 22 3" xfId="7626"/>
    <cellStyle name="40% - 强调文字颜色 5 2 22 4" xfId="7627"/>
    <cellStyle name="40% - 强调文字颜色 5 2 22 5" xfId="7628"/>
    <cellStyle name="40% - 强调文字颜色 5 2 22 6" xfId="7629"/>
    <cellStyle name="40% - 强调文字颜色 5 2 22 7" xfId="7630"/>
    <cellStyle name="40% - 强调文字颜色 5 2 22 8" xfId="7631"/>
    <cellStyle name="40% - 强调文字颜色 5 2 22 9" xfId="7632"/>
    <cellStyle name="40% - 强调文字颜色 5 2 23" xfId="7633"/>
    <cellStyle name="40% - 强调文字颜色 5 2 23 10" xfId="7634"/>
    <cellStyle name="40% - 强调文字颜色 5 2 23 11" xfId="7635"/>
    <cellStyle name="40% - 强调文字颜色 5 2 23 12" xfId="7636"/>
    <cellStyle name="40% - 强调文字颜色 5 2 23 13" xfId="7637"/>
    <cellStyle name="40% - 强调文字颜色 5 2 23 14" xfId="7638"/>
    <cellStyle name="40% - 强调文字颜色 5 2 23 15" xfId="7639"/>
    <cellStyle name="40% - 强调文字颜色 5 2 23 2" xfId="7640"/>
    <cellStyle name="40% - 强调文字颜色 5 2 23 3" xfId="7641"/>
    <cellStyle name="40% - 强调文字颜色 5 2 23 4" xfId="7642"/>
    <cellStyle name="40% - 强调文字颜色 5 2 23 5" xfId="7643"/>
    <cellStyle name="40% - 强调文字颜色 5 2 23 6" xfId="7644"/>
    <cellStyle name="40% - 强调文字颜色 5 2 23 7" xfId="7645"/>
    <cellStyle name="40% - 强调文字颜色 5 2 23 8" xfId="7646"/>
    <cellStyle name="40% - 强调文字颜色 5 2 23 9" xfId="7647"/>
    <cellStyle name="40% - 强调文字颜色 5 2 24" xfId="7648"/>
    <cellStyle name="40% - 强调文字颜色 5 2 24 10" xfId="7649"/>
    <cellStyle name="40% - 强调文字颜色 5 2 24 11" xfId="7650"/>
    <cellStyle name="40% - 强调文字颜色 5 2 24 12" xfId="7651"/>
    <cellStyle name="40% - 强调文字颜色 5 2 24 13" xfId="7652"/>
    <cellStyle name="40% - 强调文字颜色 5 2 24 14" xfId="7653"/>
    <cellStyle name="40% - 强调文字颜色 5 2 24 15" xfId="7654"/>
    <cellStyle name="40% - 强调文字颜色 5 2 24 2" xfId="7655"/>
    <cellStyle name="40% - 强调文字颜色 5 2 24 3" xfId="7656"/>
    <cellStyle name="40% - 强调文字颜色 5 2 24 4" xfId="7657"/>
    <cellStyle name="40% - 强调文字颜色 5 2 24 5" xfId="7658"/>
    <cellStyle name="40% - 强调文字颜色 5 2 24 6" xfId="7659"/>
    <cellStyle name="40% - 强调文字颜色 5 2 24 7" xfId="7660"/>
    <cellStyle name="40% - 强调文字颜色 5 2 24 8" xfId="7661"/>
    <cellStyle name="40% - 强调文字颜色 5 2 24 9" xfId="7662"/>
    <cellStyle name="40% - 强调文字颜色 5 2 25" xfId="7663"/>
    <cellStyle name="40% - 强调文字颜色 5 2 25 10" xfId="7664"/>
    <cellStyle name="40% - 强调文字颜色 5 2 25 11" xfId="7665"/>
    <cellStyle name="40% - 强调文字颜色 5 2 25 12" xfId="7666"/>
    <cellStyle name="40% - 强调文字颜色 5 2 25 13" xfId="7667"/>
    <cellStyle name="40% - 强调文字颜色 5 2 25 14" xfId="7668"/>
    <cellStyle name="40% - 强调文字颜色 5 2 25 15" xfId="7669"/>
    <cellStyle name="40% - 强调文字颜色 5 2 25 2" xfId="7670"/>
    <cellStyle name="40% - 强调文字颜色 5 2 25 3" xfId="7671"/>
    <cellStyle name="40% - 强调文字颜色 5 2 25 4" xfId="7672"/>
    <cellStyle name="40% - 强调文字颜色 5 2 25 5" xfId="7673"/>
    <cellStyle name="40% - 强调文字颜色 5 2 25 6" xfId="7674"/>
    <cellStyle name="40% - 强调文字颜色 5 2 25 7" xfId="7675"/>
    <cellStyle name="40% - 强调文字颜色 5 2 25 8" xfId="7676"/>
    <cellStyle name="40% - 强调文字颜色 5 2 25 9" xfId="7677"/>
    <cellStyle name="40% - 强调文字颜色 5 2 26" xfId="7678"/>
    <cellStyle name="40% - 强调文字颜色 5 2 26 10" xfId="7679"/>
    <cellStyle name="40% - 强调文字颜色 5 2 26 11" xfId="7680"/>
    <cellStyle name="40% - 强调文字颜色 5 2 26 12" xfId="7681"/>
    <cellStyle name="40% - 强调文字颜色 5 2 26 13" xfId="7682"/>
    <cellStyle name="40% - 强调文字颜色 5 2 26 14" xfId="7683"/>
    <cellStyle name="40% - 强调文字颜色 5 2 26 15" xfId="7684"/>
    <cellStyle name="40% - 强调文字颜色 5 2 26 2" xfId="7685"/>
    <cellStyle name="40% - 强调文字颜色 5 2 26 3" xfId="7686"/>
    <cellStyle name="40% - 强调文字颜色 5 2 26 4" xfId="7687"/>
    <cellStyle name="40% - 强调文字颜色 5 2 26 5" xfId="7688"/>
    <cellStyle name="40% - 强调文字颜色 5 2 26 6" xfId="7689"/>
    <cellStyle name="40% - 强调文字颜色 5 2 26 7" xfId="7690"/>
    <cellStyle name="40% - 强调文字颜色 5 2 26 8" xfId="7691"/>
    <cellStyle name="40% - 强调文字颜色 5 2 26 9" xfId="7692"/>
    <cellStyle name="40% - 强调文字颜色 5 2 27" xfId="7693"/>
    <cellStyle name="40% - 强调文字颜色 5 2 27 10" xfId="7694"/>
    <cellStyle name="40% - 强调文字颜色 5 2 27 11" xfId="7695"/>
    <cellStyle name="40% - 强调文字颜色 5 2 27 12" xfId="7696"/>
    <cellStyle name="40% - 强调文字颜色 5 2 27 13" xfId="7697"/>
    <cellStyle name="40% - 强调文字颜色 5 2 27 14" xfId="7698"/>
    <cellStyle name="40% - 强调文字颜色 5 2 27 15" xfId="7699"/>
    <cellStyle name="40% - 强调文字颜色 5 2 27 2" xfId="7700"/>
    <cellStyle name="40% - 强调文字颜色 5 2 27 3" xfId="7701"/>
    <cellStyle name="40% - 强调文字颜色 5 2 27 4" xfId="7702"/>
    <cellStyle name="40% - 强调文字颜色 5 2 27 5" xfId="7703"/>
    <cellStyle name="40% - 强调文字颜色 5 2 27 6" xfId="7704"/>
    <cellStyle name="40% - 强调文字颜色 5 2 27 7" xfId="7705"/>
    <cellStyle name="40% - 强调文字颜色 5 2 27 8" xfId="7706"/>
    <cellStyle name="40% - 强调文字颜色 5 2 27 9" xfId="7707"/>
    <cellStyle name="40% - 强调文字颜色 5 2 28" xfId="7708"/>
    <cellStyle name="40% - 强调文字颜色 5 2 28 10" xfId="7709"/>
    <cellStyle name="40% - 强调文字颜色 5 2 28 11" xfId="7710"/>
    <cellStyle name="40% - 强调文字颜色 5 2 28 12" xfId="7711"/>
    <cellStyle name="40% - 强调文字颜色 5 2 28 13" xfId="7712"/>
    <cellStyle name="40% - 强调文字颜色 5 2 28 14" xfId="7713"/>
    <cellStyle name="40% - 强调文字颜色 5 2 28 15" xfId="7714"/>
    <cellStyle name="40% - 强调文字颜色 5 2 28 2" xfId="7715"/>
    <cellStyle name="40% - 强调文字颜色 5 2 28 3" xfId="7716"/>
    <cellStyle name="40% - 强调文字颜色 5 2 28 4" xfId="7717"/>
    <cellStyle name="40% - 强调文字颜色 5 2 28 5" xfId="7718"/>
    <cellStyle name="40% - 强调文字颜色 5 2 28 6" xfId="7719"/>
    <cellStyle name="40% - 强调文字颜色 5 2 28 7" xfId="7720"/>
    <cellStyle name="40% - 强调文字颜色 5 2 28 8" xfId="7721"/>
    <cellStyle name="40% - 强调文字颜色 5 2 28 9" xfId="7722"/>
    <cellStyle name="40% - 强调文字颜色 5 2 29" xfId="7723"/>
    <cellStyle name="40% - 强调文字颜色 5 2 29 10" xfId="7724"/>
    <cellStyle name="40% - 强调文字颜色 5 2 29 11" xfId="7725"/>
    <cellStyle name="40% - 强调文字颜色 5 2 29 12" xfId="7726"/>
    <cellStyle name="40% - 强调文字颜色 5 2 29 13" xfId="7727"/>
    <cellStyle name="40% - 强调文字颜色 5 2 29 14" xfId="7728"/>
    <cellStyle name="40% - 强调文字颜色 5 2 29 15" xfId="7729"/>
    <cellStyle name="40% - 强调文字颜色 5 2 29 2" xfId="7730"/>
    <cellStyle name="40% - 强调文字颜色 5 2 29 3" xfId="7731"/>
    <cellStyle name="40% - 强调文字颜色 5 2 29 4" xfId="7732"/>
    <cellStyle name="40% - 强调文字颜色 5 2 29 5" xfId="7733"/>
    <cellStyle name="40% - 强调文字颜色 5 2 29 6" xfId="7734"/>
    <cellStyle name="40% - 强调文字颜色 5 2 29 7" xfId="7735"/>
    <cellStyle name="40% - 强调文字颜色 5 2 29 8" xfId="7736"/>
    <cellStyle name="40% - 强调文字颜色 5 2 29 9" xfId="7737"/>
    <cellStyle name="40% - 强调文字颜色 5 2 3" xfId="7738"/>
    <cellStyle name="40% - 强调文字颜色 5 2 3 10" xfId="7739"/>
    <cellStyle name="40% - 强调文字颜色 5 2 3 11" xfId="7740"/>
    <cellStyle name="40% - 强调文字颜色 5 2 3 12" xfId="7741"/>
    <cellStyle name="40% - 强调文字颜色 5 2 3 13" xfId="7742"/>
    <cellStyle name="40% - 强调文字颜色 5 2 3 14" xfId="7743"/>
    <cellStyle name="40% - 强调文字颜色 5 2 3 15" xfId="7744"/>
    <cellStyle name="40% - 强调文字颜色 5 2 3 2" xfId="7745"/>
    <cellStyle name="40% - 强调文字颜色 5 2 3 3" xfId="7746"/>
    <cellStyle name="40% - 强调文字颜色 5 2 3 4" xfId="7747"/>
    <cellStyle name="40% - 强调文字颜色 5 2 3 5" xfId="7748"/>
    <cellStyle name="40% - 强调文字颜色 5 2 3 6" xfId="7749"/>
    <cellStyle name="40% - 强调文字颜色 5 2 3 7" xfId="7750"/>
    <cellStyle name="40% - 强调文字颜色 5 2 3 8" xfId="7751"/>
    <cellStyle name="40% - 强调文字颜色 5 2 3 9" xfId="7752"/>
    <cellStyle name="40% - 强调文字颜色 5 2 30" xfId="7753"/>
    <cellStyle name="40% - 强调文字颜色 5 2 30 10" xfId="7754"/>
    <cellStyle name="40% - 强调文字颜色 5 2 30 11" xfId="7755"/>
    <cellStyle name="40% - 强调文字颜色 5 2 30 12" xfId="7756"/>
    <cellStyle name="40% - 强调文字颜色 5 2 30 13" xfId="7757"/>
    <cellStyle name="40% - 强调文字颜色 5 2 30 14" xfId="7758"/>
    <cellStyle name="40% - 强调文字颜色 5 2 30 15" xfId="7759"/>
    <cellStyle name="40% - 强调文字颜色 5 2 30 2" xfId="7760"/>
    <cellStyle name="40% - 强调文字颜色 5 2 30 3" xfId="7761"/>
    <cellStyle name="40% - 强调文字颜色 5 2 30 4" xfId="7762"/>
    <cellStyle name="40% - 强调文字颜色 5 2 30 5" xfId="7763"/>
    <cellStyle name="40% - 强调文字颜色 5 2 30 6" xfId="7764"/>
    <cellStyle name="40% - 强调文字颜色 5 2 30 7" xfId="7765"/>
    <cellStyle name="40% - 强调文字颜色 5 2 30 8" xfId="7766"/>
    <cellStyle name="40% - 强调文字颜色 5 2 30 9" xfId="7767"/>
    <cellStyle name="40% - 强调文字颜色 5 2 31" xfId="7768"/>
    <cellStyle name="40% - 强调文字颜色 5 2 31 10" xfId="7769"/>
    <cellStyle name="40% - 强调文字颜色 5 2 31 11" xfId="7770"/>
    <cellStyle name="40% - 强调文字颜色 5 2 31 12" xfId="7771"/>
    <cellStyle name="40% - 强调文字颜色 5 2 31 13" xfId="7772"/>
    <cellStyle name="40% - 强调文字颜色 5 2 31 14" xfId="7773"/>
    <cellStyle name="40% - 强调文字颜色 5 2 31 15" xfId="7774"/>
    <cellStyle name="40% - 强调文字颜色 5 2 31 2" xfId="7775"/>
    <cellStyle name="40% - 强调文字颜色 5 2 31 3" xfId="7776"/>
    <cellStyle name="40% - 强调文字颜色 5 2 31 4" xfId="7777"/>
    <cellStyle name="40% - 强调文字颜色 5 2 31 5" xfId="7778"/>
    <cellStyle name="40% - 强调文字颜色 5 2 31 6" xfId="7779"/>
    <cellStyle name="40% - 强调文字颜色 5 2 31 7" xfId="7780"/>
    <cellStyle name="40% - 强调文字颜色 5 2 31 8" xfId="7781"/>
    <cellStyle name="40% - 强调文字颜色 5 2 31 9" xfId="7782"/>
    <cellStyle name="40% - 强调文字颜色 5 2 32" xfId="7783"/>
    <cellStyle name="40% - 强调文字颜色 5 2 32 10" xfId="7784"/>
    <cellStyle name="40% - 强调文字颜色 5 2 32 11" xfId="7785"/>
    <cellStyle name="40% - 强调文字颜色 5 2 32 12" xfId="7786"/>
    <cellStyle name="40% - 强调文字颜色 5 2 32 13" xfId="7787"/>
    <cellStyle name="40% - 强调文字颜色 5 2 32 14" xfId="7788"/>
    <cellStyle name="40% - 强调文字颜色 5 2 32 15" xfId="7789"/>
    <cellStyle name="40% - 强调文字颜色 5 2 32 2" xfId="7790"/>
    <cellStyle name="40% - 强调文字颜色 5 2 32 3" xfId="7791"/>
    <cellStyle name="40% - 强调文字颜色 5 2 32 4" xfId="7792"/>
    <cellStyle name="40% - 强调文字颜色 5 2 32 5" xfId="7793"/>
    <cellStyle name="40% - 强调文字颜色 5 2 32 6" xfId="7794"/>
    <cellStyle name="40% - 强调文字颜色 5 2 32 7" xfId="7795"/>
    <cellStyle name="40% - 强调文字颜色 5 2 32 8" xfId="7796"/>
    <cellStyle name="40% - 强调文字颜色 5 2 32 9" xfId="7797"/>
    <cellStyle name="40% - 强调文字颜色 5 2 33" xfId="7798"/>
    <cellStyle name="40% - 强调文字颜色 5 2 33 10" xfId="7799"/>
    <cellStyle name="40% - 强调文字颜色 5 2 33 11" xfId="7800"/>
    <cellStyle name="40% - 强调文字颜色 5 2 33 12" xfId="7801"/>
    <cellStyle name="40% - 强调文字颜色 5 2 33 13" xfId="7802"/>
    <cellStyle name="40% - 强调文字颜色 5 2 33 14" xfId="7803"/>
    <cellStyle name="40% - 强调文字颜色 5 2 33 15" xfId="7804"/>
    <cellStyle name="40% - 强调文字颜色 5 2 33 2" xfId="7805"/>
    <cellStyle name="40% - 强调文字颜色 5 2 33 3" xfId="7806"/>
    <cellStyle name="40% - 强调文字颜色 5 2 33 4" xfId="7807"/>
    <cellStyle name="40% - 强调文字颜色 5 2 33 5" xfId="7808"/>
    <cellStyle name="40% - 强调文字颜色 5 2 33 6" xfId="7809"/>
    <cellStyle name="40% - 强调文字颜色 5 2 33 7" xfId="7810"/>
    <cellStyle name="40% - 强调文字颜色 5 2 33 8" xfId="7811"/>
    <cellStyle name="40% - 强调文字颜色 5 2 33 9" xfId="7812"/>
    <cellStyle name="40% - 强调文字颜色 5 2 34" xfId="7813"/>
    <cellStyle name="40% - 强调文字颜色 5 2 34 10" xfId="7814"/>
    <cellStyle name="40% - 强调文字颜色 5 2 34 11" xfId="7815"/>
    <cellStyle name="40% - 强调文字颜色 5 2 34 12" xfId="7816"/>
    <cellStyle name="40% - 强调文字颜色 5 2 34 13" xfId="7817"/>
    <cellStyle name="40% - 强调文字颜色 5 2 34 14" xfId="7818"/>
    <cellStyle name="40% - 强调文字颜色 5 2 34 15" xfId="7819"/>
    <cellStyle name="40% - 强调文字颜色 5 2 34 2" xfId="7820"/>
    <cellStyle name="40% - 强调文字颜色 5 2 34 3" xfId="7821"/>
    <cellStyle name="40% - 强调文字颜色 5 2 34 4" xfId="7822"/>
    <cellStyle name="40% - 强调文字颜色 5 2 34 5" xfId="7823"/>
    <cellStyle name="40% - 强调文字颜色 5 2 34 6" xfId="7824"/>
    <cellStyle name="40% - 强调文字颜色 5 2 34 7" xfId="7825"/>
    <cellStyle name="40% - 强调文字颜色 5 2 34 8" xfId="7826"/>
    <cellStyle name="40% - 强调文字颜色 5 2 34 9" xfId="7827"/>
    <cellStyle name="40% - 强调文字颜色 5 2 35" xfId="7828"/>
    <cellStyle name="40% - 强调文字颜色 5 2 36" xfId="7829"/>
    <cellStyle name="40% - 强调文字颜色 5 2 37" xfId="7830"/>
    <cellStyle name="40% - 强调文字颜色 5 2 38" xfId="7831"/>
    <cellStyle name="40% - 强调文字颜色 5 2 39" xfId="7832"/>
    <cellStyle name="40% - 强调文字颜色 5 2 4" xfId="7833"/>
    <cellStyle name="40% - 强调文字颜色 5 2 4 10" xfId="7834"/>
    <cellStyle name="40% - 强调文字颜色 5 2 4 11" xfId="7835"/>
    <cellStyle name="40% - 强调文字颜色 5 2 4 12" xfId="7836"/>
    <cellStyle name="40% - 强调文字颜色 5 2 4 13" xfId="7837"/>
    <cellStyle name="40% - 强调文字颜色 5 2 4 14" xfId="7838"/>
    <cellStyle name="40% - 强调文字颜色 5 2 4 15" xfId="7839"/>
    <cellStyle name="40% - 强调文字颜色 5 2 4 2" xfId="7840"/>
    <cellStyle name="40% - 强调文字颜色 5 2 4 3" xfId="7841"/>
    <cellStyle name="40% - 强调文字颜色 5 2 4 4" xfId="7842"/>
    <cellStyle name="40% - 强调文字颜色 5 2 4 5" xfId="7843"/>
    <cellStyle name="40% - 强调文字颜色 5 2 4 6" xfId="7844"/>
    <cellStyle name="40% - 强调文字颜色 5 2 4 7" xfId="7845"/>
    <cellStyle name="40% - 强调文字颜色 5 2 4 8" xfId="7846"/>
    <cellStyle name="40% - 强调文字颜色 5 2 4 9" xfId="7847"/>
    <cellStyle name="40% - 强调文字颜色 5 2 40" xfId="7848"/>
    <cellStyle name="40% - 强调文字颜色 5 2 41" xfId="7849"/>
    <cellStyle name="40% - 强调文字颜色 5 2 42" xfId="7850"/>
    <cellStyle name="40% - 强调文字颜色 5 2 43" xfId="7851"/>
    <cellStyle name="40% - 强调文字颜色 5 2 44" xfId="7852"/>
    <cellStyle name="40% - 强调文字颜色 5 2 45" xfId="7853"/>
    <cellStyle name="40% - 强调文字颜色 5 2 46" xfId="7854"/>
    <cellStyle name="40% - 强调文字颜色 5 2 47" xfId="7855"/>
    <cellStyle name="40% - 强调文字颜色 5 2 48" xfId="7856"/>
    <cellStyle name="40% - 强调文字颜色 5 2 49" xfId="7857"/>
    <cellStyle name="40% - 强调文字颜色 5 2 5" xfId="7858"/>
    <cellStyle name="40% - 强调文字颜色 5 2 5 10" xfId="7859"/>
    <cellStyle name="40% - 强调文字颜色 5 2 5 11" xfId="7860"/>
    <cellStyle name="40% - 强调文字颜色 5 2 5 12" xfId="7861"/>
    <cellStyle name="40% - 强调文字颜色 5 2 5 13" xfId="7862"/>
    <cellStyle name="40% - 强调文字颜色 5 2 5 14" xfId="7863"/>
    <cellStyle name="40% - 强调文字颜色 5 2 5 15" xfId="7864"/>
    <cellStyle name="40% - 强调文字颜色 5 2 5 2" xfId="7865"/>
    <cellStyle name="40% - 强调文字颜色 5 2 5 3" xfId="7866"/>
    <cellStyle name="40% - 强调文字颜色 5 2 5 4" xfId="7867"/>
    <cellStyle name="40% - 强调文字颜色 5 2 5 5" xfId="7868"/>
    <cellStyle name="40% - 强调文字颜色 5 2 5 6" xfId="7869"/>
    <cellStyle name="40% - 强调文字颜色 5 2 5 7" xfId="7870"/>
    <cellStyle name="40% - 强调文字颜色 5 2 5 8" xfId="7871"/>
    <cellStyle name="40% - 强调文字颜色 5 2 5 9" xfId="7872"/>
    <cellStyle name="40% - 强调文字颜色 5 2 50" xfId="7873"/>
    <cellStyle name="40% - 强调文字颜色 5 2 51" xfId="7874"/>
    <cellStyle name="40% - 强调文字颜色 5 2 52" xfId="7875"/>
    <cellStyle name="40% - 强调文字颜色 5 2 53" xfId="7876"/>
    <cellStyle name="40% - 强调文字颜色 5 2 54" xfId="7877"/>
    <cellStyle name="40% - 强调文字颜色 5 2 55" xfId="7878"/>
    <cellStyle name="40% - 强调文字颜色 5 2 56" xfId="7879"/>
    <cellStyle name="40% - 强调文字颜色 5 2 57" xfId="7880"/>
    <cellStyle name="40% - 强调文字颜色 5 2 58" xfId="7881"/>
    <cellStyle name="40% - 强调文字颜色 5 2 59" xfId="7882"/>
    <cellStyle name="40% - 强调文字颜色 5 2 6" xfId="7883"/>
    <cellStyle name="40% - 强调文字颜色 5 2 6 10" xfId="7884"/>
    <cellStyle name="40% - 强调文字颜色 5 2 6 11" xfId="7885"/>
    <cellStyle name="40% - 强调文字颜色 5 2 6 12" xfId="7886"/>
    <cellStyle name="40% - 强调文字颜色 5 2 6 13" xfId="7887"/>
    <cellStyle name="40% - 强调文字颜色 5 2 6 14" xfId="7888"/>
    <cellStyle name="40% - 强调文字颜色 5 2 6 15" xfId="7889"/>
    <cellStyle name="40% - 强调文字颜色 5 2 6 2" xfId="7890"/>
    <cellStyle name="40% - 强调文字颜色 5 2 6 3" xfId="7891"/>
    <cellStyle name="40% - 强调文字颜色 5 2 6 4" xfId="7892"/>
    <cellStyle name="40% - 强调文字颜色 5 2 6 5" xfId="7893"/>
    <cellStyle name="40% - 强调文字颜色 5 2 6 6" xfId="7894"/>
    <cellStyle name="40% - 强调文字颜色 5 2 6 7" xfId="7895"/>
    <cellStyle name="40% - 强调文字颜色 5 2 6 8" xfId="7896"/>
    <cellStyle name="40% - 强调文字颜色 5 2 6 9" xfId="7897"/>
    <cellStyle name="40% - 强调文字颜色 5 2 60" xfId="7898"/>
    <cellStyle name="40% - 强调文字颜色 5 2 7" xfId="7899"/>
    <cellStyle name="40% - 强调文字颜色 5 2 7 10" xfId="7900"/>
    <cellStyle name="40% - 强调文字颜色 5 2 7 11" xfId="7901"/>
    <cellStyle name="40% - 强调文字颜色 5 2 7 12" xfId="7902"/>
    <cellStyle name="40% - 强调文字颜色 5 2 7 13" xfId="7903"/>
    <cellStyle name="40% - 强调文字颜色 5 2 7 14" xfId="7904"/>
    <cellStyle name="40% - 强调文字颜色 5 2 7 15" xfId="7905"/>
    <cellStyle name="40% - 强调文字颜色 5 2 7 2" xfId="7906"/>
    <cellStyle name="40% - 强调文字颜色 5 2 7 3" xfId="7907"/>
    <cellStyle name="40% - 强调文字颜色 5 2 7 4" xfId="7908"/>
    <cellStyle name="40% - 强调文字颜色 5 2 7 5" xfId="7909"/>
    <cellStyle name="40% - 强调文字颜色 5 2 7 6" xfId="7910"/>
    <cellStyle name="40% - 强调文字颜色 5 2 7 7" xfId="7911"/>
    <cellStyle name="40% - 强调文字颜色 5 2 7 8" xfId="7912"/>
    <cellStyle name="40% - 强调文字颜色 5 2 7 9" xfId="7913"/>
    <cellStyle name="40% - 强调文字颜色 5 2 8" xfId="7914"/>
    <cellStyle name="40% - 强调文字颜色 5 2 8 10" xfId="7915"/>
    <cellStyle name="40% - 强调文字颜色 5 2 8 11" xfId="7916"/>
    <cellStyle name="40% - 强调文字颜色 5 2 8 12" xfId="7917"/>
    <cellStyle name="40% - 强调文字颜色 5 2 8 13" xfId="7918"/>
    <cellStyle name="40% - 强调文字颜色 5 2 8 14" xfId="7919"/>
    <cellStyle name="40% - 强调文字颜色 5 2 8 15" xfId="7920"/>
    <cellStyle name="40% - 强调文字颜色 5 2 8 2" xfId="7921"/>
    <cellStyle name="40% - 强调文字颜色 5 2 8 3" xfId="7922"/>
    <cellStyle name="40% - 强调文字颜色 5 2 8 4" xfId="7923"/>
    <cellStyle name="40% - 强调文字颜色 5 2 8 5" xfId="7924"/>
    <cellStyle name="40% - 强调文字颜色 5 2 8 6" xfId="7925"/>
    <cellStyle name="40% - 强调文字颜色 5 2 8 7" xfId="7926"/>
    <cellStyle name="40% - 强调文字颜色 5 2 8 8" xfId="7927"/>
    <cellStyle name="40% - 强调文字颜色 5 2 8 9" xfId="7928"/>
    <cellStyle name="40% - 强调文字颜色 5 2 9" xfId="7929"/>
    <cellStyle name="40% - 强调文字颜色 5 2 9 10" xfId="7930"/>
    <cellStyle name="40% - 强调文字颜色 5 2 9 11" xfId="7931"/>
    <cellStyle name="40% - 强调文字颜色 5 2 9 12" xfId="7932"/>
    <cellStyle name="40% - 强调文字颜色 5 2 9 13" xfId="7933"/>
    <cellStyle name="40% - 强调文字颜色 5 2 9 14" xfId="7934"/>
    <cellStyle name="40% - 强调文字颜色 5 2 9 15" xfId="7935"/>
    <cellStyle name="40% - 强调文字颜色 5 2 9 2" xfId="7936"/>
    <cellStyle name="40% - 强调文字颜色 5 2 9 3" xfId="7937"/>
    <cellStyle name="40% - 强调文字颜色 5 2 9 4" xfId="7938"/>
    <cellStyle name="40% - 强调文字颜色 5 2 9 5" xfId="7939"/>
    <cellStyle name="40% - 强调文字颜色 5 2 9 6" xfId="7940"/>
    <cellStyle name="40% - 强调文字颜色 5 2 9 7" xfId="7941"/>
    <cellStyle name="40% - 强调文字颜色 5 2 9 8" xfId="7942"/>
    <cellStyle name="40% - 强调文字颜色 5 2 9 9" xfId="7943"/>
    <cellStyle name="40% - 强调文字颜色 5 3" xfId="7944"/>
    <cellStyle name="40% - 强调文字颜色 5 3 10" xfId="7945"/>
    <cellStyle name="40% - 强调文字颜色 5 3 11" xfId="7946"/>
    <cellStyle name="40% - 强调文字颜色 5 3 12" xfId="7947"/>
    <cellStyle name="40% - 强调文字颜色 5 3 13" xfId="7948"/>
    <cellStyle name="40% - 强调文字颜色 5 3 14" xfId="7949"/>
    <cellStyle name="40% - 强调文字颜色 5 3 15" xfId="7950"/>
    <cellStyle name="40% - 强调文字颜色 5 3 16" xfId="7951"/>
    <cellStyle name="40% - 强调文字颜色 5 3 17" xfId="7952"/>
    <cellStyle name="40% - 强调文字颜色 5 3 18" xfId="7953"/>
    <cellStyle name="40% - 强调文字颜色 5 3 19" xfId="7954"/>
    <cellStyle name="40% - 强调文字颜色 5 3 2" xfId="7955"/>
    <cellStyle name="40% - 强调文字颜色 5 3 2 10" xfId="7956"/>
    <cellStyle name="40% - 强调文字颜色 5 3 2 11" xfId="7957"/>
    <cellStyle name="40% - 强调文字颜色 5 3 2 12" xfId="7958"/>
    <cellStyle name="40% - 强调文字颜色 5 3 2 13" xfId="7959"/>
    <cellStyle name="40% - 强调文字颜色 5 3 2 14" xfId="7960"/>
    <cellStyle name="40% - 强调文字颜色 5 3 2 15" xfId="7961"/>
    <cellStyle name="40% - 强调文字颜色 5 3 2 2" xfId="7962"/>
    <cellStyle name="40% - 强调文字颜色 5 3 2 3" xfId="7963"/>
    <cellStyle name="40% - 强调文字颜色 5 3 2 4" xfId="7964"/>
    <cellStyle name="40% - 强调文字颜色 5 3 2 5" xfId="7965"/>
    <cellStyle name="40% - 强调文字颜色 5 3 2 6" xfId="7966"/>
    <cellStyle name="40% - 强调文字颜色 5 3 2 7" xfId="7967"/>
    <cellStyle name="40% - 强调文字颜色 5 3 2 8" xfId="7968"/>
    <cellStyle name="40% - 强调文字颜色 5 3 2 9" xfId="7969"/>
    <cellStyle name="40% - 强调文字颜色 5 3 20" xfId="7970"/>
    <cellStyle name="40% - 强调文字颜色 5 3 21" xfId="7971"/>
    <cellStyle name="40% - 强调文字颜色 5 3 22" xfId="7972"/>
    <cellStyle name="40% - 强调文字颜色 5 3 23" xfId="7973"/>
    <cellStyle name="40% - 强调文字颜色 5 3 24" xfId="7974"/>
    <cellStyle name="40% - 强调文字颜色 5 3 25" xfId="7975"/>
    <cellStyle name="40% - 强调文字颜色 5 3 26" xfId="7976"/>
    <cellStyle name="40% - 强调文字颜色 5 3 27" xfId="7977"/>
    <cellStyle name="40% - 强调文字颜色 5 3 28" xfId="7978"/>
    <cellStyle name="40% - 强调文字颜色 5 3 29" xfId="7979"/>
    <cellStyle name="40% - 强调文字颜色 5 3 3" xfId="7980"/>
    <cellStyle name="40% - 强调文字颜色 5 3 3 10" xfId="7981"/>
    <cellStyle name="40% - 强调文字颜色 5 3 3 11" xfId="7982"/>
    <cellStyle name="40% - 强调文字颜色 5 3 3 12" xfId="7983"/>
    <cellStyle name="40% - 强调文字颜色 5 3 3 13" xfId="7984"/>
    <cellStyle name="40% - 强调文字颜色 5 3 3 14" xfId="7985"/>
    <cellStyle name="40% - 强调文字颜色 5 3 3 15" xfId="7986"/>
    <cellStyle name="40% - 强调文字颜色 5 3 3 2" xfId="7987"/>
    <cellStyle name="40% - 强调文字颜色 5 3 3 3" xfId="7988"/>
    <cellStyle name="40% - 强调文字颜色 5 3 3 4" xfId="7989"/>
    <cellStyle name="40% - 强调文字颜色 5 3 3 5" xfId="7990"/>
    <cellStyle name="40% - 强调文字颜色 5 3 3 6" xfId="7991"/>
    <cellStyle name="40% - 强调文字颜色 5 3 3 7" xfId="7992"/>
    <cellStyle name="40% - 强调文字颜色 5 3 3 8" xfId="7993"/>
    <cellStyle name="40% - 强调文字颜色 5 3 3 9" xfId="7994"/>
    <cellStyle name="40% - 强调文字颜色 5 3 30" xfId="7995"/>
    <cellStyle name="40% - 强调文字颜色 5 3 31" xfId="7996"/>
    <cellStyle name="40% - 强调文字颜色 5 3 32" xfId="7997"/>
    <cellStyle name="40% - 强调文字颜色 5 3 33" xfId="7998"/>
    <cellStyle name="40% - 强调文字颜色 5 3 4" xfId="7999"/>
    <cellStyle name="40% - 强调文字颜色 5 3 4 10" xfId="8000"/>
    <cellStyle name="40% - 强调文字颜色 5 3 4 11" xfId="8001"/>
    <cellStyle name="40% - 强调文字颜色 5 3 4 12" xfId="8002"/>
    <cellStyle name="40% - 强调文字颜色 5 3 4 13" xfId="8003"/>
    <cellStyle name="40% - 强调文字颜色 5 3 4 14" xfId="8004"/>
    <cellStyle name="40% - 强调文字颜色 5 3 4 15" xfId="8005"/>
    <cellStyle name="40% - 强调文字颜色 5 3 4 2" xfId="8006"/>
    <cellStyle name="40% - 强调文字颜色 5 3 4 3" xfId="8007"/>
    <cellStyle name="40% - 强调文字颜色 5 3 4 4" xfId="8008"/>
    <cellStyle name="40% - 强调文字颜色 5 3 4 5" xfId="8009"/>
    <cellStyle name="40% - 强调文字颜色 5 3 4 6" xfId="8010"/>
    <cellStyle name="40% - 强调文字颜色 5 3 4 7" xfId="8011"/>
    <cellStyle name="40% - 强调文字颜色 5 3 4 8" xfId="8012"/>
    <cellStyle name="40% - 强调文字颜色 5 3 4 9" xfId="8013"/>
    <cellStyle name="40% - 强调文字颜色 5 3 5" xfId="8014"/>
    <cellStyle name="40% - 强调文字颜色 5 3 5 10" xfId="8015"/>
    <cellStyle name="40% - 强调文字颜色 5 3 5 11" xfId="8016"/>
    <cellStyle name="40% - 强调文字颜色 5 3 5 12" xfId="8017"/>
    <cellStyle name="40% - 强调文字颜色 5 3 5 13" xfId="8018"/>
    <cellStyle name="40% - 强调文字颜色 5 3 5 14" xfId="8019"/>
    <cellStyle name="40% - 强调文字颜色 5 3 5 15" xfId="8020"/>
    <cellStyle name="40% - 强调文字颜色 5 3 5 2" xfId="8021"/>
    <cellStyle name="40% - 强调文字颜色 5 3 5 3" xfId="8022"/>
    <cellStyle name="40% - 强调文字颜色 5 3 5 4" xfId="8023"/>
    <cellStyle name="40% - 强调文字颜色 5 3 5 5" xfId="8024"/>
    <cellStyle name="40% - 强调文字颜色 5 3 5 6" xfId="8025"/>
    <cellStyle name="40% - 强调文字颜色 5 3 5 7" xfId="8026"/>
    <cellStyle name="40% - 强调文字颜色 5 3 5 8" xfId="8027"/>
    <cellStyle name="40% - 强调文字颜色 5 3 5 9" xfId="8028"/>
    <cellStyle name="40% - 强调文字颜色 5 3 6" xfId="8029"/>
    <cellStyle name="40% - 强调文字颜色 5 3 6 10" xfId="8030"/>
    <cellStyle name="40% - 强调文字颜色 5 3 6 11" xfId="8031"/>
    <cellStyle name="40% - 强调文字颜色 5 3 6 12" xfId="8032"/>
    <cellStyle name="40% - 强调文字颜色 5 3 6 13" xfId="8033"/>
    <cellStyle name="40% - 强调文字颜色 5 3 6 14" xfId="8034"/>
    <cellStyle name="40% - 强调文字颜色 5 3 6 15" xfId="8035"/>
    <cellStyle name="40% - 强调文字颜色 5 3 6 2" xfId="8036"/>
    <cellStyle name="40% - 强调文字颜色 5 3 6 3" xfId="8037"/>
    <cellStyle name="40% - 强调文字颜色 5 3 6 4" xfId="8038"/>
    <cellStyle name="40% - 强调文字颜色 5 3 6 5" xfId="8039"/>
    <cellStyle name="40% - 强调文字颜色 5 3 6 6" xfId="8040"/>
    <cellStyle name="40% - 强调文字颜色 5 3 6 7" xfId="8041"/>
    <cellStyle name="40% - 强调文字颜色 5 3 6 8" xfId="8042"/>
    <cellStyle name="40% - 强调文字颜色 5 3 6 9" xfId="8043"/>
    <cellStyle name="40% - 强调文字颜色 5 3 7" xfId="8044"/>
    <cellStyle name="40% - 强调文字颜色 5 3 7 10" xfId="8045"/>
    <cellStyle name="40% - 强调文字颜色 5 3 7 11" xfId="8046"/>
    <cellStyle name="40% - 强调文字颜色 5 3 7 12" xfId="8047"/>
    <cellStyle name="40% - 强调文字颜色 5 3 7 13" xfId="8048"/>
    <cellStyle name="40% - 强调文字颜色 5 3 7 14" xfId="8049"/>
    <cellStyle name="40% - 强调文字颜色 5 3 7 15" xfId="8050"/>
    <cellStyle name="40% - 强调文字颜色 5 3 7 2" xfId="8051"/>
    <cellStyle name="40% - 强调文字颜色 5 3 7 3" xfId="8052"/>
    <cellStyle name="40% - 强调文字颜色 5 3 7 4" xfId="8053"/>
    <cellStyle name="40% - 强调文字颜色 5 3 7 5" xfId="8054"/>
    <cellStyle name="40% - 强调文字颜色 5 3 7 6" xfId="8055"/>
    <cellStyle name="40% - 强调文字颜色 5 3 7 7" xfId="8056"/>
    <cellStyle name="40% - 强调文字颜色 5 3 7 8" xfId="8057"/>
    <cellStyle name="40% - 强调文字颜色 5 3 7 9" xfId="8058"/>
    <cellStyle name="40% - 强调文字颜色 5 3 8" xfId="8059"/>
    <cellStyle name="40% - 强调文字颜色 5 3 9" xfId="8060"/>
    <cellStyle name="40% - 强调文字颜色 5 4" xfId="8061"/>
    <cellStyle name="40% - 强调文字颜色 5 4 10" xfId="8062"/>
    <cellStyle name="40% - 强调文字颜色 5 4 11" xfId="8063"/>
    <cellStyle name="40% - 强调文字颜色 5 4 12" xfId="8064"/>
    <cellStyle name="40% - 强调文字颜色 5 4 13" xfId="8065"/>
    <cellStyle name="40% - 强调文字颜色 5 4 14" xfId="8066"/>
    <cellStyle name="40% - 强调文字颜色 5 4 15" xfId="8067"/>
    <cellStyle name="40% - 强调文字颜色 5 4 2" xfId="8068"/>
    <cellStyle name="40% - 强调文字颜色 5 4 3" xfId="8069"/>
    <cellStyle name="40% - 强调文字颜色 5 4 4" xfId="8070"/>
    <cellStyle name="40% - 强调文字颜色 5 4 5" xfId="8071"/>
    <cellStyle name="40% - 强调文字颜色 5 4 6" xfId="8072"/>
    <cellStyle name="40% - 强调文字颜色 5 4 7" xfId="8073"/>
    <cellStyle name="40% - 强调文字颜色 5 4 8" xfId="8074"/>
    <cellStyle name="40% - 强调文字颜色 5 4 9" xfId="8075"/>
    <cellStyle name="40% - 强调文字颜色 5 5" xfId="8076"/>
    <cellStyle name="40% - 强调文字颜色 5 5 10" xfId="8077"/>
    <cellStyle name="40% - 强调文字颜色 5 5 11" xfId="8078"/>
    <cellStyle name="40% - 强调文字颜色 5 5 12" xfId="8079"/>
    <cellStyle name="40% - 强调文字颜色 5 5 13" xfId="8080"/>
    <cellStyle name="40% - 强调文字颜色 5 5 14" xfId="8081"/>
    <cellStyle name="40% - 强调文字颜色 5 5 15" xfId="8082"/>
    <cellStyle name="40% - 强调文字颜色 5 5 2" xfId="8083"/>
    <cellStyle name="40% - 强调文字颜色 5 5 3" xfId="8084"/>
    <cellStyle name="40% - 强调文字颜色 5 5 4" xfId="8085"/>
    <cellStyle name="40% - 强调文字颜色 5 5 5" xfId="8086"/>
    <cellStyle name="40% - 强调文字颜色 5 5 6" xfId="8087"/>
    <cellStyle name="40% - 强调文字颜色 5 5 7" xfId="8088"/>
    <cellStyle name="40% - 强调文字颜色 5 5 8" xfId="8089"/>
    <cellStyle name="40% - 强调文字颜色 5 5 9" xfId="8090"/>
    <cellStyle name="40% - 强调文字颜色 5 6" xfId="8091"/>
    <cellStyle name="40% - 强调文字颜色 5 6 10" xfId="8092"/>
    <cellStyle name="40% - 强调文字颜色 5 6 11" xfId="8093"/>
    <cellStyle name="40% - 强调文字颜色 5 6 12" xfId="8094"/>
    <cellStyle name="40% - 强调文字颜色 5 6 13" xfId="8095"/>
    <cellStyle name="40% - 强调文字颜色 5 6 14" xfId="8096"/>
    <cellStyle name="40% - 强调文字颜色 5 6 15" xfId="8097"/>
    <cellStyle name="40% - 强调文字颜色 5 6 2" xfId="8098"/>
    <cellStyle name="40% - 强调文字颜色 5 6 3" xfId="8099"/>
    <cellStyle name="40% - 强调文字颜色 5 6 4" xfId="8100"/>
    <cellStyle name="40% - 强调文字颜色 5 6 5" xfId="8101"/>
    <cellStyle name="40% - 强调文字颜色 5 6 6" xfId="8102"/>
    <cellStyle name="40% - 强调文字颜色 5 6 7" xfId="8103"/>
    <cellStyle name="40% - 强调文字颜色 5 6 8" xfId="8104"/>
    <cellStyle name="40% - 强调文字颜色 5 6 9" xfId="8105"/>
    <cellStyle name="40% - 强调文字颜色 5 7" xfId="8106"/>
    <cellStyle name="40% - 强调文字颜色 5 7 10" xfId="8107"/>
    <cellStyle name="40% - 强调文字颜色 5 7 11" xfId="8108"/>
    <cellStyle name="40% - 强调文字颜色 5 7 12" xfId="8109"/>
    <cellStyle name="40% - 强调文字颜色 5 7 13" xfId="8110"/>
    <cellStyle name="40% - 强调文字颜色 5 7 14" xfId="8111"/>
    <cellStyle name="40% - 强调文字颜色 5 7 15" xfId="8112"/>
    <cellStyle name="40% - 强调文字颜色 5 7 2" xfId="8113"/>
    <cellStyle name="40% - 强调文字颜色 5 7 3" xfId="8114"/>
    <cellStyle name="40% - 强调文字颜色 5 7 4" xfId="8115"/>
    <cellStyle name="40% - 强调文字颜色 5 7 5" xfId="8116"/>
    <cellStyle name="40% - 强调文字颜色 5 7 6" xfId="8117"/>
    <cellStyle name="40% - 强调文字颜色 5 7 7" xfId="8118"/>
    <cellStyle name="40% - 强调文字颜色 5 7 8" xfId="8119"/>
    <cellStyle name="40% - 强调文字颜色 5 7 9" xfId="8120"/>
    <cellStyle name="40% - 强调文字颜色 5 8" xfId="8121"/>
    <cellStyle name="40% - 强调文字颜色 5 8 10" xfId="8122"/>
    <cellStyle name="40% - 强调文字颜色 5 8 11" xfId="8123"/>
    <cellStyle name="40% - 强调文字颜色 5 8 12" xfId="8124"/>
    <cellStyle name="40% - 强调文字颜色 5 8 13" xfId="8125"/>
    <cellStyle name="40% - 强调文字颜色 5 8 14" xfId="8126"/>
    <cellStyle name="40% - 强调文字颜色 5 8 15" xfId="8127"/>
    <cellStyle name="40% - 强调文字颜色 5 8 2" xfId="8128"/>
    <cellStyle name="40% - 强调文字颜色 5 8 3" xfId="8129"/>
    <cellStyle name="40% - 强调文字颜色 5 8 4" xfId="8130"/>
    <cellStyle name="40% - 强调文字颜色 5 8 5" xfId="8131"/>
    <cellStyle name="40% - 强调文字颜色 5 8 6" xfId="8132"/>
    <cellStyle name="40% - 强调文字颜色 5 8 7" xfId="8133"/>
    <cellStyle name="40% - 强调文字颜色 5 8 8" xfId="8134"/>
    <cellStyle name="40% - 强调文字颜色 5 8 9" xfId="8135"/>
    <cellStyle name="40% - 强调文字颜色 5 9" xfId="8136"/>
    <cellStyle name="40% - 强调文字颜色 5 9 10" xfId="8137"/>
    <cellStyle name="40% - 强调文字颜色 5 9 11" xfId="8138"/>
    <cellStyle name="40% - 强调文字颜色 5 9 12" xfId="8139"/>
    <cellStyle name="40% - 强调文字颜色 5 9 13" xfId="8140"/>
    <cellStyle name="40% - 强调文字颜色 5 9 14" xfId="8141"/>
    <cellStyle name="40% - 强调文字颜色 5 9 15" xfId="8142"/>
    <cellStyle name="40% - 强调文字颜色 5 9 2" xfId="8143"/>
    <cellStyle name="40% - 强调文字颜色 5 9 3" xfId="8144"/>
    <cellStyle name="40% - 强调文字颜色 5 9 4" xfId="8145"/>
    <cellStyle name="40% - 强调文字颜色 5 9 5" xfId="8146"/>
    <cellStyle name="40% - 强调文字颜色 5 9 6" xfId="8147"/>
    <cellStyle name="40% - 强调文字颜色 5 9 7" xfId="8148"/>
    <cellStyle name="40% - 强调文字颜色 5 9 8" xfId="8149"/>
    <cellStyle name="40% - 强调文字颜色 5 9 9" xfId="8150"/>
    <cellStyle name="40% - 强调文字颜色 6 10" xfId="8151"/>
    <cellStyle name="40% - 强调文字颜色 6 10 2" xfId="8152"/>
    <cellStyle name="40% - 强调文字颜色 6 10 3" xfId="8153"/>
    <cellStyle name="40% - 强调文字颜色 6 11" xfId="8154"/>
    <cellStyle name="40% - 强调文字颜色 6 11 2" xfId="8155"/>
    <cellStyle name="40% - 强调文字颜色 6 12" xfId="8156"/>
    <cellStyle name="40% - 强调文字颜色 6 2" xfId="8157"/>
    <cellStyle name="40% - 强调文字颜色 6 2 10" xfId="8158"/>
    <cellStyle name="40% - 强调文字颜色 6 2 10 10" xfId="8159"/>
    <cellStyle name="40% - 强调文字颜色 6 2 10 11" xfId="8160"/>
    <cellStyle name="40% - 强调文字颜色 6 2 10 12" xfId="8161"/>
    <cellStyle name="40% - 强调文字颜色 6 2 10 13" xfId="8162"/>
    <cellStyle name="40% - 强调文字颜色 6 2 10 14" xfId="8163"/>
    <cellStyle name="40% - 强调文字颜色 6 2 10 15" xfId="8164"/>
    <cellStyle name="40% - 强调文字颜色 6 2 10 2" xfId="8165"/>
    <cellStyle name="40% - 强调文字颜色 6 2 10 3" xfId="8166"/>
    <cellStyle name="40% - 强调文字颜色 6 2 10 4" xfId="8167"/>
    <cellStyle name="40% - 强调文字颜色 6 2 10 5" xfId="8168"/>
    <cellStyle name="40% - 强调文字颜色 6 2 10 6" xfId="8169"/>
    <cellStyle name="40% - 强调文字颜色 6 2 10 7" xfId="8170"/>
    <cellStyle name="40% - 强调文字颜色 6 2 10 8" xfId="8171"/>
    <cellStyle name="40% - 强调文字颜色 6 2 10 9" xfId="8172"/>
    <cellStyle name="40% - 强调文字颜色 6 2 11" xfId="8173"/>
    <cellStyle name="40% - 强调文字颜色 6 2 11 10" xfId="8174"/>
    <cellStyle name="40% - 强调文字颜色 6 2 11 11" xfId="8175"/>
    <cellStyle name="40% - 强调文字颜色 6 2 11 12" xfId="8176"/>
    <cellStyle name="40% - 强调文字颜色 6 2 11 13" xfId="8177"/>
    <cellStyle name="40% - 强调文字颜色 6 2 11 14" xfId="8178"/>
    <cellStyle name="40% - 强调文字颜色 6 2 11 15" xfId="8179"/>
    <cellStyle name="40% - 强调文字颜色 6 2 11 2" xfId="8180"/>
    <cellStyle name="40% - 强调文字颜色 6 2 11 3" xfId="8181"/>
    <cellStyle name="40% - 强调文字颜色 6 2 11 4" xfId="8182"/>
    <cellStyle name="40% - 强调文字颜色 6 2 11 5" xfId="8183"/>
    <cellStyle name="40% - 强调文字颜色 6 2 11 6" xfId="8184"/>
    <cellStyle name="40% - 强调文字颜色 6 2 11 7" xfId="8185"/>
    <cellStyle name="40% - 强调文字颜色 6 2 11 8" xfId="8186"/>
    <cellStyle name="40% - 强调文字颜色 6 2 11 9" xfId="8187"/>
    <cellStyle name="40% - 强调文字颜色 6 2 12" xfId="8188"/>
    <cellStyle name="40% - 强调文字颜色 6 2 12 10" xfId="8189"/>
    <cellStyle name="40% - 强调文字颜色 6 2 12 11" xfId="8190"/>
    <cellStyle name="40% - 强调文字颜色 6 2 12 12" xfId="8191"/>
    <cellStyle name="40% - 强调文字颜色 6 2 12 13" xfId="8192"/>
    <cellStyle name="40% - 强调文字颜色 6 2 12 14" xfId="8193"/>
    <cellStyle name="40% - 强调文字颜色 6 2 12 15" xfId="8194"/>
    <cellStyle name="40% - 强调文字颜色 6 2 12 2" xfId="8195"/>
    <cellStyle name="40% - 强调文字颜色 6 2 12 3" xfId="8196"/>
    <cellStyle name="40% - 强调文字颜色 6 2 12 4" xfId="8197"/>
    <cellStyle name="40% - 强调文字颜色 6 2 12 5" xfId="8198"/>
    <cellStyle name="40% - 强调文字颜色 6 2 12 6" xfId="8199"/>
    <cellStyle name="40% - 强调文字颜色 6 2 12 7" xfId="8200"/>
    <cellStyle name="40% - 强调文字颜色 6 2 12 8" xfId="8201"/>
    <cellStyle name="40% - 强调文字颜色 6 2 12 9" xfId="8202"/>
    <cellStyle name="40% - 强调文字颜色 6 2 13" xfId="8203"/>
    <cellStyle name="40% - 强调文字颜色 6 2 13 10" xfId="8204"/>
    <cellStyle name="40% - 强调文字颜色 6 2 13 11" xfId="8205"/>
    <cellStyle name="40% - 强调文字颜色 6 2 13 12" xfId="8206"/>
    <cellStyle name="40% - 强调文字颜色 6 2 13 13" xfId="8207"/>
    <cellStyle name="40% - 强调文字颜色 6 2 13 14" xfId="8208"/>
    <cellStyle name="40% - 强调文字颜色 6 2 13 15" xfId="8209"/>
    <cellStyle name="40% - 强调文字颜色 6 2 13 2" xfId="8210"/>
    <cellStyle name="40% - 强调文字颜色 6 2 13 3" xfId="8211"/>
    <cellStyle name="40% - 强调文字颜色 6 2 13 4" xfId="8212"/>
    <cellStyle name="40% - 强调文字颜色 6 2 13 5" xfId="8213"/>
    <cellStyle name="40% - 强调文字颜色 6 2 13 6" xfId="8214"/>
    <cellStyle name="40% - 强调文字颜色 6 2 13 7" xfId="8215"/>
    <cellStyle name="40% - 强调文字颜色 6 2 13 8" xfId="8216"/>
    <cellStyle name="40% - 强调文字颜色 6 2 13 9" xfId="8217"/>
    <cellStyle name="40% - 强调文字颜色 6 2 14" xfId="8218"/>
    <cellStyle name="40% - 强调文字颜色 6 2 14 10" xfId="8219"/>
    <cellStyle name="40% - 强调文字颜色 6 2 14 11" xfId="8220"/>
    <cellStyle name="40% - 强调文字颜色 6 2 14 12" xfId="8221"/>
    <cellStyle name="40% - 强调文字颜色 6 2 14 13" xfId="8222"/>
    <cellStyle name="40% - 强调文字颜色 6 2 14 14" xfId="8223"/>
    <cellStyle name="40% - 强调文字颜色 6 2 14 15" xfId="8224"/>
    <cellStyle name="40% - 强调文字颜色 6 2 14 2" xfId="8225"/>
    <cellStyle name="40% - 强调文字颜色 6 2 14 3" xfId="8226"/>
    <cellStyle name="40% - 强调文字颜色 6 2 14 4" xfId="8227"/>
    <cellStyle name="40% - 强调文字颜色 6 2 14 5" xfId="8228"/>
    <cellStyle name="40% - 强调文字颜色 6 2 14 6" xfId="8229"/>
    <cellStyle name="40% - 强调文字颜色 6 2 14 7" xfId="8230"/>
    <cellStyle name="40% - 强调文字颜色 6 2 14 8" xfId="8231"/>
    <cellStyle name="40% - 强调文字颜色 6 2 14 9" xfId="8232"/>
    <cellStyle name="40% - 强调文字颜色 6 2 15" xfId="8233"/>
    <cellStyle name="40% - 强调文字颜色 6 2 15 10" xfId="8234"/>
    <cellStyle name="40% - 强调文字颜色 6 2 15 11" xfId="8235"/>
    <cellStyle name="40% - 强调文字颜色 6 2 15 12" xfId="8236"/>
    <cellStyle name="40% - 强调文字颜色 6 2 15 13" xfId="8237"/>
    <cellStyle name="40% - 强调文字颜色 6 2 15 14" xfId="8238"/>
    <cellStyle name="40% - 强调文字颜色 6 2 15 15" xfId="8239"/>
    <cellStyle name="40% - 强调文字颜色 6 2 15 2" xfId="8240"/>
    <cellStyle name="40% - 强调文字颜色 6 2 15 3" xfId="8241"/>
    <cellStyle name="40% - 强调文字颜色 6 2 15 4" xfId="8242"/>
    <cellStyle name="40% - 强调文字颜色 6 2 15 5" xfId="8243"/>
    <cellStyle name="40% - 强调文字颜色 6 2 15 6" xfId="8244"/>
    <cellStyle name="40% - 强调文字颜色 6 2 15 7" xfId="8245"/>
    <cellStyle name="40% - 强调文字颜色 6 2 15 8" xfId="8246"/>
    <cellStyle name="40% - 强调文字颜色 6 2 15 9" xfId="8247"/>
    <cellStyle name="40% - 强调文字颜色 6 2 16" xfId="8248"/>
    <cellStyle name="40% - 强调文字颜色 6 2 16 10" xfId="8249"/>
    <cellStyle name="40% - 强调文字颜色 6 2 16 11" xfId="8250"/>
    <cellStyle name="40% - 强调文字颜色 6 2 16 12" xfId="8251"/>
    <cellStyle name="40% - 强调文字颜色 6 2 16 13" xfId="8252"/>
    <cellStyle name="40% - 强调文字颜色 6 2 16 14" xfId="8253"/>
    <cellStyle name="40% - 强调文字颜色 6 2 16 15" xfId="8254"/>
    <cellStyle name="40% - 强调文字颜色 6 2 16 2" xfId="8255"/>
    <cellStyle name="40% - 强调文字颜色 6 2 16 3" xfId="8256"/>
    <cellStyle name="40% - 强调文字颜色 6 2 16 4" xfId="8257"/>
    <cellStyle name="40% - 强调文字颜色 6 2 16 5" xfId="8258"/>
    <cellStyle name="40% - 强调文字颜色 6 2 16 6" xfId="8259"/>
    <cellStyle name="40% - 强调文字颜色 6 2 16 7" xfId="8260"/>
    <cellStyle name="40% - 强调文字颜色 6 2 16 8" xfId="8261"/>
    <cellStyle name="40% - 强调文字颜色 6 2 16 9" xfId="8262"/>
    <cellStyle name="40% - 强调文字颜色 6 2 17" xfId="8263"/>
    <cellStyle name="40% - 强调文字颜色 6 2 17 10" xfId="8264"/>
    <cellStyle name="40% - 强调文字颜色 6 2 17 11" xfId="8265"/>
    <cellStyle name="40% - 强调文字颜色 6 2 17 12" xfId="8266"/>
    <cellStyle name="40% - 强调文字颜色 6 2 17 13" xfId="8267"/>
    <cellStyle name="40% - 强调文字颜色 6 2 17 14" xfId="8268"/>
    <cellStyle name="40% - 强调文字颜色 6 2 17 15" xfId="8269"/>
    <cellStyle name="40% - 强调文字颜色 6 2 17 2" xfId="8270"/>
    <cellStyle name="40% - 强调文字颜色 6 2 17 3" xfId="8271"/>
    <cellStyle name="40% - 强调文字颜色 6 2 17 4" xfId="8272"/>
    <cellStyle name="40% - 强调文字颜色 6 2 17 5" xfId="8273"/>
    <cellStyle name="40% - 强调文字颜色 6 2 17 6" xfId="8274"/>
    <cellStyle name="40% - 强调文字颜色 6 2 17 7" xfId="8275"/>
    <cellStyle name="40% - 强调文字颜色 6 2 17 8" xfId="8276"/>
    <cellStyle name="40% - 强调文字颜色 6 2 17 9" xfId="8277"/>
    <cellStyle name="40% - 强调文字颜色 6 2 18" xfId="8278"/>
    <cellStyle name="40% - 强调文字颜色 6 2 18 10" xfId="8279"/>
    <cellStyle name="40% - 强调文字颜色 6 2 18 11" xfId="8280"/>
    <cellStyle name="40% - 强调文字颜色 6 2 18 12" xfId="8281"/>
    <cellStyle name="40% - 强调文字颜色 6 2 18 13" xfId="8282"/>
    <cellStyle name="40% - 强调文字颜色 6 2 18 14" xfId="8283"/>
    <cellStyle name="40% - 强调文字颜色 6 2 18 15" xfId="8284"/>
    <cellStyle name="40% - 强调文字颜色 6 2 18 2" xfId="8285"/>
    <cellStyle name="40% - 强调文字颜色 6 2 18 3" xfId="8286"/>
    <cellStyle name="40% - 强调文字颜色 6 2 18 4" xfId="8287"/>
    <cellStyle name="40% - 强调文字颜色 6 2 18 5" xfId="8288"/>
    <cellStyle name="40% - 强调文字颜色 6 2 18 6" xfId="8289"/>
    <cellStyle name="40% - 强调文字颜色 6 2 18 7" xfId="8290"/>
    <cellStyle name="40% - 强调文字颜色 6 2 18 8" xfId="8291"/>
    <cellStyle name="40% - 强调文字颜色 6 2 18 9" xfId="8292"/>
    <cellStyle name="40% - 强调文字颜色 6 2 19" xfId="8293"/>
    <cellStyle name="40% - 强调文字颜色 6 2 19 10" xfId="8294"/>
    <cellStyle name="40% - 强调文字颜色 6 2 19 11" xfId="8295"/>
    <cellStyle name="40% - 强调文字颜色 6 2 19 12" xfId="8296"/>
    <cellStyle name="40% - 强调文字颜色 6 2 19 13" xfId="8297"/>
    <cellStyle name="40% - 强调文字颜色 6 2 19 14" xfId="8298"/>
    <cellStyle name="40% - 强调文字颜色 6 2 19 15" xfId="8299"/>
    <cellStyle name="40% - 强调文字颜色 6 2 19 2" xfId="8300"/>
    <cellStyle name="40% - 强调文字颜色 6 2 19 3" xfId="8301"/>
    <cellStyle name="40% - 强调文字颜色 6 2 19 4" xfId="8302"/>
    <cellStyle name="40% - 强调文字颜色 6 2 19 5" xfId="8303"/>
    <cellStyle name="40% - 强调文字颜色 6 2 19 6" xfId="8304"/>
    <cellStyle name="40% - 强调文字颜色 6 2 19 7" xfId="8305"/>
    <cellStyle name="40% - 强调文字颜色 6 2 19 8" xfId="8306"/>
    <cellStyle name="40% - 强调文字颜色 6 2 19 9" xfId="8307"/>
    <cellStyle name="40% - 强调文字颜色 6 2 2" xfId="8308"/>
    <cellStyle name="40% - 强调文字颜色 6 2 2 10" xfId="8309"/>
    <cellStyle name="40% - 强调文字颜色 6 2 2 11" xfId="8310"/>
    <cellStyle name="40% - 强调文字颜色 6 2 2 12" xfId="8311"/>
    <cellStyle name="40% - 强调文字颜色 6 2 2 13" xfId="8312"/>
    <cellStyle name="40% - 强调文字颜色 6 2 2 14" xfId="8313"/>
    <cellStyle name="40% - 强调文字颜色 6 2 2 15" xfId="8314"/>
    <cellStyle name="40% - 强调文字颜色 6 2 2 2" xfId="8315"/>
    <cellStyle name="40% - 强调文字颜色 6 2 2 3" xfId="8316"/>
    <cellStyle name="40% - 强调文字颜色 6 2 2 4" xfId="8317"/>
    <cellStyle name="40% - 强调文字颜色 6 2 2 5" xfId="8318"/>
    <cellStyle name="40% - 强调文字颜色 6 2 2 6" xfId="8319"/>
    <cellStyle name="40% - 强调文字颜色 6 2 2 7" xfId="8320"/>
    <cellStyle name="40% - 强调文字颜色 6 2 2 8" xfId="8321"/>
    <cellStyle name="40% - 强调文字颜色 6 2 2 9" xfId="8322"/>
    <cellStyle name="40% - 强调文字颜色 6 2 20" xfId="8323"/>
    <cellStyle name="40% - 强调文字颜色 6 2 20 10" xfId="8324"/>
    <cellStyle name="40% - 强调文字颜色 6 2 20 11" xfId="8325"/>
    <cellStyle name="40% - 强调文字颜色 6 2 20 12" xfId="8326"/>
    <cellStyle name="40% - 强调文字颜色 6 2 20 13" xfId="8327"/>
    <cellStyle name="40% - 强调文字颜色 6 2 20 14" xfId="8328"/>
    <cellStyle name="40% - 强调文字颜色 6 2 20 15" xfId="8329"/>
    <cellStyle name="40% - 强调文字颜色 6 2 20 2" xfId="8330"/>
    <cellStyle name="40% - 强调文字颜色 6 2 20 3" xfId="8331"/>
    <cellStyle name="40% - 强调文字颜色 6 2 20 4" xfId="8332"/>
    <cellStyle name="40% - 强调文字颜色 6 2 20 5" xfId="8333"/>
    <cellStyle name="40% - 强调文字颜色 6 2 20 6" xfId="8334"/>
    <cellStyle name="40% - 强调文字颜色 6 2 20 7" xfId="8335"/>
    <cellStyle name="40% - 强调文字颜色 6 2 20 8" xfId="8336"/>
    <cellStyle name="40% - 强调文字颜色 6 2 20 9" xfId="8337"/>
    <cellStyle name="40% - 强调文字颜色 6 2 21" xfId="8338"/>
    <cellStyle name="40% - 强调文字颜色 6 2 21 10" xfId="8339"/>
    <cellStyle name="40% - 强调文字颜色 6 2 21 11" xfId="8340"/>
    <cellStyle name="40% - 强调文字颜色 6 2 21 12" xfId="8341"/>
    <cellStyle name="40% - 强调文字颜色 6 2 21 13" xfId="8342"/>
    <cellStyle name="40% - 强调文字颜色 6 2 21 14" xfId="8343"/>
    <cellStyle name="40% - 强调文字颜色 6 2 21 15" xfId="8344"/>
    <cellStyle name="40% - 强调文字颜色 6 2 21 2" xfId="8345"/>
    <cellStyle name="40% - 强调文字颜色 6 2 21 3" xfId="8346"/>
    <cellStyle name="40% - 强调文字颜色 6 2 21 4" xfId="8347"/>
    <cellStyle name="40% - 强调文字颜色 6 2 21 5" xfId="8348"/>
    <cellStyle name="40% - 强调文字颜色 6 2 21 6" xfId="8349"/>
    <cellStyle name="40% - 强调文字颜色 6 2 21 7" xfId="8350"/>
    <cellStyle name="40% - 强调文字颜色 6 2 21 8" xfId="8351"/>
    <cellStyle name="40% - 强调文字颜色 6 2 21 9" xfId="8352"/>
    <cellStyle name="40% - 强调文字颜色 6 2 22" xfId="8353"/>
    <cellStyle name="40% - 强调文字颜色 6 2 22 10" xfId="8354"/>
    <cellStyle name="40% - 强调文字颜色 6 2 22 11" xfId="8355"/>
    <cellStyle name="40% - 强调文字颜色 6 2 22 12" xfId="8356"/>
    <cellStyle name="40% - 强调文字颜色 6 2 22 13" xfId="8357"/>
    <cellStyle name="40% - 强调文字颜色 6 2 22 14" xfId="8358"/>
    <cellStyle name="40% - 强调文字颜色 6 2 22 15" xfId="8359"/>
    <cellStyle name="40% - 强调文字颜色 6 2 22 2" xfId="8360"/>
    <cellStyle name="40% - 强调文字颜色 6 2 22 3" xfId="8361"/>
    <cellStyle name="40% - 强调文字颜色 6 2 22 4" xfId="8362"/>
    <cellStyle name="40% - 强调文字颜色 6 2 22 5" xfId="8363"/>
    <cellStyle name="40% - 强调文字颜色 6 2 22 6" xfId="8364"/>
    <cellStyle name="40% - 强调文字颜色 6 2 22 7" xfId="8365"/>
    <cellStyle name="40% - 强调文字颜色 6 2 22 8" xfId="8366"/>
    <cellStyle name="40% - 强调文字颜色 6 2 22 9" xfId="8367"/>
    <cellStyle name="40% - 强调文字颜色 6 2 23" xfId="8368"/>
    <cellStyle name="40% - 强调文字颜色 6 2 23 10" xfId="8369"/>
    <cellStyle name="40% - 强调文字颜色 6 2 23 11" xfId="8370"/>
    <cellStyle name="40% - 强调文字颜色 6 2 23 12" xfId="8371"/>
    <cellStyle name="40% - 强调文字颜色 6 2 23 13" xfId="8372"/>
    <cellStyle name="40% - 强调文字颜色 6 2 23 14" xfId="8373"/>
    <cellStyle name="40% - 强调文字颜色 6 2 23 15" xfId="8374"/>
    <cellStyle name="40% - 强调文字颜色 6 2 23 2" xfId="8375"/>
    <cellStyle name="40% - 强调文字颜色 6 2 23 3" xfId="8376"/>
    <cellStyle name="40% - 强调文字颜色 6 2 23 4" xfId="8377"/>
    <cellStyle name="40% - 强调文字颜色 6 2 23 5" xfId="8378"/>
    <cellStyle name="40% - 强调文字颜色 6 2 23 6" xfId="8379"/>
    <cellStyle name="40% - 强调文字颜色 6 2 23 7" xfId="8380"/>
    <cellStyle name="40% - 强调文字颜色 6 2 23 8" xfId="8381"/>
    <cellStyle name="40% - 强调文字颜色 6 2 23 9" xfId="8382"/>
    <cellStyle name="40% - 强调文字颜色 6 2 24" xfId="8383"/>
    <cellStyle name="40% - 强调文字颜色 6 2 24 10" xfId="8384"/>
    <cellStyle name="40% - 强调文字颜色 6 2 24 11" xfId="8385"/>
    <cellStyle name="40% - 强调文字颜色 6 2 24 12" xfId="8386"/>
    <cellStyle name="40% - 强调文字颜色 6 2 24 13" xfId="8387"/>
    <cellStyle name="40% - 强调文字颜色 6 2 24 14" xfId="8388"/>
    <cellStyle name="40% - 强调文字颜色 6 2 24 15" xfId="8389"/>
    <cellStyle name="40% - 强调文字颜色 6 2 24 2" xfId="8390"/>
    <cellStyle name="40% - 强调文字颜色 6 2 24 3" xfId="8391"/>
    <cellStyle name="40% - 强调文字颜色 6 2 24 4" xfId="8392"/>
    <cellStyle name="40% - 强调文字颜色 6 2 24 5" xfId="8393"/>
    <cellStyle name="40% - 强调文字颜色 6 2 24 6" xfId="8394"/>
    <cellStyle name="40% - 强调文字颜色 6 2 24 7" xfId="8395"/>
    <cellStyle name="40% - 强调文字颜色 6 2 24 8" xfId="8396"/>
    <cellStyle name="40% - 强调文字颜色 6 2 24 9" xfId="8397"/>
    <cellStyle name="40% - 强调文字颜色 6 2 25" xfId="8398"/>
    <cellStyle name="40% - 强调文字颜色 6 2 25 10" xfId="8399"/>
    <cellStyle name="40% - 强调文字颜色 6 2 25 11" xfId="8400"/>
    <cellStyle name="40% - 强调文字颜色 6 2 25 12" xfId="8401"/>
    <cellStyle name="40% - 强调文字颜色 6 2 25 13" xfId="8402"/>
    <cellStyle name="40% - 强调文字颜色 6 2 25 14" xfId="8403"/>
    <cellStyle name="40% - 强调文字颜色 6 2 25 15" xfId="8404"/>
    <cellStyle name="40% - 强调文字颜色 6 2 25 2" xfId="8405"/>
    <cellStyle name="40% - 强调文字颜色 6 2 25 3" xfId="8406"/>
    <cellStyle name="40% - 强调文字颜色 6 2 25 4" xfId="8407"/>
    <cellStyle name="40% - 强调文字颜色 6 2 25 5" xfId="8408"/>
    <cellStyle name="40% - 强调文字颜色 6 2 25 6" xfId="8409"/>
    <cellStyle name="40% - 强调文字颜色 6 2 25 7" xfId="8410"/>
    <cellStyle name="40% - 强调文字颜色 6 2 25 8" xfId="8411"/>
    <cellStyle name="40% - 强调文字颜色 6 2 25 9" xfId="8412"/>
    <cellStyle name="40% - 强调文字颜色 6 2 26" xfId="8413"/>
    <cellStyle name="40% - 强调文字颜色 6 2 26 10" xfId="8414"/>
    <cellStyle name="40% - 强调文字颜色 6 2 26 11" xfId="8415"/>
    <cellStyle name="40% - 强调文字颜色 6 2 26 12" xfId="8416"/>
    <cellStyle name="40% - 强调文字颜色 6 2 26 13" xfId="8417"/>
    <cellStyle name="40% - 强调文字颜色 6 2 26 14" xfId="8418"/>
    <cellStyle name="40% - 强调文字颜色 6 2 26 15" xfId="8419"/>
    <cellStyle name="40% - 强调文字颜色 6 2 26 2" xfId="8420"/>
    <cellStyle name="40% - 强调文字颜色 6 2 26 3" xfId="8421"/>
    <cellStyle name="40% - 强调文字颜色 6 2 26 4" xfId="8422"/>
    <cellStyle name="40% - 强调文字颜色 6 2 26 5" xfId="8423"/>
    <cellStyle name="40% - 强调文字颜色 6 2 26 6" xfId="8424"/>
    <cellStyle name="40% - 强调文字颜色 6 2 26 7" xfId="8425"/>
    <cellStyle name="40% - 强调文字颜色 6 2 26 8" xfId="8426"/>
    <cellStyle name="40% - 强调文字颜色 6 2 26 9" xfId="8427"/>
    <cellStyle name="40% - 强调文字颜色 6 2 27" xfId="8428"/>
    <cellStyle name="40% - 强调文字颜色 6 2 27 10" xfId="8429"/>
    <cellStyle name="40% - 强调文字颜色 6 2 27 11" xfId="8430"/>
    <cellStyle name="40% - 强调文字颜色 6 2 27 12" xfId="8431"/>
    <cellStyle name="40% - 强调文字颜色 6 2 27 13" xfId="8432"/>
    <cellStyle name="40% - 强调文字颜色 6 2 27 14" xfId="8433"/>
    <cellStyle name="40% - 强调文字颜色 6 2 27 15" xfId="8434"/>
    <cellStyle name="40% - 强调文字颜色 6 2 27 2" xfId="8435"/>
    <cellStyle name="40% - 强调文字颜色 6 2 27 3" xfId="8436"/>
    <cellStyle name="40% - 强调文字颜色 6 2 27 4" xfId="8437"/>
    <cellStyle name="40% - 强调文字颜色 6 2 27 5" xfId="8438"/>
    <cellStyle name="40% - 强调文字颜色 6 2 27 6" xfId="8439"/>
    <cellStyle name="40% - 强调文字颜色 6 2 27 7" xfId="8440"/>
    <cellStyle name="40% - 强调文字颜色 6 2 27 8" xfId="8441"/>
    <cellStyle name="40% - 强调文字颜色 6 2 27 9" xfId="8442"/>
    <cellStyle name="40% - 强调文字颜色 6 2 28" xfId="8443"/>
    <cellStyle name="40% - 强调文字颜色 6 2 28 10" xfId="8444"/>
    <cellStyle name="40% - 强调文字颜色 6 2 28 11" xfId="8445"/>
    <cellStyle name="40% - 强调文字颜色 6 2 28 12" xfId="8446"/>
    <cellStyle name="40% - 强调文字颜色 6 2 28 13" xfId="8447"/>
    <cellStyle name="40% - 强调文字颜色 6 2 28 14" xfId="8448"/>
    <cellStyle name="40% - 强调文字颜色 6 2 28 15" xfId="8449"/>
    <cellStyle name="40% - 强调文字颜色 6 2 28 2" xfId="8450"/>
    <cellStyle name="40% - 强调文字颜色 6 2 28 3" xfId="8451"/>
    <cellStyle name="40% - 强调文字颜色 6 2 28 4" xfId="8452"/>
    <cellStyle name="40% - 强调文字颜色 6 2 28 5" xfId="8453"/>
    <cellStyle name="40% - 强调文字颜色 6 2 28 6" xfId="8454"/>
    <cellStyle name="40% - 强调文字颜色 6 2 28 7" xfId="8455"/>
    <cellStyle name="40% - 强调文字颜色 6 2 28 8" xfId="8456"/>
    <cellStyle name="40% - 强调文字颜色 6 2 28 9" xfId="8457"/>
    <cellStyle name="40% - 强调文字颜色 6 2 29" xfId="8458"/>
    <cellStyle name="40% - 强调文字颜色 6 2 29 10" xfId="8459"/>
    <cellStyle name="40% - 强调文字颜色 6 2 29 11" xfId="8460"/>
    <cellStyle name="40% - 强调文字颜色 6 2 29 12" xfId="8461"/>
    <cellStyle name="40% - 强调文字颜色 6 2 29 13" xfId="8462"/>
    <cellStyle name="40% - 强调文字颜色 6 2 29 14" xfId="8463"/>
    <cellStyle name="40% - 强调文字颜色 6 2 29 15" xfId="8464"/>
    <cellStyle name="40% - 强调文字颜色 6 2 29 2" xfId="8465"/>
    <cellStyle name="40% - 强调文字颜色 6 2 29 3" xfId="8466"/>
    <cellStyle name="40% - 强调文字颜色 6 2 29 4" xfId="8467"/>
    <cellStyle name="40% - 强调文字颜色 6 2 29 5" xfId="8468"/>
    <cellStyle name="40% - 强调文字颜色 6 2 29 6" xfId="8469"/>
    <cellStyle name="40% - 强调文字颜色 6 2 29 7" xfId="8470"/>
    <cellStyle name="40% - 强调文字颜色 6 2 29 8" xfId="8471"/>
    <cellStyle name="40% - 强调文字颜色 6 2 29 9" xfId="8472"/>
    <cellStyle name="40% - 强调文字颜色 6 2 3" xfId="8473"/>
    <cellStyle name="40% - 强调文字颜色 6 2 3 10" xfId="8474"/>
    <cellStyle name="40% - 强调文字颜色 6 2 3 11" xfId="8475"/>
    <cellStyle name="40% - 强调文字颜色 6 2 3 12" xfId="8476"/>
    <cellStyle name="40% - 强调文字颜色 6 2 3 13" xfId="8477"/>
    <cellStyle name="40% - 强调文字颜色 6 2 3 14" xfId="8478"/>
    <cellStyle name="40% - 强调文字颜色 6 2 3 15" xfId="8479"/>
    <cellStyle name="40% - 强调文字颜色 6 2 3 2" xfId="8480"/>
    <cellStyle name="40% - 强调文字颜色 6 2 3 3" xfId="8481"/>
    <cellStyle name="40% - 强调文字颜色 6 2 3 4" xfId="8482"/>
    <cellStyle name="40% - 强调文字颜色 6 2 3 5" xfId="8483"/>
    <cellStyle name="40% - 强调文字颜色 6 2 3 6" xfId="8484"/>
    <cellStyle name="40% - 强调文字颜色 6 2 3 7" xfId="8485"/>
    <cellStyle name="40% - 强调文字颜色 6 2 3 8" xfId="8486"/>
    <cellStyle name="40% - 强调文字颜色 6 2 3 9" xfId="8487"/>
    <cellStyle name="40% - 强调文字颜色 6 2 30" xfId="8488"/>
    <cellStyle name="40% - 强调文字颜色 6 2 30 10" xfId="8489"/>
    <cellStyle name="40% - 强调文字颜色 6 2 30 11" xfId="8490"/>
    <cellStyle name="40% - 强调文字颜色 6 2 30 12" xfId="8491"/>
    <cellStyle name="40% - 强调文字颜色 6 2 30 13" xfId="8492"/>
    <cellStyle name="40% - 强调文字颜色 6 2 30 14" xfId="8493"/>
    <cellStyle name="40% - 强调文字颜色 6 2 30 15" xfId="8494"/>
    <cellStyle name="40% - 强调文字颜色 6 2 30 2" xfId="8495"/>
    <cellStyle name="40% - 强调文字颜色 6 2 30 3" xfId="8496"/>
    <cellStyle name="40% - 强调文字颜色 6 2 30 4" xfId="8497"/>
    <cellStyle name="40% - 强调文字颜色 6 2 30 5" xfId="8498"/>
    <cellStyle name="40% - 强调文字颜色 6 2 30 6" xfId="8499"/>
    <cellStyle name="40% - 强调文字颜色 6 2 30 7" xfId="8500"/>
    <cellStyle name="40% - 强调文字颜色 6 2 30 8" xfId="8501"/>
    <cellStyle name="40% - 强调文字颜色 6 2 30 9" xfId="8502"/>
    <cellStyle name="40% - 强调文字颜色 6 2 31" xfId="8503"/>
    <cellStyle name="40% - 强调文字颜色 6 2 31 10" xfId="8504"/>
    <cellStyle name="40% - 强调文字颜色 6 2 31 11" xfId="8505"/>
    <cellStyle name="40% - 强调文字颜色 6 2 31 12" xfId="8506"/>
    <cellStyle name="40% - 强调文字颜色 6 2 31 13" xfId="8507"/>
    <cellStyle name="40% - 强调文字颜色 6 2 31 14" xfId="8508"/>
    <cellStyle name="40% - 强调文字颜色 6 2 31 15" xfId="8509"/>
    <cellStyle name="40% - 强调文字颜色 6 2 31 2" xfId="8510"/>
    <cellStyle name="40% - 强调文字颜色 6 2 31 3" xfId="8511"/>
    <cellStyle name="40% - 强调文字颜色 6 2 31 4" xfId="8512"/>
    <cellStyle name="40% - 强调文字颜色 6 2 31 5" xfId="8513"/>
    <cellStyle name="40% - 强调文字颜色 6 2 31 6" xfId="8514"/>
    <cellStyle name="40% - 强调文字颜色 6 2 31 7" xfId="8515"/>
    <cellStyle name="40% - 强调文字颜色 6 2 31 8" xfId="8516"/>
    <cellStyle name="40% - 强调文字颜色 6 2 31 9" xfId="8517"/>
    <cellStyle name="40% - 强调文字颜色 6 2 32" xfId="8518"/>
    <cellStyle name="40% - 强调文字颜色 6 2 32 10" xfId="8519"/>
    <cellStyle name="40% - 强调文字颜色 6 2 32 11" xfId="8520"/>
    <cellStyle name="40% - 强调文字颜色 6 2 32 12" xfId="8521"/>
    <cellStyle name="40% - 强调文字颜色 6 2 32 13" xfId="8522"/>
    <cellStyle name="40% - 强调文字颜色 6 2 32 14" xfId="8523"/>
    <cellStyle name="40% - 强调文字颜色 6 2 32 15" xfId="8524"/>
    <cellStyle name="40% - 强调文字颜色 6 2 32 2" xfId="8525"/>
    <cellStyle name="40% - 强调文字颜色 6 2 32 3" xfId="8526"/>
    <cellStyle name="40% - 强调文字颜色 6 2 32 4" xfId="8527"/>
    <cellStyle name="40% - 强调文字颜色 6 2 32 5" xfId="8528"/>
    <cellStyle name="40% - 强调文字颜色 6 2 32 6" xfId="8529"/>
    <cellStyle name="40% - 强调文字颜色 6 2 32 7" xfId="8530"/>
    <cellStyle name="40% - 强调文字颜色 6 2 32 8" xfId="8531"/>
    <cellStyle name="40% - 强调文字颜色 6 2 32 9" xfId="8532"/>
    <cellStyle name="40% - 强调文字颜色 6 2 33" xfId="8533"/>
    <cellStyle name="40% - 强调文字颜色 6 2 33 10" xfId="8534"/>
    <cellStyle name="40% - 强调文字颜色 6 2 33 11" xfId="8535"/>
    <cellStyle name="40% - 强调文字颜色 6 2 33 12" xfId="8536"/>
    <cellStyle name="40% - 强调文字颜色 6 2 33 13" xfId="8537"/>
    <cellStyle name="40% - 强调文字颜色 6 2 33 14" xfId="8538"/>
    <cellStyle name="40% - 强调文字颜色 6 2 33 15" xfId="8539"/>
    <cellStyle name="40% - 强调文字颜色 6 2 33 2" xfId="8540"/>
    <cellStyle name="40% - 强调文字颜色 6 2 33 3" xfId="8541"/>
    <cellStyle name="40% - 强调文字颜色 6 2 33 4" xfId="8542"/>
    <cellStyle name="40% - 强调文字颜色 6 2 33 5" xfId="8543"/>
    <cellStyle name="40% - 强调文字颜色 6 2 33 6" xfId="8544"/>
    <cellStyle name="40% - 强调文字颜色 6 2 33 7" xfId="8545"/>
    <cellStyle name="40% - 强调文字颜色 6 2 33 8" xfId="8546"/>
    <cellStyle name="40% - 强调文字颜色 6 2 33 9" xfId="8547"/>
    <cellStyle name="40% - 强调文字颜色 6 2 34" xfId="8548"/>
    <cellStyle name="40% - 强调文字颜色 6 2 34 10" xfId="8549"/>
    <cellStyle name="40% - 强调文字颜色 6 2 34 11" xfId="8550"/>
    <cellStyle name="40% - 强调文字颜色 6 2 34 12" xfId="8551"/>
    <cellStyle name="40% - 强调文字颜色 6 2 34 13" xfId="8552"/>
    <cellStyle name="40% - 强调文字颜色 6 2 34 14" xfId="8553"/>
    <cellStyle name="40% - 强调文字颜色 6 2 34 15" xfId="8554"/>
    <cellStyle name="40% - 强调文字颜色 6 2 34 2" xfId="8555"/>
    <cellStyle name="40% - 强调文字颜色 6 2 34 3" xfId="8556"/>
    <cellStyle name="40% - 强调文字颜色 6 2 34 4" xfId="8557"/>
    <cellStyle name="40% - 强调文字颜色 6 2 34 5" xfId="8558"/>
    <cellStyle name="40% - 强调文字颜色 6 2 34 6" xfId="8559"/>
    <cellStyle name="40% - 强调文字颜色 6 2 34 7" xfId="8560"/>
    <cellStyle name="40% - 强调文字颜色 6 2 34 8" xfId="8561"/>
    <cellStyle name="40% - 强调文字颜色 6 2 34 9" xfId="8562"/>
    <cellStyle name="40% - 强调文字颜色 6 2 35" xfId="8563"/>
    <cellStyle name="40% - 强调文字颜色 6 2 36" xfId="8564"/>
    <cellStyle name="40% - 强调文字颜色 6 2 37" xfId="8565"/>
    <cellStyle name="40% - 强调文字颜色 6 2 38" xfId="8566"/>
    <cellStyle name="40% - 强调文字颜色 6 2 39" xfId="8567"/>
    <cellStyle name="40% - 强调文字颜色 6 2 4" xfId="8568"/>
    <cellStyle name="40% - 强调文字颜色 6 2 4 10" xfId="8569"/>
    <cellStyle name="40% - 强调文字颜色 6 2 4 11" xfId="8570"/>
    <cellStyle name="40% - 强调文字颜色 6 2 4 12" xfId="8571"/>
    <cellStyle name="40% - 强调文字颜色 6 2 4 13" xfId="8572"/>
    <cellStyle name="40% - 强调文字颜色 6 2 4 14" xfId="8573"/>
    <cellStyle name="40% - 强调文字颜色 6 2 4 15" xfId="8574"/>
    <cellStyle name="40% - 强调文字颜色 6 2 4 2" xfId="8575"/>
    <cellStyle name="40% - 强调文字颜色 6 2 4 3" xfId="8576"/>
    <cellStyle name="40% - 强调文字颜色 6 2 4 4" xfId="8577"/>
    <cellStyle name="40% - 强调文字颜色 6 2 4 5" xfId="8578"/>
    <cellStyle name="40% - 强调文字颜色 6 2 4 6" xfId="8579"/>
    <cellStyle name="40% - 强调文字颜色 6 2 4 7" xfId="8580"/>
    <cellStyle name="40% - 强调文字颜色 6 2 4 8" xfId="8581"/>
    <cellStyle name="40% - 强调文字颜色 6 2 4 9" xfId="8582"/>
    <cellStyle name="40% - 强调文字颜色 6 2 40" xfId="8583"/>
    <cellStyle name="40% - 强调文字颜色 6 2 41" xfId="8584"/>
    <cellStyle name="40% - 强调文字颜色 6 2 42" xfId="8585"/>
    <cellStyle name="40% - 强调文字颜色 6 2 43" xfId="8586"/>
    <cellStyle name="40% - 强调文字颜色 6 2 44" xfId="8587"/>
    <cellStyle name="40% - 强调文字颜色 6 2 45" xfId="8588"/>
    <cellStyle name="40% - 强调文字颜色 6 2 46" xfId="8589"/>
    <cellStyle name="40% - 强调文字颜色 6 2 47" xfId="8590"/>
    <cellStyle name="40% - 强调文字颜色 6 2 48" xfId="8591"/>
    <cellStyle name="40% - 强调文字颜色 6 2 49" xfId="8592"/>
    <cellStyle name="40% - 强调文字颜色 6 2 5" xfId="8593"/>
    <cellStyle name="40% - 强调文字颜色 6 2 5 10" xfId="8594"/>
    <cellStyle name="40% - 强调文字颜色 6 2 5 11" xfId="8595"/>
    <cellStyle name="40% - 强调文字颜色 6 2 5 12" xfId="8596"/>
    <cellStyle name="40% - 强调文字颜色 6 2 5 13" xfId="8597"/>
    <cellStyle name="40% - 强调文字颜色 6 2 5 14" xfId="8598"/>
    <cellStyle name="40% - 强调文字颜色 6 2 5 15" xfId="8599"/>
    <cellStyle name="40% - 强调文字颜色 6 2 5 2" xfId="8600"/>
    <cellStyle name="40% - 强调文字颜色 6 2 5 3" xfId="8601"/>
    <cellStyle name="40% - 强调文字颜色 6 2 5 4" xfId="8602"/>
    <cellStyle name="40% - 强调文字颜色 6 2 5 5" xfId="8603"/>
    <cellStyle name="40% - 强调文字颜色 6 2 5 6" xfId="8604"/>
    <cellStyle name="40% - 强调文字颜色 6 2 5 7" xfId="8605"/>
    <cellStyle name="40% - 强调文字颜色 6 2 5 8" xfId="8606"/>
    <cellStyle name="40% - 强调文字颜色 6 2 5 9" xfId="8607"/>
    <cellStyle name="40% - 强调文字颜色 6 2 50" xfId="8608"/>
    <cellStyle name="40% - 强调文字颜色 6 2 51" xfId="8609"/>
    <cellStyle name="40% - 强调文字颜色 6 2 52" xfId="8610"/>
    <cellStyle name="40% - 强调文字颜色 6 2 53" xfId="8611"/>
    <cellStyle name="40% - 强调文字颜色 6 2 54" xfId="8612"/>
    <cellStyle name="40% - 强调文字颜色 6 2 55" xfId="8613"/>
    <cellStyle name="40% - 强调文字颜色 6 2 56" xfId="8614"/>
    <cellStyle name="40% - 强调文字颜色 6 2 57" xfId="8615"/>
    <cellStyle name="40% - 强调文字颜色 6 2 58" xfId="8616"/>
    <cellStyle name="40% - 强调文字颜色 6 2 59" xfId="8617"/>
    <cellStyle name="40% - 强调文字颜色 6 2 6" xfId="8618"/>
    <cellStyle name="40% - 强调文字颜色 6 2 6 10" xfId="8619"/>
    <cellStyle name="40% - 强调文字颜色 6 2 6 11" xfId="8620"/>
    <cellStyle name="40% - 强调文字颜色 6 2 6 12" xfId="8621"/>
    <cellStyle name="40% - 强调文字颜色 6 2 6 13" xfId="8622"/>
    <cellStyle name="40% - 强调文字颜色 6 2 6 14" xfId="8623"/>
    <cellStyle name="40% - 强调文字颜色 6 2 6 15" xfId="8624"/>
    <cellStyle name="40% - 强调文字颜色 6 2 6 2" xfId="8625"/>
    <cellStyle name="40% - 强调文字颜色 6 2 6 3" xfId="8626"/>
    <cellStyle name="40% - 强调文字颜色 6 2 6 4" xfId="8627"/>
    <cellStyle name="40% - 强调文字颜色 6 2 6 5" xfId="8628"/>
    <cellStyle name="40% - 强调文字颜色 6 2 6 6" xfId="8629"/>
    <cellStyle name="40% - 强调文字颜色 6 2 6 7" xfId="8630"/>
    <cellStyle name="40% - 强调文字颜色 6 2 6 8" xfId="8631"/>
    <cellStyle name="40% - 强调文字颜色 6 2 6 9" xfId="8632"/>
    <cellStyle name="40% - 强调文字颜色 6 2 60" xfId="8633"/>
    <cellStyle name="40% - 强调文字颜色 6 2 7" xfId="8634"/>
    <cellStyle name="40% - 强调文字颜色 6 2 7 10" xfId="8635"/>
    <cellStyle name="40% - 强调文字颜色 6 2 7 11" xfId="8636"/>
    <cellStyle name="40% - 强调文字颜色 6 2 7 12" xfId="8637"/>
    <cellStyle name="40% - 强调文字颜色 6 2 7 13" xfId="8638"/>
    <cellStyle name="40% - 强调文字颜色 6 2 7 14" xfId="8639"/>
    <cellStyle name="40% - 强调文字颜色 6 2 7 15" xfId="8640"/>
    <cellStyle name="40% - 强调文字颜色 6 2 7 2" xfId="8641"/>
    <cellStyle name="40% - 强调文字颜色 6 2 7 3" xfId="8642"/>
    <cellStyle name="40% - 强调文字颜色 6 2 7 4" xfId="8643"/>
    <cellStyle name="40% - 强调文字颜色 6 2 7 5" xfId="8644"/>
    <cellStyle name="40% - 强调文字颜色 6 2 7 6" xfId="8645"/>
    <cellStyle name="40% - 强调文字颜色 6 2 7 7" xfId="8646"/>
    <cellStyle name="40% - 强调文字颜色 6 2 7 8" xfId="8647"/>
    <cellStyle name="40% - 强调文字颜色 6 2 7 9" xfId="8648"/>
    <cellStyle name="40% - 强调文字颜色 6 2 8" xfId="8649"/>
    <cellStyle name="40% - 强调文字颜色 6 2 8 10" xfId="8650"/>
    <cellStyle name="40% - 强调文字颜色 6 2 8 11" xfId="8651"/>
    <cellStyle name="40% - 强调文字颜色 6 2 8 12" xfId="8652"/>
    <cellStyle name="40% - 强调文字颜色 6 2 8 13" xfId="8653"/>
    <cellStyle name="40% - 强调文字颜色 6 2 8 14" xfId="8654"/>
    <cellStyle name="40% - 强调文字颜色 6 2 8 15" xfId="8655"/>
    <cellStyle name="40% - 强调文字颜色 6 2 8 2" xfId="8656"/>
    <cellStyle name="40% - 强调文字颜色 6 2 8 3" xfId="8657"/>
    <cellStyle name="40% - 强调文字颜色 6 2 8 4" xfId="8658"/>
    <cellStyle name="40% - 强调文字颜色 6 2 8 5" xfId="8659"/>
    <cellStyle name="40% - 强调文字颜色 6 2 8 6" xfId="8660"/>
    <cellStyle name="40% - 强调文字颜色 6 2 8 7" xfId="8661"/>
    <cellStyle name="40% - 强调文字颜色 6 2 8 8" xfId="8662"/>
    <cellStyle name="40% - 强调文字颜色 6 2 8 9" xfId="8663"/>
    <cellStyle name="40% - 强调文字颜色 6 2 9" xfId="8664"/>
    <cellStyle name="40% - 强调文字颜色 6 2 9 10" xfId="8665"/>
    <cellStyle name="40% - 强调文字颜色 6 2 9 11" xfId="8666"/>
    <cellStyle name="40% - 强调文字颜色 6 2 9 12" xfId="8667"/>
    <cellStyle name="40% - 强调文字颜色 6 2 9 13" xfId="8668"/>
    <cellStyle name="40% - 强调文字颜色 6 2 9 14" xfId="8669"/>
    <cellStyle name="40% - 强调文字颜色 6 2 9 15" xfId="8670"/>
    <cellStyle name="40% - 强调文字颜色 6 2 9 2" xfId="8671"/>
    <cellStyle name="40% - 强调文字颜色 6 2 9 3" xfId="8672"/>
    <cellStyle name="40% - 强调文字颜色 6 2 9 4" xfId="8673"/>
    <cellStyle name="40% - 强调文字颜色 6 2 9 5" xfId="8674"/>
    <cellStyle name="40% - 强调文字颜色 6 2 9 6" xfId="8675"/>
    <cellStyle name="40% - 强调文字颜色 6 2 9 7" xfId="8676"/>
    <cellStyle name="40% - 强调文字颜色 6 2 9 8" xfId="8677"/>
    <cellStyle name="40% - 强调文字颜色 6 2 9 9" xfId="8678"/>
    <cellStyle name="40% - 强调文字颜色 6 3" xfId="8679"/>
    <cellStyle name="40% - 强调文字颜色 6 3 10" xfId="8680"/>
    <cellStyle name="40% - 强调文字颜色 6 3 11" xfId="8681"/>
    <cellStyle name="40% - 强调文字颜色 6 3 12" xfId="8682"/>
    <cellStyle name="40% - 强调文字颜色 6 3 13" xfId="8683"/>
    <cellStyle name="40% - 强调文字颜色 6 3 14" xfId="8684"/>
    <cellStyle name="40% - 强调文字颜色 6 3 15" xfId="8685"/>
    <cellStyle name="40% - 强调文字颜色 6 3 16" xfId="8686"/>
    <cellStyle name="40% - 强调文字颜色 6 3 17" xfId="8687"/>
    <cellStyle name="40% - 强调文字颜色 6 3 18" xfId="8688"/>
    <cellStyle name="40% - 强调文字颜色 6 3 19" xfId="8689"/>
    <cellStyle name="40% - 强调文字颜色 6 3 2" xfId="8690"/>
    <cellStyle name="40% - 强调文字颜色 6 3 2 10" xfId="8691"/>
    <cellStyle name="40% - 强调文字颜色 6 3 2 11" xfId="8692"/>
    <cellStyle name="40% - 强调文字颜色 6 3 2 12" xfId="8693"/>
    <cellStyle name="40% - 强调文字颜色 6 3 2 13" xfId="8694"/>
    <cellStyle name="40% - 强调文字颜色 6 3 2 14" xfId="8695"/>
    <cellStyle name="40% - 强调文字颜色 6 3 2 15" xfId="8696"/>
    <cellStyle name="40% - 强调文字颜色 6 3 2 2" xfId="8697"/>
    <cellStyle name="40% - 强调文字颜色 6 3 2 3" xfId="8698"/>
    <cellStyle name="40% - 强调文字颜色 6 3 2 4" xfId="8699"/>
    <cellStyle name="40% - 强调文字颜色 6 3 2 5" xfId="8700"/>
    <cellStyle name="40% - 强调文字颜色 6 3 2 6" xfId="8701"/>
    <cellStyle name="40% - 强调文字颜色 6 3 2 7" xfId="8702"/>
    <cellStyle name="40% - 强调文字颜色 6 3 2 8" xfId="8703"/>
    <cellStyle name="40% - 强调文字颜色 6 3 2 9" xfId="8704"/>
    <cellStyle name="40% - 强调文字颜色 6 3 20" xfId="8705"/>
    <cellStyle name="40% - 强调文字颜色 6 3 21" xfId="8706"/>
    <cellStyle name="40% - 强调文字颜色 6 3 22" xfId="8707"/>
    <cellStyle name="40% - 强调文字颜色 6 3 23" xfId="8708"/>
    <cellStyle name="40% - 强调文字颜色 6 3 24" xfId="8709"/>
    <cellStyle name="40% - 强调文字颜色 6 3 25" xfId="8710"/>
    <cellStyle name="40% - 强调文字颜色 6 3 26" xfId="8711"/>
    <cellStyle name="40% - 强调文字颜色 6 3 27" xfId="8712"/>
    <cellStyle name="40% - 强调文字颜色 6 3 28" xfId="8713"/>
    <cellStyle name="40% - 强调文字颜色 6 3 29" xfId="8714"/>
    <cellStyle name="40% - 强调文字颜色 6 3 3" xfId="8715"/>
    <cellStyle name="40% - 强调文字颜色 6 3 3 10" xfId="8716"/>
    <cellStyle name="40% - 强调文字颜色 6 3 3 11" xfId="8717"/>
    <cellStyle name="40% - 强调文字颜色 6 3 3 12" xfId="8718"/>
    <cellStyle name="40% - 强调文字颜色 6 3 3 13" xfId="8719"/>
    <cellStyle name="40% - 强调文字颜色 6 3 3 14" xfId="8720"/>
    <cellStyle name="40% - 强调文字颜色 6 3 3 15" xfId="8721"/>
    <cellStyle name="40% - 强调文字颜色 6 3 3 2" xfId="8722"/>
    <cellStyle name="40% - 强调文字颜色 6 3 3 3" xfId="8723"/>
    <cellStyle name="40% - 强调文字颜色 6 3 3 4" xfId="8724"/>
    <cellStyle name="40% - 强调文字颜色 6 3 3 5" xfId="8725"/>
    <cellStyle name="40% - 强调文字颜色 6 3 3 6" xfId="8726"/>
    <cellStyle name="40% - 强调文字颜色 6 3 3 7" xfId="8727"/>
    <cellStyle name="40% - 强调文字颜色 6 3 3 8" xfId="8728"/>
    <cellStyle name="40% - 强调文字颜色 6 3 3 9" xfId="8729"/>
    <cellStyle name="40% - 强调文字颜色 6 3 30" xfId="8730"/>
    <cellStyle name="40% - 强调文字颜色 6 3 31" xfId="8731"/>
    <cellStyle name="40% - 强调文字颜色 6 3 32" xfId="8732"/>
    <cellStyle name="40% - 强调文字颜色 6 3 33" xfId="8733"/>
    <cellStyle name="40% - 强调文字颜色 6 3 4" xfId="8734"/>
    <cellStyle name="40% - 强调文字颜色 6 3 4 10" xfId="8735"/>
    <cellStyle name="40% - 强调文字颜色 6 3 4 11" xfId="8736"/>
    <cellStyle name="40% - 强调文字颜色 6 3 4 12" xfId="8737"/>
    <cellStyle name="40% - 强调文字颜色 6 3 4 13" xfId="8738"/>
    <cellStyle name="40% - 强调文字颜色 6 3 4 14" xfId="8739"/>
    <cellStyle name="40% - 强调文字颜色 6 3 4 15" xfId="8740"/>
    <cellStyle name="40% - 强调文字颜色 6 3 4 2" xfId="8741"/>
    <cellStyle name="40% - 强调文字颜色 6 3 4 3" xfId="8742"/>
    <cellStyle name="40% - 强调文字颜色 6 3 4 4" xfId="8743"/>
    <cellStyle name="40% - 强调文字颜色 6 3 4 5" xfId="8744"/>
    <cellStyle name="40% - 强调文字颜色 6 3 4 6" xfId="8745"/>
    <cellStyle name="40% - 强调文字颜色 6 3 4 7" xfId="8746"/>
    <cellStyle name="40% - 强调文字颜色 6 3 4 8" xfId="8747"/>
    <cellStyle name="40% - 强调文字颜色 6 3 4 9" xfId="8748"/>
    <cellStyle name="40% - 强调文字颜色 6 3 5" xfId="8749"/>
    <cellStyle name="40% - 强调文字颜色 6 3 5 10" xfId="8750"/>
    <cellStyle name="40% - 强调文字颜色 6 3 5 11" xfId="8751"/>
    <cellStyle name="40% - 强调文字颜色 6 3 5 12" xfId="8752"/>
    <cellStyle name="40% - 强调文字颜色 6 3 5 13" xfId="8753"/>
    <cellStyle name="40% - 强调文字颜色 6 3 5 14" xfId="8754"/>
    <cellStyle name="40% - 强调文字颜色 6 3 5 15" xfId="8755"/>
    <cellStyle name="40% - 强调文字颜色 6 3 5 2" xfId="8756"/>
    <cellStyle name="40% - 强调文字颜色 6 3 5 3" xfId="8757"/>
    <cellStyle name="40% - 强调文字颜色 6 3 5 4" xfId="8758"/>
    <cellStyle name="40% - 强调文字颜色 6 3 5 5" xfId="8759"/>
    <cellStyle name="40% - 强调文字颜色 6 3 5 6" xfId="8760"/>
    <cellStyle name="40% - 强调文字颜色 6 3 5 7" xfId="8761"/>
    <cellStyle name="40% - 强调文字颜色 6 3 5 8" xfId="8762"/>
    <cellStyle name="40% - 强调文字颜色 6 3 5 9" xfId="8763"/>
    <cellStyle name="40% - 强调文字颜色 6 3 6" xfId="8764"/>
    <cellStyle name="40% - 强调文字颜色 6 3 6 10" xfId="8765"/>
    <cellStyle name="40% - 强调文字颜色 6 3 6 11" xfId="8766"/>
    <cellStyle name="40% - 强调文字颜色 6 3 6 12" xfId="8767"/>
    <cellStyle name="40% - 强调文字颜色 6 3 6 13" xfId="8768"/>
    <cellStyle name="40% - 强调文字颜色 6 3 6 14" xfId="8769"/>
    <cellStyle name="40% - 强调文字颜色 6 3 6 15" xfId="8770"/>
    <cellStyle name="40% - 强调文字颜色 6 3 6 2" xfId="8771"/>
    <cellStyle name="40% - 强调文字颜色 6 3 6 3" xfId="8772"/>
    <cellStyle name="40% - 强调文字颜色 6 3 6 4" xfId="8773"/>
    <cellStyle name="40% - 强调文字颜色 6 3 6 5" xfId="8774"/>
    <cellStyle name="40% - 强调文字颜色 6 3 6 6" xfId="8775"/>
    <cellStyle name="40% - 强调文字颜色 6 3 6 7" xfId="8776"/>
    <cellStyle name="40% - 强调文字颜色 6 3 6 8" xfId="8777"/>
    <cellStyle name="40% - 强调文字颜色 6 3 6 9" xfId="8778"/>
    <cellStyle name="40% - 强调文字颜色 6 3 7" xfId="8779"/>
    <cellStyle name="40% - 强调文字颜色 6 3 7 10" xfId="8780"/>
    <cellStyle name="40% - 强调文字颜色 6 3 7 11" xfId="8781"/>
    <cellStyle name="40% - 强调文字颜色 6 3 7 12" xfId="8782"/>
    <cellStyle name="40% - 强调文字颜色 6 3 7 13" xfId="8783"/>
    <cellStyle name="40% - 强调文字颜色 6 3 7 14" xfId="8784"/>
    <cellStyle name="40% - 强调文字颜色 6 3 7 15" xfId="8785"/>
    <cellStyle name="40% - 强调文字颜色 6 3 7 2" xfId="8786"/>
    <cellStyle name="40% - 强调文字颜色 6 3 7 3" xfId="8787"/>
    <cellStyle name="40% - 强调文字颜色 6 3 7 4" xfId="8788"/>
    <cellStyle name="40% - 强调文字颜色 6 3 7 5" xfId="8789"/>
    <cellStyle name="40% - 强调文字颜色 6 3 7 6" xfId="8790"/>
    <cellStyle name="40% - 强调文字颜色 6 3 7 7" xfId="8791"/>
    <cellStyle name="40% - 强调文字颜色 6 3 7 8" xfId="8792"/>
    <cellStyle name="40% - 强调文字颜色 6 3 7 9" xfId="8793"/>
    <cellStyle name="40% - 强调文字颜色 6 3 8" xfId="8794"/>
    <cellStyle name="40% - 强调文字颜色 6 3 9" xfId="8795"/>
    <cellStyle name="40% - 强调文字颜色 6 4" xfId="8796"/>
    <cellStyle name="40% - 强调文字颜色 6 4 10" xfId="8797"/>
    <cellStyle name="40% - 强调文字颜色 6 4 11" xfId="8798"/>
    <cellStyle name="40% - 强调文字颜色 6 4 12" xfId="8799"/>
    <cellStyle name="40% - 强调文字颜色 6 4 13" xfId="8800"/>
    <cellStyle name="40% - 强调文字颜色 6 4 14" xfId="8801"/>
    <cellStyle name="40% - 强调文字颜色 6 4 15" xfId="8802"/>
    <cellStyle name="40% - 强调文字颜色 6 4 2" xfId="8803"/>
    <cellStyle name="40% - 强调文字颜色 6 4 3" xfId="8804"/>
    <cellStyle name="40% - 强调文字颜色 6 4 4" xfId="8805"/>
    <cellStyle name="40% - 强调文字颜色 6 4 5" xfId="8806"/>
    <cellStyle name="40% - 强调文字颜色 6 4 6" xfId="8807"/>
    <cellStyle name="40% - 强调文字颜色 6 4 7" xfId="8808"/>
    <cellStyle name="40% - 强调文字颜色 6 4 8" xfId="8809"/>
    <cellStyle name="40% - 强调文字颜色 6 4 9" xfId="8810"/>
    <cellStyle name="40% - 强调文字颜色 6 5" xfId="8811"/>
    <cellStyle name="40% - 强调文字颜色 6 5 10" xfId="8812"/>
    <cellStyle name="40% - 强调文字颜色 6 5 11" xfId="8813"/>
    <cellStyle name="40% - 强调文字颜色 6 5 12" xfId="8814"/>
    <cellStyle name="40% - 强调文字颜色 6 5 13" xfId="8815"/>
    <cellStyle name="40% - 强调文字颜色 6 5 14" xfId="8816"/>
    <cellStyle name="40% - 强调文字颜色 6 5 15" xfId="8817"/>
    <cellStyle name="40% - 强调文字颜色 6 5 2" xfId="8818"/>
    <cellStyle name="40% - 强调文字颜色 6 5 3" xfId="8819"/>
    <cellStyle name="40% - 强调文字颜色 6 5 4" xfId="8820"/>
    <cellStyle name="40% - 强调文字颜色 6 5 5" xfId="8821"/>
    <cellStyle name="40% - 强调文字颜色 6 5 6" xfId="8822"/>
    <cellStyle name="40% - 强调文字颜色 6 5 7" xfId="8823"/>
    <cellStyle name="40% - 强调文字颜色 6 5 8" xfId="8824"/>
    <cellStyle name="40% - 强调文字颜色 6 5 9" xfId="8825"/>
    <cellStyle name="40% - 强调文字颜色 6 6" xfId="8826"/>
    <cellStyle name="40% - 强调文字颜色 6 6 10" xfId="8827"/>
    <cellStyle name="40% - 强调文字颜色 6 6 11" xfId="8828"/>
    <cellStyle name="40% - 强调文字颜色 6 6 12" xfId="8829"/>
    <cellStyle name="40% - 强调文字颜色 6 6 13" xfId="8830"/>
    <cellStyle name="40% - 强调文字颜色 6 6 14" xfId="8831"/>
    <cellStyle name="40% - 强调文字颜色 6 6 15" xfId="8832"/>
    <cellStyle name="40% - 强调文字颜色 6 6 2" xfId="8833"/>
    <cellStyle name="40% - 强调文字颜色 6 6 3" xfId="8834"/>
    <cellStyle name="40% - 强调文字颜色 6 6 4" xfId="8835"/>
    <cellStyle name="40% - 强调文字颜色 6 6 5" xfId="8836"/>
    <cellStyle name="40% - 强调文字颜色 6 6 6" xfId="8837"/>
    <cellStyle name="40% - 强调文字颜色 6 6 7" xfId="8838"/>
    <cellStyle name="40% - 强调文字颜色 6 6 8" xfId="8839"/>
    <cellStyle name="40% - 强调文字颜色 6 6 9" xfId="8840"/>
    <cellStyle name="40% - 强调文字颜色 6 7" xfId="8841"/>
    <cellStyle name="40% - 强调文字颜色 6 7 10" xfId="8842"/>
    <cellStyle name="40% - 强调文字颜色 6 7 11" xfId="8843"/>
    <cellStyle name="40% - 强调文字颜色 6 7 12" xfId="8844"/>
    <cellStyle name="40% - 强调文字颜色 6 7 13" xfId="8845"/>
    <cellStyle name="40% - 强调文字颜色 6 7 14" xfId="8846"/>
    <cellStyle name="40% - 强调文字颜色 6 7 15" xfId="8847"/>
    <cellStyle name="40% - 强调文字颜色 6 7 2" xfId="8848"/>
    <cellStyle name="40% - 强调文字颜色 6 7 3" xfId="8849"/>
    <cellStyle name="40% - 强调文字颜色 6 7 4" xfId="8850"/>
    <cellStyle name="40% - 强调文字颜色 6 7 5" xfId="8851"/>
    <cellStyle name="40% - 强调文字颜色 6 7 6" xfId="8852"/>
    <cellStyle name="40% - 强调文字颜色 6 7 7" xfId="8853"/>
    <cellStyle name="40% - 强调文字颜色 6 7 8" xfId="8854"/>
    <cellStyle name="40% - 强调文字颜色 6 7 9" xfId="8855"/>
    <cellStyle name="40% - 强调文字颜色 6 8" xfId="8856"/>
    <cellStyle name="40% - 强调文字颜色 6 8 10" xfId="8857"/>
    <cellStyle name="40% - 强调文字颜色 6 8 11" xfId="8858"/>
    <cellStyle name="40% - 强调文字颜色 6 8 12" xfId="8859"/>
    <cellStyle name="40% - 强调文字颜色 6 8 13" xfId="8860"/>
    <cellStyle name="40% - 强调文字颜色 6 8 14" xfId="8861"/>
    <cellStyle name="40% - 强调文字颜色 6 8 15" xfId="8862"/>
    <cellStyle name="40% - 强调文字颜色 6 8 2" xfId="8863"/>
    <cellStyle name="40% - 强调文字颜色 6 8 3" xfId="8864"/>
    <cellStyle name="40% - 强调文字颜色 6 8 4" xfId="8865"/>
    <cellStyle name="40% - 强调文字颜色 6 8 5" xfId="8866"/>
    <cellStyle name="40% - 强调文字颜色 6 8 6" xfId="8867"/>
    <cellStyle name="40% - 强调文字颜色 6 8 7" xfId="8868"/>
    <cellStyle name="40% - 强调文字颜色 6 8 8" xfId="8869"/>
    <cellStyle name="40% - 强调文字颜色 6 8 9" xfId="8870"/>
    <cellStyle name="40% - 强调文字颜色 6 9" xfId="8871"/>
    <cellStyle name="40% - 强调文字颜色 6 9 10" xfId="8872"/>
    <cellStyle name="40% - 强调文字颜色 6 9 11" xfId="8873"/>
    <cellStyle name="40% - 强调文字颜色 6 9 12" xfId="8874"/>
    <cellStyle name="40% - 强调文字颜色 6 9 13" xfId="8875"/>
    <cellStyle name="40% - 强调文字颜色 6 9 14" xfId="8876"/>
    <cellStyle name="40% - 强调文字颜色 6 9 15" xfId="8877"/>
    <cellStyle name="40% - 强调文字颜色 6 9 2" xfId="8878"/>
    <cellStyle name="40% - 强调文字颜色 6 9 3" xfId="8879"/>
    <cellStyle name="40% - 强调文字颜色 6 9 4" xfId="8880"/>
    <cellStyle name="40% - 强调文字颜色 6 9 5" xfId="8881"/>
    <cellStyle name="40% - 强调文字颜色 6 9 6" xfId="8882"/>
    <cellStyle name="40% - 强调文字颜色 6 9 7" xfId="8883"/>
    <cellStyle name="40% - 强调文字颜色 6 9 8" xfId="8884"/>
    <cellStyle name="40% - 强调文字颜色 6 9 9" xfId="8885"/>
    <cellStyle name="60% - 强调文字颜色 1 10" xfId="8886"/>
    <cellStyle name="60% - 强调文字颜色 1 10 2" xfId="8887"/>
    <cellStyle name="60% - 强调文字颜色 1 10 3" xfId="8888"/>
    <cellStyle name="60% - 强调文字颜色 1 11" xfId="8889"/>
    <cellStyle name="60% - 强调文字颜色 1 11 2" xfId="8890"/>
    <cellStyle name="60% - 强调文字颜色 1 12" xfId="8891"/>
    <cellStyle name="60% - 强调文字颜色 1 2" xfId="8892"/>
    <cellStyle name="60% - 强调文字颜色 1 2 10" xfId="8893"/>
    <cellStyle name="60% - 强调文字颜色 1 2 10 10" xfId="8894"/>
    <cellStyle name="60% - 强调文字颜色 1 2 10 11" xfId="8895"/>
    <cellStyle name="60% - 强调文字颜色 1 2 10 12" xfId="8896"/>
    <cellStyle name="60% - 强调文字颜色 1 2 10 13" xfId="8897"/>
    <cellStyle name="60% - 强调文字颜色 1 2 10 14" xfId="8898"/>
    <cellStyle name="60% - 强调文字颜色 1 2 10 15" xfId="8899"/>
    <cellStyle name="60% - 强调文字颜色 1 2 10 2" xfId="8900"/>
    <cellStyle name="60% - 强调文字颜色 1 2 10 3" xfId="8901"/>
    <cellStyle name="60% - 强调文字颜色 1 2 10 4" xfId="8902"/>
    <cellStyle name="60% - 强调文字颜色 1 2 10 5" xfId="8903"/>
    <cellStyle name="60% - 强调文字颜色 1 2 10 6" xfId="8904"/>
    <cellStyle name="60% - 强调文字颜色 1 2 10 7" xfId="8905"/>
    <cellStyle name="60% - 强调文字颜色 1 2 10 8" xfId="8906"/>
    <cellStyle name="60% - 强调文字颜色 1 2 10 9" xfId="8907"/>
    <cellStyle name="60% - 强调文字颜色 1 2 11" xfId="8908"/>
    <cellStyle name="60% - 强调文字颜色 1 2 11 10" xfId="8909"/>
    <cellStyle name="60% - 强调文字颜色 1 2 11 11" xfId="8910"/>
    <cellStyle name="60% - 强调文字颜色 1 2 11 12" xfId="8911"/>
    <cellStyle name="60% - 强调文字颜色 1 2 11 13" xfId="8912"/>
    <cellStyle name="60% - 强调文字颜色 1 2 11 14" xfId="8913"/>
    <cellStyle name="60% - 强调文字颜色 1 2 11 15" xfId="8914"/>
    <cellStyle name="60% - 强调文字颜色 1 2 11 2" xfId="8915"/>
    <cellStyle name="60% - 强调文字颜色 1 2 11 3" xfId="8916"/>
    <cellStyle name="60% - 强调文字颜色 1 2 11 4" xfId="8917"/>
    <cellStyle name="60% - 强调文字颜色 1 2 11 5" xfId="8918"/>
    <cellStyle name="60% - 强调文字颜色 1 2 11 6" xfId="8919"/>
    <cellStyle name="60% - 强调文字颜色 1 2 11 7" xfId="8920"/>
    <cellStyle name="60% - 强调文字颜色 1 2 11 8" xfId="8921"/>
    <cellStyle name="60% - 强调文字颜色 1 2 11 9" xfId="8922"/>
    <cellStyle name="60% - 强调文字颜色 1 2 12" xfId="8923"/>
    <cellStyle name="60% - 强调文字颜色 1 2 12 10" xfId="8924"/>
    <cellStyle name="60% - 强调文字颜色 1 2 12 11" xfId="8925"/>
    <cellStyle name="60% - 强调文字颜色 1 2 12 12" xfId="8926"/>
    <cellStyle name="60% - 强调文字颜色 1 2 12 13" xfId="8927"/>
    <cellStyle name="60% - 强调文字颜色 1 2 12 14" xfId="8928"/>
    <cellStyle name="60% - 强调文字颜色 1 2 12 15" xfId="8929"/>
    <cellStyle name="60% - 强调文字颜色 1 2 12 2" xfId="8930"/>
    <cellStyle name="60% - 强调文字颜色 1 2 12 3" xfId="8931"/>
    <cellStyle name="60% - 强调文字颜色 1 2 12 4" xfId="8932"/>
    <cellStyle name="60% - 强调文字颜色 1 2 12 5" xfId="8933"/>
    <cellStyle name="60% - 强调文字颜色 1 2 12 6" xfId="8934"/>
    <cellStyle name="60% - 强调文字颜色 1 2 12 7" xfId="8935"/>
    <cellStyle name="60% - 强调文字颜色 1 2 12 8" xfId="8936"/>
    <cellStyle name="60% - 强调文字颜色 1 2 12 9" xfId="8937"/>
    <cellStyle name="60% - 强调文字颜色 1 2 13" xfId="8938"/>
    <cellStyle name="60% - 强调文字颜色 1 2 13 10" xfId="8939"/>
    <cellStyle name="60% - 强调文字颜色 1 2 13 11" xfId="8940"/>
    <cellStyle name="60% - 强调文字颜色 1 2 13 12" xfId="8941"/>
    <cellStyle name="60% - 强调文字颜色 1 2 13 13" xfId="8942"/>
    <cellStyle name="60% - 强调文字颜色 1 2 13 14" xfId="8943"/>
    <cellStyle name="60% - 强调文字颜色 1 2 13 15" xfId="8944"/>
    <cellStyle name="60% - 强调文字颜色 1 2 13 2" xfId="8945"/>
    <cellStyle name="60% - 强调文字颜色 1 2 13 3" xfId="8946"/>
    <cellStyle name="60% - 强调文字颜色 1 2 13 4" xfId="8947"/>
    <cellStyle name="60% - 强调文字颜色 1 2 13 5" xfId="8948"/>
    <cellStyle name="60% - 强调文字颜色 1 2 13 6" xfId="8949"/>
    <cellStyle name="60% - 强调文字颜色 1 2 13 7" xfId="8950"/>
    <cellStyle name="60% - 强调文字颜色 1 2 13 8" xfId="8951"/>
    <cellStyle name="60% - 强调文字颜色 1 2 13 9" xfId="8952"/>
    <cellStyle name="60% - 强调文字颜色 1 2 14" xfId="8953"/>
    <cellStyle name="60% - 强调文字颜色 1 2 14 10" xfId="8954"/>
    <cellStyle name="60% - 强调文字颜色 1 2 14 11" xfId="8955"/>
    <cellStyle name="60% - 强调文字颜色 1 2 14 12" xfId="8956"/>
    <cellStyle name="60% - 强调文字颜色 1 2 14 13" xfId="8957"/>
    <cellStyle name="60% - 强调文字颜色 1 2 14 14" xfId="8958"/>
    <cellStyle name="60% - 强调文字颜色 1 2 14 15" xfId="8959"/>
    <cellStyle name="60% - 强调文字颜色 1 2 14 2" xfId="8960"/>
    <cellStyle name="60% - 强调文字颜色 1 2 14 3" xfId="8961"/>
    <cellStyle name="60% - 强调文字颜色 1 2 14 4" xfId="8962"/>
    <cellStyle name="60% - 强调文字颜色 1 2 14 5" xfId="8963"/>
    <cellStyle name="60% - 强调文字颜色 1 2 14 6" xfId="8964"/>
    <cellStyle name="60% - 强调文字颜色 1 2 14 7" xfId="8965"/>
    <cellStyle name="60% - 强调文字颜色 1 2 14 8" xfId="8966"/>
    <cellStyle name="60% - 强调文字颜色 1 2 14 9" xfId="8967"/>
    <cellStyle name="60% - 强调文字颜色 1 2 15" xfId="8968"/>
    <cellStyle name="60% - 强调文字颜色 1 2 15 10" xfId="8969"/>
    <cellStyle name="60% - 强调文字颜色 1 2 15 11" xfId="8970"/>
    <cellStyle name="60% - 强调文字颜色 1 2 15 12" xfId="8971"/>
    <cellStyle name="60% - 强调文字颜色 1 2 15 13" xfId="8972"/>
    <cellStyle name="60% - 强调文字颜色 1 2 15 14" xfId="8973"/>
    <cellStyle name="60% - 强调文字颜色 1 2 15 15" xfId="8974"/>
    <cellStyle name="60% - 强调文字颜色 1 2 15 2" xfId="8975"/>
    <cellStyle name="60% - 强调文字颜色 1 2 15 3" xfId="8976"/>
    <cellStyle name="60% - 强调文字颜色 1 2 15 4" xfId="8977"/>
    <cellStyle name="60% - 强调文字颜色 1 2 15 5" xfId="8978"/>
    <cellStyle name="60% - 强调文字颜色 1 2 15 6" xfId="8979"/>
    <cellStyle name="60% - 强调文字颜色 1 2 15 7" xfId="8980"/>
    <cellStyle name="60% - 强调文字颜色 1 2 15 8" xfId="8981"/>
    <cellStyle name="60% - 强调文字颜色 1 2 15 9" xfId="8982"/>
    <cellStyle name="60% - 强调文字颜色 1 2 16" xfId="8983"/>
    <cellStyle name="60% - 强调文字颜色 1 2 16 10" xfId="8984"/>
    <cellStyle name="60% - 强调文字颜色 1 2 16 11" xfId="8985"/>
    <cellStyle name="60% - 强调文字颜色 1 2 16 12" xfId="8986"/>
    <cellStyle name="60% - 强调文字颜色 1 2 16 13" xfId="8987"/>
    <cellStyle name="60% - 强调文字颜色 1 2 16 14" xfId="8988"/>
    <cellStyle name="60% - 强调文字颜色 1 2 16 15" xfId="8989"/>
    <cellStyle name="60% - 强调文字颜色 1 2 16 2" xfId="8990"/>
    <cellStyle name="60% - 强调文字颜色 1 2 16 3" xfId="8991"/>
    <cellStyle name="60% - 强调文字颜色 1 2 16 4" xfId="8992"/>
    <cellStyle name="60% - 强调文字颜色 1 2 16 5" xfId="8993"/>
    <cellStyle name="60% - 强调文字颜色 1 2 16 6" xfId="8994"/>
    <cellStyle name="60% - 强调文字颜色 1 2 16 7" xfId="8995"/>
    <cellStyle name="60% - 强调文字颜色 1 2 16 8" xfId="8996"/>
    <cellStyle name="60% - 强调文字颜色 1 2 16 9" xfId="8997"/>
    <cellStyle name="60% - 强调文字颜色 1 2 17" xfId="8998"/>
    <cellStyle name="60% - 强调文字颜色 1 2 17 10" xfId="8999"/>
    <cellStyle name="60% - 强调文字颜色 1 2 17 11" xfId="9000"/>
    <cellStyle name="60% - 强调文字颜色 1 2 17 12" xfId="9001"/>
    <cellStyle name="60% - 强调文字颜色 1 2 17 13" xfId="9002"/>
    <cellStyle name="60% - 强调文字颜色 1 2 17 14" xfId="9003"/>
    <cellStyle name="60% - 强调文字颜色 1 2 17 15" xfId="9004"/>
    <cellStyle name="60% - 强调文字颜色 1 2 17 2" xfId="9005"/>
    <cellStyle name="60% - 强调文字颜色 1 2 17 3" xfId="9006"/>
    <cellStyle name="60% - 强调文字颜色 1 2 17 4" xfId="9007"/>
    <cellStyle name="60% - 强调文字颜色 1 2 17 5" xfId="9008"/>
    <cellStyle name="60% - 强调文字颜色 1 2 17 6" xfId="9009"/>
    <cellStyle name="60% - 强调文字颜色 1 2 17 7" xfId="9010"/>
    <cellStyle name="60% - 强调文字颜色 1 2 17 8" xfId="9011"/>
    <cellStyle name="60% - 强调文字颜色 1 2 17 9" xfId="9012"/>
    <cellStyle name="60% - 强调文字颜色 1 2 18" xfId="9013"/>
    <cellStyle name="60% - 强调文字颜色 1 2 18 10" xfId="9014"/>
    <cellStyle name="60% - 强调文字颜色 1 2 18 11" xfId="9015"/>
    <cellStyle name="60% - 强调文字颜色 1 2 18 12" xfId="9016"/>
    <cellStyle name="60% - 强调文字颜色 1 2 18 13" xfId="9017"/>
    <cellStyle name="60% - 强调文字颜色 1 2 18 14" xfId="9018"/>
    <cellStyle name="60% - 强调文字颜色 1 2 18 15" xfId="9019"/>
    <cellStyle name="60% - 强调文字颜色 1 2 18 2" xfId="9020"/>
    <cellStyle name="60% - 强调文字颜色 1 2 18 3" xfId="9021"/>
    <cellStyle name="60% - 强调文字颜色 1 2 18 4" xfId="9022"/>
    <cellStyle name="60% - 强调文字颜色 1 2 18 5" xfId="9023"/>
    <cellStyle name="60% - 强调文字颜色 1 2 18 6" xfId="9024"/>
    <cellStyle name="60% - 强调文字颜色 1 2 18 7" xfId="9025"/>
    <cellStyle name="60% - 强调文字颜色 1 2 18 8" xfId="9026"/>
    <cellStyle name="60% - 强调文字颜色 1 2 18 9" xfId="9027"/>
    <cellStyle name="60% - 强调文字颜色 1 2 19" xfId="9028"/>
    <cellStyle name="60% - 强调文字颜色 1 2 19 10" xfId="9029"/>
    <cellStyle name="60% - 强调文字颜色 1 2 19 11" xfId="9030"/>
    <cellStyle name="60% - 强调文字颜色 1 2 19 12" xfId="9031"/>
    <cellStyle name="60% - 强调文字颜色 1 2 19 13" xfId="9032"/>
    <cellStyle name="60% - 强调文字颜色 1 2 19 14" xfId="9033"/>
    <cellStyle name="60% - 强调文字颜色 1 2 19 15" xfId="9034"/>
    <cellStyle name="60% - 强调文字颜色 1 2 19 2" xfId="9035"/>
    <cellStyle name="60% - 强调文字颜色 1 2 19 3" xfId="9036"/>
    <cellStyle name="60% - 强调文字颜色 1 2 19 4" xfId="9037"/>
    <cellStyle name="60% - 强调文字颜色 1 2 19 5" xfId="9038"/>
    <cellStyle name="60% - 强调文字颜色 1 2 19 6" xfId="9039"/>
    <cellStyle name="60% - 强调文字颜色 1 2 19 7" xfId="9040"/>
    <cellStyle name="60% - 强调文字颜色 1 2 19 8" xfId="9041"/>
    <cellStyle name="60% - 强调文字颜色 1 2 19 9" xfId="9042"/>
    <cellStyle name="60% - 强调文字颜色 1 2 2" xfId="9043"/>
    <cellStyle name="60% - 强调文字颜色 1 2 2 10" xfId="9044"/>
    <cellStyle name="60% - 强调文字颜色 1 2 2 11" xfId="9045"/>
    <cellStyle name="60% - 强调文字颜色 1 2 2 12" xfId="9046"/>
    <cellStyle name="60% - 强调文字颜色 1 2 2 13" xfId="9047"/>
    <cellStyle name="60% - 强调文字颜色 1 2 2 14" xfId="9048"/>
    <cellStyle name="60% - 强调文字颜色 1 2 2 15" xfId="9049"/>
    <cellStyle name="60% - 强调文字颜色 1 2 2 2" xfId="9050"/>
    <cellStyle name="60% - 强调文字颜色 1 2 2 3" xfId="9051"/>
    <cellStyle name="60% - 强调文字颜色 1 2 2 4" xfId="9052"/>
    <cellStyle name="60% - 强调文字颜色 1 2 2 5" xfId="9053"/>
    <cellStyle name="60% - 强调文字颜色 1 2 2 6" xfId="9054"/>
    <cellStyle name="60% - 强调文字颜色 1 2 2 7" xfId="9055"/>
    <cellStyle name="60% - 强调文字颜色 1 2 2 8" xfId="9056"/>
    <cellStyle name="60% - 强调文字颜色 1 2 2 9" xfId="9057"/>
    <cellStyle name="60% - 强调文字颜色 1 2 20" xfId="9058"/>
    <cellStyle name="60% - 强调文字颜色 1 2 20 10" xfId="9059"/>
    <cellStyle name="60% - 强调文字颜色 1 2 20 11" xfId="9060"/>
    <cellStyle name="60% - 强调文字颜色 1 2 20 12" xfId="9061"/>
    <cellStyle name="60% - 强调文字颜色 1 2 20 13" xfId="9062"/>
    <cellStyle name="60% - 强调文字颜色 1 2 20 14" xfId="9063"/>
    <cellStyle name="60% - 强调文字颜色 1 2 20 15" xfId="9064"/>
    <cellStyle name="60% - 强调文字颜色 1 2 20 2" xfId="9065"/>
    <cellStyle name="60% - 强调文字颜色 1 2 20 3" xfId="9066"/>
    <cellStyle name="60% - 强调文字颜色 1 2 20 4" xfId="9067"/>
    <cellStyle name="60% - 强调文字颜色 1 2 20 5" xfId="9068"/>
    <cellStyle name="60% - 强调文字颜色 1 2 20 6" xfId="9069"/>
    <cellStyle name="60% - 强调文字颜色 1 2 20 7" xfId="9070"/>
    <cellStyle name="60% - 强调文字颜色 1 2 20 8" xfId="9071"/>
    <cellStyle name="60% - 强调文字颜色 1 2 20 9" xfId="9072"/>
    <cellStyle name="60% - 强调文字颜色 1 2 21" xfId="9073"/>
    <cellStyle name="60% - 强调文字颜色 1 2 21 10" xfId="9074"/>
    <cellStyle name="60% - 强调文字颜色 1 2 21 11" xfId="9075"/>
    <cellStyle name="60% - 强调文字颜色 1 2 21 12" xfId="9076"/>
    <cellStyle name="60% - 强调文字颜色 1 2 21 13" xfId="9077"/>
    <cellStyle name="60% - 强调文字颜色 1 2 21 14" xfId="9078"/>
    <cellStyle name="60% - 强调文字颜色 1 2 21 15" xfId="9079"/>
    <cellStyle name="60% - 强调文字颜色 1 2 21 2" xfId="9080"/>
    <cellStyle name="60% - 强调文字颜色 1 2 21 3" xfId="9081"/>
    <cellStyle name="60% - 强调文字颜色 1 2 21 4" xfId="9082"/>
    <cellStyle name="60% - 强调文字颜色 1 2 21 5" xfId="9083"/>
    <cellStyle name="60% - 强调文字颜色 1 2 21 6" xfId="9084"/>
    <cellStyle name="60% - 强调文字颜色 1 2 21 7" xfId="9085"/>
    <cellStyle name="60% - 强调文字颜色 1 2 21 8" xfId="9086"/>
    <cellStyle name="60% - 强调文字颜色 1 2 21 9" xfId="9087"/>
    <cellStyle name="60% - 强调文字颜色 1 2 22" xfId="9088"/>
    <cellStyle name="60% - 强调文字颜色 1 2 22 10" xfId="9089"/>
    <cellStyle name="60% - 强调文字颜色 1 2 22 11" xfId="9090"/>
    <cellStyle name="60% - 强调文字颜色 1 2 22 12" xfId="9091"/>
    <cellStyle name="60% - 强调文字颜色 1 2 22 13" xfId="9092"/>
    <cellStyle name="60% - 强调文字颜色 1 2 22 14" xfId="9093"/>
    <cellStyle name="60% - 强调文字颜色 1 2 22 15" xfId="9094"/>
    <cellStyle name="60% - 强调文字颜色 1 2 22 2" xfId="9095"/>
    <cellStyle name="60% - 强调文字颜色 1 2 22 3" xfId="9096"/>
    <cellStyle name="60% - 强调文字颜色 1 2 22 4" xfId="9097"/>
    <cellStyle name="60% - 强调文字颜色 1 2 22 5" xfId="9098"/>
    <cellStyle name="60% - 强调文字颜色 1 2 22 6" xfId="9099"/>
    <cellStyle name="60% - 强调文字颜色 1 2 22 7" xfId="9100"/>
    <cellStyle name="60% - 强调文字颜色 1 2 22 8" xfId="9101"/>
    <cellStyle name="60% - 强调文字颜色 1 2 22 9" xfId="9102"/>
    <cellStyle name="60% - 强调文字颜色 1 2 23" xfId="9103"/>
    <cellStyle name="60% - 强调文字颜色 1 2 23 10" xfId="9104"/>
    <cellStyle name="60% - 强调文字颜色 1 2 23 11" xfId="9105"/>
    <cellStyle name="60% - 强调文字颜色 1 2 23 12" xfId="9106"/>
    <cellStyle name="60% - 强调文字颜色 1 2 23 13" xfId="9107"/>
    <cellStyle name="60% - 强调文字颜色 1 2 23 14" xfId="9108"/>
    <cellStyle name="60% - 强调文字颜色 1 2 23 15" xfId="9109"/>
    <cellStyle name="60% - 强调文字颜色 1 2 23 2" xfId="9110"/>
    <cellStyle name="60% - 强调文字颜色 1 2 23 3" xfId="9111"/>
    <cellStyle name="60% - 强调文字颜色 1 2 23 4" xfId="9112"/>
    <cellStyle name="60% - 强调文字颜色 1 2 23 5" xfId="9113"/>
    <cellStyle name="60% - 强调文字颜色 1 2 23 6" xfId="9114"/>
    <cellStyle name="60% - 强调文字颜色 1 2 23 7" xfId="9115"/>
    <cellStyle name="60% - 强调文字颜色 1 2 23 8" xfId="9116"/>
    <cellStyle name="60% - 强调文字颜色 1 2 23 9" xfId="9117"/>
    <cellStyle name="60% - 强调文字颜色 1 2 24" xfId="9118"/>
    <cellStyle name="60% - 强调文字颜色 1 2 24 10" xfId="9119"/>
    <cellStyle name="60% - 强调文字颜色 1 2 24 11" xfId="9120"/>
    <cellStyle name="60% - 强调文字颜色 1 2 24 12" xfId="9121"/>
    <cellStyle name="60% - 强调文字颜色 1 2 24 13" xfId="9122"/>
    <cellStyle name="60% - 强调文字颜色 1 2 24 14" xfId="9123"/>
    <cellStyle name="60% - 强调文字颜色 1 2 24 15" xfId="9124"/>
    <cellStyle name="60% - 强调文字颜色 1 2 24 2" xfId="9125"/>
    <cellStyle name="60% - 强调文字颜色 1 2 24 3" xfId="9126"/>
    <cellStyle name="60% - 强调文字颜色 1 2 24 4" xfId="9127"/>
    <cellStyle name="60% - 强调文字颜色 1 2 24 5" xfId="9128"/>
    <cellStyle name="60% - 强调文字颜色 1 2 24 6" xfId="9129"/>
    <cellStyle name="60% - 强调文字颜色 1 2 24 7" xfId="9130"/>
    <cellStyle name="60% - 强调文字颜色 1 2 24 8" xfId="9131"/>
    <cellStyle name="60% - 强调文字颜色 1 2 24 9" xfId="9132"/>
    <cellStyle name="60% - 强调文字颜色 1 2 25" xfId="9133"/>
    <cellStyle name="60% - 强调文字颜色 1 2 25 10" xfId="9134"/>
    <cellStyle name="60% - 强调文字颜色 1 2 25 11" xfId="9135"/>
    <cellStyle name="60% - 强调文字颜色 1 2 25 12" xfId="9136"/>
    <cellStyle name="60% - 强调文字颜色 1 2 25 13" xfId="9137"/>
    <cellStyle name="60% - 强调文字颜色 1 2 25 14" xfId="9138"/>
    <cellStyle name="60% - 强调文字颜色 1 2 25 15" xfId="9139"/>
    <cellStyle name="60% - 强调文字颜色 1 2 25 2" xfId="9140"/>
    <cellStyle name="60% - 强调文字颜色 1 2 25 3" xfId="9141"/>
    <cellStyle name="60% - 强调文字颜色 1 2 25 4" xfId="9142"/>
    <cellStyle name="60% - 强调文字颜色 1 2 25 5" xfId="9143"/>
    <cellStyle name="60% - 强调文字颜色 1 2 25 6" xfId="9144"/>
    <cellStyle name="60% - 强调文字颜色 1 2 25 7" xfId="9145"/>
    <cellStyle name="60% - 强调文字颜色 1 2 25 8" xfId="9146"/>
    <cellStyle name="60% - 强调文字颜色 1 2 25 9" xfId="9147"/>
    <cellStyle name="60% - 强调文字颜色 1 2 26" xfId="9148"/>
    <cellStyle name="60% - 强调文字颜色 1 2 26 10" xfId="9149"/>
    <cellStyle name="60% - 强调文字颜色 1 2 26 11" xfId="9150"/>
    <cellStyle name="60% - 强调文字颜色 1 2 26 12" xfId="9151"/>
    <cellStyle name="60% - 强调文字颜色 1 2 26 13" xfId="9152"/>
    <cellStyle name="60% - 强调文字颜色 1 2 26 14" xfId="9153"/>
    <cellStyle name="60% - 强调文字颜色 1 2 26 15" xfId="9154"/>
    <cellStyle name="60% - 强调文字颜色 1 2 26 2" xfId="9155"/>
    <cellStyle name="60% - 强调文字颜色 1 2 26 3" xfId="9156"/>
    <cellStyle name="60% - 强调文字颜色 1 2 26 4" xfId="9157"/>
    <cellStyle name="60% - 强调文字颜色 1 2 26 5" xfId="9158"/>
    <cellStyle name="60% - 强调文字颜色 1 2 26 6" xfId="9159"/>
    <cellStyle name="60% - 强调文字颜色 1 2 26 7" xfId="9160"/>
    <cellStyle name="60% - 强调文字颜色 1 2 26 8" xfId="9161"/>
    <cellStyle name="60% - 强调文字颜色 1 2 26 9" xfId="9162"/>
    <cellStyle name="60% - 强调文字颜色 1 2 27" xfId="9163"/>
    <cellStyle name="60% - 强调文字颜色 1 2 27 10" xfId="9164"/>
    <cellStyle name="60% - 强调文字颜色 1 2 27 11" xfId="9165"/>
    <cellStyle name="60% - 强调文字颜色 1 2 27 12" xfId="9166"/>
    <cellStyle name="60% - 强调文字颜色 1 2 27 13" xfId="9167"/>
    <cellStyle name="60% - 强调文字颜色 1 2 27 14" xfId="9168"/>
    <cellStyle name="60% - 强调文字颜色 1 2 27 15" xfId="9169"/>
    <cellStyle name="60% - 强调文字颜色 1 2 27 2" xfId="9170"/>
    <cellStyle name="60% - 强调文字颜色 1 2 27 3" xfId="9171"/>
    <cellStyle name="60% - 强调文字颜色 1 2 27 4" xfId="9172"/>
    <cellStyle name="60% - 强调文字颜色 1 2 27 5" xfId="9173"/>
    <cellStyle name="60% - 强调文字颜色 1 2 27 6" xfId="9174"/>
    <cellStyle name="60% - 强调文字颜色 1 2 27 7" xfId="9175"/>
    <cellStyle name="60% - 强调文字颜色 1 2 27 8" xfId="9176"/>
    <cellStyle name="60% - 强调文字颜色 1 2 27 9" xfId="9177"/>
    <cellStyle name="60% - 强调文字颜色 1 2 28" xfId="9178"/>
    <cellStyle name="60% - 强调文字颜色 1 2 28 10" xfId="9179"/>
    <cellStyle name="60% - 强调文字颜色 1 2 28 11" xfId="9180"/>
    <cellStyle name="60% - 强调文字颜色 1 2 28 12" xfId="9181"/>
    <cellStyle name="60% - 强调文字颜色 1 2 28 13" xfId="9182"/>
    <cellStyle name="60% - 强调文字颜色 1 2 28 14" xfId="9183"/>
    <cellStyle name="60% - 强调文字颜色 1 2 28 15" xfId="9184"/>
    <cellStyle name="60% - 强调文字颜色 1 2 28 2" xfId="9185"/>
    <cellStyle name="60% - 强调文字颜色 1 2 28 3" xfId="9186"/>
    <cellStyle name="60% - 强调文字颜色 1 2 28 4" xfId="9187"/>
    <cellStyle name="60% - 强调文字颜色 1 2 28 5" xfId="9188"/>
    <cellStyle name="60% - 强调文字颜色 1 2 28 6" xfId="9189"/>
    <cellStyle name="60% - 强调文字颜色 1 2 28 7" xfId="9190"/>
    <cellStyle name="60% - 强调文字颜色 1 2 28 8" xfId="9191"/>
    <cellStyle name="60% - 强调文字颜色 1 2 28 9" xfId="9192"/>
    <cellStyle name="60% - 强调文字颜色 1 2 29" xfId="9193"/>
    <cellStyle name="60% - 强调文字颜色 1 2 29 10" xfId="9194"/>
    <cellStyle name="60% - 强调文字颜色 1 2 29 11" xfId="9195"/>
    <cellStyle name="60% - 强调文字颜色 1 2 29 12" xfId="9196"/>
    <cellStyle name="60% - 强调文字颜色 1 2 29 13" xfId="9197"/>
    <cellStyle name="60% - 强调文字颜色 1 2 29 14" xfId="9198"/>
    <cellStyle name="60% - 强调文字颜色 1 2 29 15" xfId="9199"/>
    <cellStyle name="60% - 强调文字颜色 1 2 29 2" xfId="9200"/>
    <cellStyle name="60% - 强调文字颜色 1 2 29 3" xfId="9201"/>
    <cellStyle name="60% - 强调文字颜色 1 2 29 4" xfId="9202"/>
    <cellStyle name="60% - 强调文字颜色 1 2 29 5" xfId="9203"/>
    <cellStyle name="60% - 强调文字颜色 1 2 29 6" xfId="9204"/>
    <cellStyle name="60% - 强调文字颜色 1 2 29 7" xfId="9205"/>
    <cellStyle name="60% - 强调文字颜色 1 2 29 8" xfId="9206"/>
    <cellStyle name="60% - 强调文字颜色 1 2 29 9" xfId="9207"/>
    <cellStyle name="60% - 强调文字颜色 1 2 3" xfId="9208"/>
    <cellStyle name="60% - 强调文字颜色 1 2 3 10" xfId="9209"/>
    <cellStyle name="60% - 强调文字颜色 1 2 3 11" xfId="9210"/>
    <cellStyle name="60% - 强调文字颜色 1 2 3 12" xfId="9211"/>
    <cellStyle name="60% - 强调文字颜色 1 2 3 13" xfId="9212"/>
    <cellStyle name="60% - 强调文字颜色 1 2 3 14" xfId="9213"/>
    <cellStyle name="60% - 强调文字颜色 1 2 3 15" xfId="9214"/>
    <cellStyle name="60% - 强调文字颜色 1 2 3 2" xfId="9215"/>
    <cellStyle name="60% - 强调文字颜色 1 2 3 3" xfId="9216"/>
    <cellStyle name="60% - 强调文字颜色 1 2 3 4" xfId="9217"/>
    <cellStyle name="60% - 强调文字颜色 1 2 3 5" xfId="9218"/>
    <cellStyle name="60% - 强调文字颜色 1 2 3 6" xfId="9219"/>
    <cellStyle name="60% - 强调文字颜色 1 2 3 7" xfId="9220"/>
    <cellStyle name="60% - 强调文字颜色 1 2 3 8" xfId="9221"/>
    <cellStyle name="60% - 强调文字颜色 1 2 3 9" xfId="9222"/>
    <cellStyle name="60% - 强调文字颜色 1 2 30" xfId="9223"/>
    <cellStyle name="60% - 强调文字颜色 1 2 30 10" xfId="9224"/>
    <cellStyle name="60% - 强调文字颜色 1 2 30 11" xfId="9225"/>
    <cellStyle name="60% - 强调文字颜色 1 2 30 12" xfId="9226"/>
    <cellStyle name="60% - 强调文字颜色 1 2 30 13" xfId="9227"/>
    <cellStyle name="60% - 强调文字颜色 1 2 30 14" xfId="9228"/>
    <cellStyle name="60% - 强调文字颜色 1 2 30 15" xfId="9229"/>
    <cellStyle name="60% - 强调文字颜色 1 2 30 2" xfId="9230"/>
    <cellStyle name="60% - 强调文字颜色 1 2 30 3" xfId="9231"/>
    <cellStyle name="60% - 强调文字颜色 1 2 30 4" xfId="9232"/>
    <cellStyle name="60% - 强调文字颜色 1 2 30 5" xfId="9233"/>
    <cellStyle name="60% - 强调文字颜色 1 2 30 6" xfId="9234"/>
    <cellStyle name="60% - 强调文字颜色 1 2 30 7" xfId="9235"/>
    <cellStyle name="60% - 强调文字颜色 1 2 30 8" xfId="9236"/>
    <cellStyle name="60% - 强调文字颜色 1 2 30 9" xfId="9237"/>
    <cellStyle name="60% - 强调文字颜色 1 2 31" xfId="9238"/>
    <cellStyle name="60% - 强调文字颜色 1 2 31 10" xfId="9239"/>
    <cellStyle name="60% - 强调文字颜色 1 2 31 11" xfId="9240"/>
    <cellStyle name="60% - 强调文字颜色 1 2 31 12" xfId="9241"/>
    <cellStyle name="60% - 强调文字颜色 1 2 31 13" xfId="9242"/>
    <cellStyle name="60% - 强调文字颜色 1 2 31 14" xfId="9243"/>
    <cellStyle name="60% - 强调文字颜色 1 2 31 15" xfId="9244"/>
    <cellStyle name="60% - 强调文字颜色 1 2 31 2" xfId="9245"/>
    <cellStyle name="60% - 强调文字颜色 1 2 31 3" xfId="9246"/>
    <cellStyle name="60% - 强调文字颜色 1 2 31 4" xfId="9247"/>
    <cellStyle name="60% - 强调文字颜色 1 2 31 5" xfId="9248"/>
    <cellStyle name="60% - 强调文字颜色 1 2 31 6" xfId="9249"/>
    <cellStyle name="60% - 强调文字颜色 1 2 31 7" xfId="9250"/>
    <cellStyle name="60% - 强调文字颜色 1 2 31 8" xfId="9251"/>
    <cellStyle name="60% - 强调文字颜色 1 2 31 9" xfId="9252"/>
    <cellStyle name="60% - 强调文字颜色 1 2 32" xfId="9253"/>
    <cellStyle name="60% - 强调文字颜色 1 2 32 10" xfId="9254"/>
    <cellStyle name="60% - 强调文字颜色 1 2 32 11" xfId="9255"/>
    <cellStyle name="60% - 强调文字颜色 1 2 32 12" xfId="9256"/>
    <cellStyle name="60% - 强调文字颜色 1 2 32 13" xfId="9257"/>
    <cellStyle name="60% - 强调文字颜色 1 2 32 14" xfId="9258"/>
    <cellStyle name="60% - 强调文字颜色 1 2 32 15" xfId="9259"/>
    <cellStyle name="60% - 强调文字颜色 1 2 32 2" xfId="9260"/>
    <cellStyle name="60% - 强调文字颜色 1 2 32 3" xfId="9261"/>
    <cellStyle name="60% - 强调文字颜色 1 2 32 4" xfId="9262"/>
    <cellStyle name="60% - 强调文字颜色 1 2 32 5" xfId="9263"/>
    <cellStyle name="60% - 强调文字颜色 1 2 32 6" xfId="9264"/>
    <cellStyle name="60% - 强调文字颜色 1 2 32 7" xfId="9265"/>
    <cellStyle name="60% - 强调文字颜色 1 2 32 8" xfId="9266"/>
    <cellStyle name="60% - 强调文字颜色 1 2 32 9" xfId="9267"/>
    <cellStyle name="60% - 强调文字颜色 1 2 33" xfId="9268"/>
    <cellStyle name="60% - 强调文字颜色 1 2 33 10" xfId="9269"/>
    <cellStyle name="60% - 强调文字颜色 1 2 33 11" xfId="9270"/>
    <cellStyle name="60% - 强调文字颜色 1 2 33 12" xfId="9271"/>
    <cellStyle name="60% - 强调文字颜色 1 2 33 13" xfId="9272"/>
    <cellStyle name="60% - 强调文字颜色 1 2 33 14" xfId="9273"/>
    <cellStyle name="60% - 强调文字颜色 1 2 33 15" xfId="9274"/>
    <cellStyle name="60% - 强调文字颜色 1 2 33 2" xfId="9275"/>
    <cellStyle name="60% - 强调文字颜色 1 2 33 3" xfId="9276"/>
    <cellStyle name="60% - 强调文字颜色 1 2 33 4" xfId="9277"/>
    <cellStyle name="60% - 强调文字颜色 1 2 33 5" xfId="9278"/>
    <cellStyle name="60% - 强调文字颜色 1 2 33 6" xfId="9279"/>
    <cellStyle name="60% - 强调文字颜色 1 2 33 7" xfId="9280"/>
    <cellStyle name="60% - 强调文字颜色 1 2 33 8" xfId="9281"/>
    <cellStyle name="60% - 强调文字颜色 1 2 33 9" xfId="9282"/>
    <cellStyle name="60% - 强调文字颜色 1 2 34" xfId="9283"/>
    <cellStyle name="60% - 强调文字颜色 1 2 34 10" xfId="9284"/>
    <cellStyle name="60% - 强调文字颜色 1 2 34 11" xfId="9285"/>
    <cellStyle name="60% - 强调文字颜色 1 2 34 12" xfId="9286"/>
    <cellStyle name="60% - 强调文字颜色 1 2 34 13" xfId="9287"/>
    <cellStyle name="60% - 强调文字颜色 1 2 34 14" xfId="9288"/>
    <cellStyle name="60% - 强调文字颜色 1 2 34 15" xfId="9289"/>
    <cellStyle name="60% - 强调文字颜色 1 2 34 2" xfId="9290"/>
    <cellStyle name="60% - 强调文字颜色 1 2 34 3" xfId="9291"/>
    <cellStyle name="60% - 强调文字颜色 1 2 34 4" xfId="9292"/>
    <cellStyle name="60% - 强调文字颜色 1 2 34 5" xfId="9293"/>
    <cellStyle name="60% - 强调文字颜色 1 2 34 6" xfId="9294"/>
    <cellStyle name="60% - 强调文字颜色 1 2 34 7" xfId="9295"/>
    <cellStyle name="60% - 强调文字颜色 1 2 34 8" xfId="9296"/>
    <cellStyle name="60% - 强调文字颜色 1 2 34 9" xfId="9297"/>
    <cellStyle name="60% - 强调文字颜色 1 2 35" xfId="9298"/>
    <cellStyle name="60% - 强调文字颜色 1 2 36" xfId="9299"/>
    <cellStyle name="60% - 强调文字颜色 1 2 37" xfId="9300"/>
    <cellStyle name="60% - 强调文字颜色 1 2 38" xfId="9301"/>
    <cellStyle name="60% - 强调文字颜色 1 2 39" xfId="9302"/>
    <cellStyle name="60% - 强调文字颜色 1 2 4" xfId="9303"/>
    <cellStyle name="60% - 强调文字颜色 1 2 4 10" xfId="9304"/>
    <cellStyle name="60% - 强调文字颜色 1 2 4 11" xfId="9305"/>
    <cellStyle name="60% - 强调文字颜色 1 2 4 12" xfId="9306"/>
    <cellStyle name="60% - 强调文字颜色 1 2 4 13" xfId="9307"/>
    <cellStyle name="60% - 强调文字颜色 1 2 4 14" xfId="9308"/>
    <cellStyle name="60% - 强调文字颜色 1 2 4 15" xfId="9309"/>
    <cellStyle name="60% - 强调文字颜色 1 2 4 2" xfId="9310"/>
    <cellStyle name="60% - 强调文字颜色 1 2 4 3" xfId="9311"/>
    <cellStyle name="60% - 强调文字颜色 1 2 4 4" xfId="9312"/>
    <cellStyle name="60% - 强调文字颜色 1 2 4 5" xfId="9313"/>
    <cellStyle name="60% - 强调文字颜色 1 2 4 6" xfId="9314"/>
    <cellStyle name="60% - 强调文字颜色 1 2 4 7" xfId="9315"/>
    <cellStyle name="60% - 强调文字颜色 1 2 4 8" xfId="9316"/>
    <cellStyle name="60% - 强调文字颜色 1 2 4 9" xfId="9317"/>
    <cellStyle name="60% - 强调文字颜色 1 2 40" xfId="9318"/>
    <cellStyle name="60% - 强调文字颜色 1 2 41" xfId="9319"/>
    <cellStyle name="60% - 强调文字颜色 1 2 42" xfId="9320"/>
    <cellStyle name="60% - 强调文字颜色 1 2 43" xfId="9321"/>
    <cellStyle name="60% - 强调文字颜色 1 2 44" xfId="9322"/>
    <cellStyle name="60% - 强调文字颜色 1 2 45" xfId="9323"/>
    <cellStyle name="60% - 强调文字颜色 1 2 46" xfId="9324"/>
    <cellStyle name="60% - 强调文字颜色 1 2 47" xfId="9325"/>
    <cellStyle name="60% - 强调文字颜色 1 2 48" xfId="9326"/>
    <cellStyle name="60% - 强调文字颜色 1 2 49" xfId="9327"/>
    <cellStyle name="60% - 强调文字颜色 1 2 5" xfId="9328"/>
    <cellStyle name="60% - 强调文字颜色 1 2 5 10" xfId="9329"/>
    <cellStyle name="60% - 强调文字颜色 1 2 5 11" xfId="9330"/>
    <cellStyle name="60% - 强调文字颜色 1 2 5 12" xfId="9331"/>
    <cellStyle name="60% - 强调文字颜色 1 2 5 13" xfId="9332"/>
    <cellStyle name="60% - 强调文字颜色 1 2 5 14" xfId="9333"/>
    <cellStyle name="60% - 强调文字颜色 1 2 5 15" xfId="9334"/>
    <cellStyle name="60% - 强调文字颜色 1 2 5 2" xfId="9335"/>
    <cellStyle name="60% - 强调文字颜色 1 2 5 3" xfId="9336"/>
    <cellStyle name="60% - 强调文字颜色 1 2 5 4" xfId="9337"/>
    <cellStyle name="60% - 强调文字颜色 1 2 5 5" xfId="9338"/>
    <cellStyle name="60% - 强调文字颜色 1 2 5 6" xfId="9339"/>
    <cellStyle name="60% - 强调文字颜色 1 2 5 7" xfId="9340"/>
    <cellStyle name="60% - 强调文字颜色 1 2 5 8" xfId="9341"/>
    <cellStyle name="60% - 强调文字颜色 1 2 5 9" xfId="9342"/>
    <cellStyle name="60% - 强调文字颜色 1 2 50" xfId="9343"/>
    <cellStyle name="60% - 强调文字颜色 1 2 51" xfId="9344"/>
    <cellStyle name="60% - 强调文字颜色 1 2 52" xfId="9345"/>
    <cellStyle name="60% - 强调文字颜色 1 2 53" xfId="9346"/>
    <cellStyle name="60% - 强调文字颜色 1 2 54" xfId="9347"/>
    <cellStyle name="60% - 强调文字颜色 1 2 55" xfId="9348"/>
    <cellStyle name="60% - 强调文字颜色 1 2 56" xfId="9349"/>
    <cellStyle name="60% - 强调文字颜色 1 2 57" xfId="9350"/>
    <cellStyle name="60% - 强调文字颜色 1 2 58" xfId="9351"/>
    <cellStyle name="60% - 强调文字颜色 1 2 59" xfId="9352"/>
    <cellStyle name="60% - 强调文字颜色 1 2 6" xfId="9353"/>
    <cellStyle name="60% - 强调文字颜色 1 2 6 10" xfId="9354"/>
    <cellStyle name="60% - 强调文字颜色 1 2 6 11" xfId="9355"/>
    <cellStyle name="60% - 强调文字颜色 1 2 6 12" xfId="9356"/>
    <cellStyle name="60% - 强调文字颜色 1 2 6 13" xfId="9357"/>
    <cellStyle name="60% - 强调文字颜色 1 2 6 14" xfId="9358"/>
    <cellStyle name="60% - 强调文字颜色 1 2 6 15" xfId="9359"/>
    <cellStyle name="60% - 强调文字颜色 1 2 6 2" xfId="9360"/>
    <cellStyle name="60% - 强调文字颜色 1 2 6 3" xfId="9361"/>
    <cellStyle name="60% - 强调文字颜色 1 2 6 4" xfId="9362"/>
    <cellStyle name="60% - 强调文字颜色 1 2 6 5" xfId="9363"/>
    <cellStyle name="60% - 强调文字颜色 1 2 6 6" xfId="9364"/>
    <cellStyle name="60% - 强调文字颜色 1 2 6 7" xfId="9365"/>
    <cellStyle name="60% - 强调文字颜色 1 2 6 8" xfId="9366"/>
    <cellStyle name="60% - 强调文字颜色 1 2 6 9" xfId="9367"/>
    <cellStyle name="60% - 强调文字颜色 1 2 60" xfId="9368"/>
    <cellStyle name="60% - 强调文字颜色 1 2 7" xfId="9369"/>
    <cellStyle name="60% - 强调文字颜色 1 2 7 10" xfId="9370"/>
    <cellStyle name="60% - 强调文字颜色 1 2 7 11" xfId="9371"/>
    <cellStyle name="60% - 强调文字颜色 1 2 7 12" xfId="9372"/>
    <cellStyle name="60% - 强调文字颜色 1 2 7 13" xfId="9373"/>
    <cellStyle name="60% - 强调文字颜色 1 2 7 14" xfId="9374"/>
    <cellStyle name="60% - 强调文字颜色 1 2 7 15" xfId="9375"/>
    <cellStyle name="60% - 强调文字颜色 1 2 7 2" xfId="9376"/>
    <cellStyle name="60% - 强调文字颜色 1 2 7 3" xfId="9377"/>
    <cellStyle name="60% - 强调文字颜色 1 2 7 4" xfId="9378"/>
    <cellStyle name="60% - 强调文字颜色 1 2 7 5" xfId="9379"/>
    <cellStyle name="60% - 强调文字颜色 1 2 7 6" xfId="9380"/>
    <cellStyle name="60% - 强调文字颜色 1 2 7 7" xfId="9381"/>
    <cellStyle name="60% - 强调文字颜色 1 2 7 8" xfId="9382"/>
    <cellStyle name="60% - 强调文字颜色 1 2 7 9" xfId="9383"/>
    <cellStyle name="60% - 强调文字颜色 1 2 8" xfId="9384"/>
    <cellStyle name="60% - 强调文字颜色 1 2 8 10" xfId="9385"/>
    <cellStyle name="60% - 强调文字颜色 1 2 8 11" xfId="9386"/>
    <cellStyle name="60% - 强调文字颜色 1 2 8 12" xfId="9387"/>
    <cellStyle name="60% - 强调文字颜色 1 2 8 13" xfId="9388"/>
    <cellStyle name="60% - 强调文字颜色 1 2 8 14" xfId="9389"/>
    <cellStyle name="60% - 强调文字颜色 1 2 8 15" xfId="9390"/>
    <cellStyle name="60% - 强调文字颜色 1 2 8 2" xfId="9391"/>
    <cellStyle name="60% - 强调文字颜色 1 2 8 3" xfId="9392"/>
    <cellStyle name="60% - 强调文字颜色 1 2 8 4" xfId="9393"/>
    <cellStyle name="60% - 强调文字颜色 1 2 8 5" xfId="9394"/>
    <cellStyle name="60% - 强调文字颜色 1 2 8 6" xfId="9395"/>
    <cellStyle name="60% - 强调文字颜色 1 2 8 7" xfId="9396"/>
    <cellStyle name="60% - 强调文字颜色 1 2 8 8" xfId="9397"/>
    <cellStyle name="60% - 强调文字颜色 1 2 8 9" xfId="9398"/>
    <cellStyle name="60% - 强调文字颜色 1 2 9" xfId="9399"/>
    <cellStyle name="60% - 强调文字颜色 1 2 9 10" xfId="9400"/>
    <cellStyle name="60% - 强调文字颜色 1 2 9 11" xfId="9401"/>
    <cellStyle name="60% - 强调文字颜色 1 2 9 12" xfId="9402"/>
    <cellStyle name="60% - 强调文字颜色 1 2 9 13" xfId="9403"/>
    <cellStyle name="60% - 强调文字颜色 1 2 9 14" xfId="9404"/>
    <cellStyle name="60% - 强调文字颜色 1 2 9 15" xfId="9405"/>
    <cellStyle name="60% - 强调文字颜色 1 2 9 2" xfId="9406"/>
    <cellStyle name="60% - 强调文字颜色 1 2 9 3" xfId="9407"/>
    <cellStyle name="60% - 强调文字颜色 1 2 9 4" xfId="9408"/>
    <cellStyle name="60% - 强调文字颜色 1 2 9 5" xfId="9409"/>
    <cellStyle name="60% - 强调文字颜色 1 2 9 6" xfId="9410"/>
    <cellStyle name="60% - 强调文字颜色 1 2 9 7" xfId="9411"/>
    <cellStyle name="60% - 强调文字颜色 1 2 9 8" xfId="9412"/>
    <cellStyle name="60% - 强调文字颜色 1 2 9 9" xfId="9413"/>
    <cellStyle name="60% - 强调文字颜色 1 3" xfId="9414"/>
    <cellStyle name="60% - 强调文字颜色 1 3 10" xfId="9415"/>
    <cellStyle name="60% - 强调文字颜色 1 3 11" xfId="9416"/>
    <cellStyle name="60% - 强调文字颜色 1 3 12" xfId="9417"/>
    <cellStyle name="60% - 强调文字颜色 1 3 13" xfId="9418"/>
    <cellStyle name="60% - 强调文字颜色 1 3 14" xfId="9419"/>
    <cellStyle name="60% - 强调文字颜色 1 3 15" xfId="9420"/>
    <cellStyle name="60% - 强调文字颜色 1 3 16" xfId="9421"/>
    <cellStyle name="60% - 强调文字颜色 1 3 17" xfId="9422"/>
    <cellStyle name="60% - 强调文字颜色 1 3 18" xfId="9423"/>
    <cellStyle name="60% - 强调文字颜色 1 3 19" xfId="9424"/>
    <cellStyle name="60% - 强调文字颜色 1 3 2" xfId="9425"/>
    <cellStyle name="60% - 强调文字颜色 1 3 2 10" xfId="9426"/>
    <cellStyle name="60% - 强调文字颜色 1 3 2 11" xfId="9427"/>
    <cellStyle name="60% - 强调文字颜色 1 3 2 12" xfId="9428"/>
    <cellStyle name="60% - 强调文字颜色 1 3 2 13" xfId="9429"/>
    <cellStyle name="60% - 强调文字颜色 1 3 2 14" xfId="9430"/>
    <cellStyle name="60% - 强调文字颜色 1 3 2 15" xfId="9431"/>
    <cellStyle name="60% - 强调文字颜色 1 3 2 2" xfId="9432"/>
    <cellStyle name="60% - 强调文字颜色 1 3 2 3" xfId="9433"/>
    <cellStyle name="60% - 强调文字颜色 1 3 2 4" xfId="9434"/>
    <cellStyle name="60% - 强调文字颜色 1 3 2 5" xfId="9435"/>
    <cellStyle name="60% - 强调文字颜色 1 3 2 6" xfId="9436"/>
    <cellStyle name="60% - 强调文字颜色 1 3 2 7" xfId="9437"/>
    <cellStyle name="60% - 强调文字颜色 1 3 2 8" xfId="9438"/>
    <cellStyle name="60% - 强调文字颜色 1 3 2 9" xfId="9439"/>
    <cellStyle name="60% - 强调文字颜色 1 3 20" xfId="9440"/>
    <cellStyle name="60% - 强调文字颜色 1 3 21" xfId="9441"/>
    <cellStyle name="60% - 强调文字颜色 1 3 22" xfId="9442"/>
    <cellStyle name="60% - 强调文字颜色 1 3 23" xfId="9443"/>
    <cellStyle name="60% - 强调文字颜色 1 3 24" xfId="9444"/>
    <cellStyle name="60% - 强调文字颜色 1 3 25" xfId="9445"/>
    <cellStyle name="60% - 强调文字颜色 1 3 26" xfId="9446"/>
    <cellStyle name="60% - 强调文字颜色 1 3 27" xfId="9447"/>
    <cellStyle name="60% - 强调文字颜色 1 3 28" xfId="9448"/>
    <cellStyle name="60% - 强调文字颜色 1 3 29" xfId="9449"/>
    <cellStyle name="60% - 强调文字颜色 1 3 3" xfId="9450"/>
    <cellStyle name="60% - 强调文字颜色 1 3 3 10" xfId="9451"/>
    <cellStyle name="60% - 强调文字颜色 1 3 3 11" xfId="9452"/>
    <cellStyle name="60% - 强调文字颜色 1 3 3 12" xfId="9453"/>
    <cellStyle name="60% - 强调文字颜色 1 3 3 13" xfId="9454"/>
    <cellStyle name="60% - 强调文字颜色 1 3 3 14" xfId="9455"/>
    <cellStyle name="60% - 强调文字颜色 1 3 3 15" xfId="9456"/>
    <cellStyle name="60% - 强调文字颜色 1 3 3 2" xfId="9457"/>
    <cellStyle name="60% - 强调文字颜色 1 3 3 3" xfId="9458"/>
    <cellStyle name="60% - 强调文字颜色 1 3 3 4" xfId="9459"/>
    <cellStyle name="60% - 强调文字颜色 1 3 3 5" xfId="9460"/>
    <cellStyle name="60% - 强调文字颜色 1 3 3 6" xfId="9461"/>
    <cellStyle name="60% - 强调文字颜色 1 3 3 7" xfId="9462"/>
    <cellStyle name="60% - 强调文字颜色 1 3 3 8" xfId="9463"/>
    <cellStyle name="60% - 强调文字颜色 1 3 3 9" xfId="9464"/>
    <cellStyle name="60% - 强调文字颜色 1 3 30" xfId="9465"/>
    <cellStyle name="60% - 强调文字颜色 1 3 31" xfId="9466"/>
    <cellStyle name="60% - 强调文字颜色 1 3 32" xfId="9467"/>
    <cellStyle name="60% - 强调文字颜色 1 3 33" xfId="9468"/>
    <cellStyle name="60% - 强调文字颜色 1 3 4" xfId="9469"/>
    <cellStyle name="60% - 强调文字颜色 1 3 4 10" xfId="9470"/>
    <cellStyle name="60% - 强调文字颜色 1 3 4 11" xfId="9471"/>
    <cellStyle name="60% - 强调文字颜色 1 3 4 12" xfId="9472"/>
    <cellStyle name="60% - 强调文字颜色 1 3 4 13" xfId="9473"/>
    <cellStyle name="60% - 强调文字颜色 1 3 4 14" xfId="9474"/>
    <cellStyle name="60% - 强调文字颜色 1 3 4 15" xfId="9475"/>
    <cellStyle name="60% - 强调文字颜色 1 3 4 2" xfId="9476"/>
    <cellStyle name="60% - 强调文字颜色 1 3 4 3" xfId="9477"/>
    <cellStyle name="60% - 强调文字颜色 1 3 4 4" xfId="9478"/>
    <cellStyle name="60% - 强调文字颜色 1 3 4 5" xfId="9479"/>
    <cellStyle name="60% - 强调文字颜色 1 3 4 6" xfId="9480"/>
    <cellStyle name="60% - 强调文字颜色 1 3 4 7" xfId="9481"/>
    <cellStyle name="60% - 强调文字颜色 1 3 4 8" xfId="9482"/>
    <cellStyle name="60% - 强调文字颜色 1 3 4 9" xfId="9483"/>
    <cellStyle name="60% - 强调文字颜色 1 3 5" xfId="9484"/>
    <cellStyle name="60% - 强调文字颜色 1 3 5 10" xfId="9485"/>
    <cellStyle name="60% - 强调文字颜色 1 3 5 11" xfId="9486"/>
    <cellStyle name="60% - 强调文字颜色 1 3 5 12" xfId="9487"/>
    <cellStyle name="60% - 强调文字颜色 1 3 5 13" xfId="9488"/>
    <cellStyle name="60% - 强调文字颜色 1 3 5 14" xfId="9489"/>
    <cellStyle name="60% - 强调文字颜色 1 3 5 15" xfId="9490"/>
    <cellStyle name="60% - 强调文字颜色 1 3 5 2" xfId="9491"/>
    <cellStyle name="60% - 强调文字颜色 1 3 5 3" xfId="9492"/>
    <cellStyle name="60% - 强调文字颜色 1 3 5 4" xfId="9493"/>
    <cellStyle name="60% - 强调文字颜色 1 3 5 5" xfId="9494"/>
    <cellStyle name="60% - 强调文字颜色 1 3 5 6" xfId="9495"/>
    <cellStyle name="60% - 强调文字颜色 1 3 5 7" xfId="9496"/>
    <cellStyle name="60% - 强调文字颜色 1 3 5 8" xfId="9497"/>
    <cellStyle name="60% - 强调文字颜色 1 3 5 9" xfId="9498"/>
    <cellStyle name="60% - 强调文字颜色 1 3 6" xfId="9499"/>
    <cellStyle name="60% - 强调文字颜色 1 3 6 10" xfId="9500"/>
    <cellStyle name="60% - 强调文字颜色 1 3 6 11" xfId="9501"/>
    <cellStyle name="60% - 强调文字颜色 1 3 6 12" xfId="9502"/>
    <cellStyle name="60% - 强调文字颜色 1 3 6 13" xfId="9503"/>
    <cellStyle name="60% - 强调文字颜色 1 3 6 14" xfId="9504"/>
    <cellStyle name="60% - 强调文字颜色 1 3 6 15" xfId="9505"/>
    <cellStyle name="60% - 强调文字颜色 1 3 6 2" xfId="9506"/>
    <cellStyle name="60% - 强调文字颜色 1 3 6 3" xfId="9507"/>
    <cellStyle name="60% - 强调文字颜色 1 3 6 4" xfId="9508"/>
    <cellStyle name="60% - 强调文字颜色 1 3 6 5" xfId="9509"/>
    <cellStyle name="60% - 强调文字颜色 1 3 6 6" xfId="9510"/>
    <cellStyle name="60% - 强调文字颜色 1 3 6 7" xfId="9511"/>
    <cellStyle name="60% - 强调文字颜色 1 3 6 8" xfId="9512"/>
    <cellStyle name="60% - 强调文字颜色 1 3 6 9" xfId="9513"/>
    <cellStyle name="60% - 强调文字颜色 1 3 7" xfId="9514"/>
    <cellStyle name="60% - 强调文字颜色 1 3 7 10" xfId="9515"/>
    <cellStyle name="60% - 强调文字颜色 1 3 7 11" xfId="9516"/>
    <cellStyle name="60% - 强调文字颜色 1 3 7 12" xfId="9517"/>
    <cellStyle name="60% - 强调文字颜色 1 3 7 13" xfId="9518"/>
    <cellStyle name="60% - 强调文字颜色 1 3 7 14" xfId="9519"/>
    <cellStyle name="60% - 强调文字颜色 1 3 7 15" xfId="9520"/>
    <cellStyle name="60% - 强调文字颜色 1 3 7 2" xfId="9521"/>
    <cellStyle name="60% - 强调文字颜色 1 3 7 3" xfId="9522"/>
    <cellStyle name="60% - 强调文字颜色 1 3 7 4" xfId="9523"/>
    <cellStyle name="60% - 强调文字颜色 1 3 7 5" xfId="9524"/>
    <cellStyle name="60% - 强调文字颜色 1 3 7 6" xfId="9525"/>
    <cellStyle name="60% - 强调文字颜色 1 3 7 7" xfId="9526"/>
    <cellStyle name="60% - 强调文字颜色 1 3 7 8" xfId="9527"/>
    <cellStyle name="60% - 强调文字颜色 1 3 7 9" xfId="9528"/>
    <cellStyle name="60% - 强调文字颜色 1 3 8" xfId="9529"/>
    <cellStyle name="60% - 强调文字颜色 1 3 9" xfId="9530"/>
    <cellStyle name="60% - 强调文字颜色 1 4" xfId="9531"/>
    <cellStyle name="60% - 强调文字颜色 1 4 10" xfId="9532"/>
    <cellStyle name="60% - 强调文字颜色 1 4 11" xfId="9533"/>
    <cellStyle name="60% - 强调文字颜色 1 4 12" xfId="9534"/>
    <cellStyle name="60% - 强调文字颜色 1 4 13" xfId="9535"/>
    <cellStyle name="60% - 强调文字颜色 1 4 14" xfId="9536"/>
    <cellStyle name="60% - 强调文字颜色 1 4 15" xfId="9537"/>
    <cellStyle name="60% - 强调文字颜色 1 4 2" xfId="9538"/>
    <cellStyle name="60% - 强调文字颜色 1 4 3" xfId="9539"/>
    <cellStyle name="60% - 强调文字颜色 1 4 4" xfId="9540"/>
    <cellStyle name="60% - 强调文字颜色 1 4 5" xfId="9541"/>
    <cellStyle name="60% - 强调文字颜色 1 4 6" xfId="9542"/>
    <cellStyle name="60% - 强调文字颜色 1 4 7" xfId="9543"/>
    <cellStyle name="60% - 强调文字颜色 1 4 8" xfId="9544"/>
    <cellStyle name="60% - 强调文字颜色 1 4 9" xfId="9545"/>
    <cellStyle name="60% - 强调文字颜色 1 5" xfId="9546"/>
    <cellStyle name="60% - 强调文字颜色 1 5 10" xfId="9547"/>
    <cellStyle name="60% - 强调文字颜色 1 5 11" xfId="9548"/>
    <cellStyle name="60% - 强调文字颜色 1 5 12" xfId="9549"/>
    <cellStyle name="60% - 强调文字颜色 1 5 13" xfId="9550"/>
    <cellStyle name="60% - 强调文字颜色 1 5 14" xfId="9551"/>
    <cellStyle name="60% - 强调文字颜色 1 5 15" xfId="9552"/>
    <cellStyle name="60% - 强调文字颜色 1 5 2" xfId="9553"/>
    <cellStyle name="60% - 强调文字颜色 1 5 3" xfId="9554"/>
    <cellStyle name="60% - 强调文字颜色 1 5 4" xfId="9555"/>
    <cellStyle name="60% - 强调文字颜色 1 5 5" xfId="9556"/>
    <cellStyle name="60% - 强调文字颜色 1 5 6" xfId="9557"/>
    <cellStyle name="60% - 强调文字颜色 1 5 7" xfId="9558"/>
    <cellStyle name="60% - 强调文字颜色 1 5 8" xfId="9559"/>
    <cellStyle name="60% - 强调文字颜色 1 5 9" xfId="9560"/>
    <cellStyle name="60% - 强调文字颜色 1 6" xfId="9561"/>
    <cellStyle name="60% - 强调文字颜色 1 6 10" xfId="9562"/>
    <cellStyle name="60% - 强调文字颜色 1 6 11" xfId="9563"/>
    <cellStyle name="60% - 强调文字颜色 1 6 12" xfId="9564"/>
    <cellStyle name="60% - 强调文字颜色 1 6 13" xfId="9565"/>
    <cellStyle name="60% - 强调文字颜色 1 6 14" xfId="9566"/>
    <cellStyle name="60% - 强调文字颜色 1 6 15" xfId="9567"/>
    <cellStyle name="60% - 强调文字颜色 1 6 2" xfId="9568"/>
    <cellStyle name="60% - 强调文字颜色 1 6 3" xfId="9569"/>
    <cellStyle name="60% - 强调文字颜色 1 6 4" xfId="9570"/>
    <cellStyle name="60% - 强调文字颜色 1 6 5" xfId="9571"/>
    <cellStyle name="60% - 强调文字颜色 1 6 6" xfId="9572"/>
    <cellStyle name="60% - 强调文字颜色 1 6 7" xfId="9573"/>
    <cellStyle name="60% - 强调文字颜色 1 6 8" xfId="9574"/>
    <cellStyle name="60% - 强调文字颜色 1 6 9" xfId="9575"/>
    <cellStyle name="60% - 强调文字颜色 1 7" xfId="9576"/>
    <cellStyle name="60% - 强调文字颜色 1 7 10" xfId="9577"/>
    <cellStyle name="60% - 强调文字颜色 1 7 11" xfId="9578"/>
    <cellStyle name="60% - 强调文字颜色 1 7 12" xfId="9579"/>
    <cellStyle name="60% - 强调文字颜色 1 7 13" xfId="9580"/>
    <cellStyle name="60% - 强调文字颜色 1 7 14" xfId="9581"/>
    <cellStyle name="60% - 强调文字颜色 1 7 15" xfId="9582"/>
    <cellStyle name="60% - 强调文字颜色 1 7 2" xfId="9583"/>
    <cellStyle name="60% - 强调文字颜色 1 7 3" xfId="9584"/>
    <cellStyle name="60% - 强调文字颜色 1 7 4" xfId="9585"/>
    <cellStyle name="60% - 强调文字颜色 1 7 5" xfId="9586"/>
    <cellStyle name="60% - 强调文字颜色 1 7 6" xfId="9587"/>
    <cellStyle name="60% - 强调文字颜色 1 7 7" xfId="9588"/>
    <cellStyle name="60% - 强调文字颜色 1 7 8" xfId="9589"/>
    <cellStyle name="60% - 强调文字颜色 1 7 9" xfId="9590"/>
    <cellStyle name="60% - 强调文字颜色 1 8" xfId="9591"/>
    <cellStyle name="60% - 强调文字颜色 1 8 10" xfId="9592"/>
    <cellStyle name="60% - 强调文字颜色 1 8 11" xfId="9593"/>
    <cellStyle name="60% - 强调文字颜色 1 8 12" xfId="9594"/>
    <cellStyle name="60% - 强调文字颜色 1 8 13" xfId="9595"/>
    <cellStyle name="60% - 强调文字颜色 1 8 14" xfId="9596"/>
    <cellStyle name="60% - 强调文字颜色 1 8 15" xfId="9597"/>
    <cellStyle name="60% - 强调文字颜色 1 8 2" xfId="9598"/>
    <cellStyle name="60% - 强调文字颜色 1 8 3" xfId="9599"/>
    <cellStyle name="60% - 强调文字颜色 1 8 4" xfId="9600"/>
    <cellStyle name="60% - 强调文字颜色 1 8 5" xfId="9601"/>
    <cellStyle name="60% - 强调文字颜色 1 8 6" xfId="9602"/>
    <cellStyle name="60% - 强调文字颜色 1 8 7" xfId="9603"/>
    <cellStyle name="60% - 强调文字颜色 1 8 8" xfId="9604"/>
    <cellStyle name="60% - 强调文字颜色 1 8 9" xfId="9605"/>
    <cellStyle name="60% - 强调文字颜色 1 9" xfId="9606"/>
    <cellStyle name="60% - 强调文字颜色 1 9 10" xfId="9607"/>
    <cellStyle name="60% - 强调文字颜色 1 9 11" xfId="9608"/>
    <cellStyle name="60% - 强调文字颜色 1 9 12" xfId="9609"/>
    <cellStyle name="60% - 强调文字颜色 1 9 13" xfId="9610"/>
    <cellStyle name="60% - 强调文字颜色 1 9 14" xfId="9611"/>
    <cellStyle name="60% - 强调文字颜色 1 9 15" xfId="9612"/>
    <cellStyle name="60% - 强调文字颜色 1 9 2" xfId="9613"/>
    <cellStyle name="60% - 强调文字颜色 1 9 3" xfId="9614"/>
    <cellStyle name="60% - 强调文字颜色 1 9 4" xfId="9615"/>
    <cellStyle name="60% - 强调文字颜色 1 9 5" xfId="9616"/>
    <cellStyle name="60% - 强调文字颜色 1 9 6" xfId="9617"/>
    <cellStyle name="60% - 强调文字颜色 1 9 7" xfId="9618"/>
    <cellStyle name="60% - 强调文字颜色 1 9 8" xfId="9619"/>
    <cellStyle name="60% - 强调文字颜色 1 9 9" xfId="9620"/>
    <cellStyle name="60% - 强调文字颜色 2 10" xfId="9621"/>
    <cellStyle name="60% - 强调文字颜色 2 10 2" xfId="9622"/>
    <cellStyle name="60% - 强调文字颜色 2 10 3" xfId="9623"/>
    <cellStyle name="60% - 强调文字颜色 2 11" xfId="9624"/>
    <cellStyle name="60% - 强调文字颜色 2 11 2" xfId="9625"/>
    <cellStyle name="60% - 强调文字颜色 2 12" xfId="9626"/>
    <cellStyle name="60% - 强调文字颜色 2 2" xfId="9627"/>
    <cellStyle name="60% - 强调文字颜色 2 2 10" xfId="9628"/>
    <cellStyle name="60% - 强调文字颜色 2 2 10 10" xfId="9629"/>
    <cellStyle name="60% - 强调文字颜色 2 2 10 11" xfId="9630"/>
    <cellStyle name="60% - 强调文字颜色 2 2 10 12" xfId="9631"/>
    <cellStyle name="60% - 强调文字颜色 2 2 10 13" xfId="9632"/>
    <cellStyle name="60% - 强调文字颜色 2 2 10 14" xfId="9633"/>
    <cellStyle name="60% - 强调文字颜色 2 2 10 15" xfId="9634"/>
    <cellStyle name="60% - 强调文字颜色 2 2 10 2" xfId="9635"/>
    <cellStyle name="60% - 强调文字颜色 2 2 10 3" xfId="9636"/>
    <cellStyle name="60% - 强调文字颜色 2 2 10 4" xfId="9637"/>
    <cellStyle name="60% - 强调文字颜色 2 2 10 5" xfId="9638"/>
    <cellStyle name="60% - 强调文字颜色 2 2 10 6" xfId="9639"/>
    <cellStyle name="60% - 强调文字颜色 2 2 10 7" xfId="9640"/>
    <cellStyle name="60% - 强调文字颜色 2 2 10 8" xfId="9641"/>
    <cellStyle name="60% - 强调文字颜色 2 2 10 9" xfId="9642"/>
    <cellStyle name="60% - 强调文字颜色 2 2 11" xfId="9643"/>
    <cellStyle name="60% - 强调文字颜色 2 2 11 10" xfId="9644"/>
    <cellStyle name="60% - 强调文字颜色 2 2 11 11" xfId="9645"/>
    <cellStyle name="60% - 强调文字颜色 2 2 11 12" xfId="9646"/>
    <cellStyle name="60% - 强调文字颜色 2 2 11 13" xfId="9647"/>
    <cellStyle name="60% - 强调文字颜色 2 2 11 14" xfId="9648"/>
    <cellStyle name="60% - 强调文字颜色 2 2 11 15" xfId="9649"/>
    <cellStyle name="60% - 强调文字颜色 2 2 11 2" xfId="9650"/>
    <cellStyle name="60% - 强调文字颜色 2 2 11 3" xfId="9651"/>
    <cellStyle name="60% - 强调文字颜色 2 2 11 4" xfId="9652"/>
    <cellStyle name="60% - 强调文字颜色 2 2 11 5" xfId="9653"/>
    <cellStyle name="60% - 强调文字颜色 2 2 11 6" xfId="9654"/>
    <cellStyle name="60% - 强调文字颜色 2 2 11 7" xfId="9655"/>
    <cellStyle name="60% - 强调文字颜色 2 2 11 8" xfId="9656"/>
    <cellStyle name="60% - 强调文字颜色 2 2 11 9" xfId="9657"/>
    <cellStyle name="60% - 强调文字颜色 2 2 12" xfId="9658"/>
    <cellStyle name="60% - 强调文字颜色 2 2 12 10" xfId="9659"/>
    <cellStyle name="60% - 强调文字颜色 2 2 12 11" xfId="9660"/>
    <cellStyle name="60% - 强调文字颜色 2 2 12 12" xfId="9661"/>
    <cellStyle name="60% - 强调文字颜色 2 2 12 13" xfId="9662"/>
    <cellStyle name="60% - 强调文字颜色 2 2 12 14" xfId="9663"/>
    <cellStyle name="60% - 强调文字颜色 2 2 12 15" xfId="9664"/>
    <cellStyle name="60% - 强调文字颜色 2 2 12 2" xfId="9665"/>
    <cellStyle name="60% - 强调文字颜色 2 2 12 3" xfId="9666"/>
    <cellStyle name="60% - 强调文字颜色 2 2 12 4" xfId="9667"/>
    <cellStyle name="60% - 强调文字颜色 2 2 12 5" xfId="9668"/>
    <cellStyle name="60% - 强调文字颜色 2 2 12 6" xfId="9669"/>
    <cellStyle name="60% - 强调文字颜色 2 2 12 7" xfId="9670"/>
    <cellStyle name="60% - 强调文字颜色 2 2 12 8" xfId="9671"/>
    <cellStyle name="60% - 强调文字颜色 2 2 12 9" xfId="9672"/>
    <cellStyle name="60% - 强调文字颜色 2 2 13" xfId="9673"/>
    <cellStyle name="60% - 强调文字颜色 2 2 13 10" xfId="9674"/>
    <cellStyle name="60% - 强调文字颜色 2 2 13 11" xfId="9675"/>
    <cellStyle name="60% - 强调文字颜色 2 2 13 12" xfId="9676"/>
    <cellStyle name="60% - 强调文字颜色 2 2 13 13" xfId="9677"/>
    <cellStyle name="60% - 强调文字颜色 2 2 13 14" xfId="9678"/>
    <cellStyle name="60% - 强调文字颜色 2 2 13 15" xfId="9679"/>
    <cellStyle name="60% - 强调文字颜色 2 2 13 2" xfId="9680"/>
    <cellStyle name="60% - 强调文字颜色 2 2 13 3" xfId="9681"/>
    <cellStyle name="60% - 强调文字颜色 2 2 13 4" xfId="9682"/>
    <cellStyle name="60% - 强调文字颜色 2 2 13 5" xfId="9683"/>
    <cellStyle name="60% - 强调文字颜色 2 2 13 6" xfId="9684"/>
    <cellStyle name="60% - 强调文字颜色 2 2 13 7" xfId="9685"/>
    <cellStyle name="60% - 强调文字颜色 2 2 13 8" xfId="9686"/>
    <cellStyle name="60% - 强调文字颜色 2 2 13 9" xfId="9687"/>
    <cellStyle name="60% - 强调文字颜色 2 2 14" xfId="9688"/>
    <cellStyle name="60% - 强调文字颜色 2 2 14 10" xfId="9689"/>
    <cellStyle name="60% - 强调文字颜色 2 2 14 11" xfId="9690"/>
    <cellStyle name="60% - 强调文字颜色 2 2 14 12" xfId="9691"/>
    <cellStyle name="60% - 强调文字颜色 2 2 14 13" xfId="9692"/>
    <cellStyle name="60% - 强调文字颜色 2 2 14 14" xfId="9693"/>
    <cellStyle name="60% - 强调文字颜色 2 2 14 15" xfId="9694"/>
    <cellStyle name="60% - 强调文字颜色 2 2 14 2" xfId="9695"/>
    <cellStyle name="60% - 强调文字颜色 2 2 14 3" xfId="9696"/>
    <cellStyle name="60% - 强调文字颜色 2 2 14 4" xfId="9697"/>
    <cellStyle name="60% - 强调文字颜色 2 2 14 5" xfId="9698"/>
    <cellStyle name="60% - 强调文字颜色 2 2 14 6" xfId="9699"/>
    <cellStyle name="60% - 强调文字颜色 2 2 14 7" xfId="9700"/>
    <cellStyle name="60% - 强调文字颜色 2 2 14 8" xfId="9701"/>
    <cellStyle name="60% - 强调文字颜色 2 2 14 9" xfId="9702"/>
    <cellStyle name="60% - 强调文字颜色 2 2 15" xfId="9703"/>
    <cellStyle name="60% - 强调文字颜色 2 2 15 10" xfId="9704"/>
    <cellStyle name="60% - 强调文字颜色 2 2 15 11" xfId="9705"/>
    <cellStyle name="60% - 强调文字颜色 2 2 15 12" xfId="9706"/>
    <cellStyle name="60% - 强调文字颜色 2 2 15 13" xfId="9707"/>
    <cellStyle name="60% - 强调文字颜色 2 2 15 14" xfId="9708"/>
    <cellStyle name="60% - 强调文字颜色 2 2 15 15" xfId="9709"/>
    <cellStyle name="60% - 强调文字颜色 2 2 15 2" xfId="9710"/>
    <cellStyle name="60% - 强调文字颜色 2 2 15 3" xfId="9711"/>
    <cellStyle name="60% - 强调文字颜色 2 2 15 4" xfId="9712"/>
    <cellStyle name="60% - 强调文字颜色 2 2 15 5" xfId="9713"/>
    <cellStyle name="60% - 强调文字颜色 2 2 15 6" xfId="9714"/>
    <cellStyle name="60% - 强调文字颜色 2 2 15 7" xfId="9715"/>
    <cellStyle name="60% - 强调文字颜色 2 2 15 8" xfId="9716"/>
    <cellStyle name="60% - 强调文字颜色 2 2 15 9" xfId="9717"/>
    <cellStyle name="60% - 强调文字颜色 2 2 16" xfId="9718"/>
    <cellStyle name="60% - 强调文字颜色 2 2 16 10" xfId="9719"/>
    <cellStyle name="60% - 强调文字颜色 2 2 16 11" xfId="9720"/>
    <cellStyle name="60% - 强调文字颜色 2 2 16 12" xfId="9721"/>
    <cellStyle name="60% - 强调文字颜色 2 2 16 13" xfId="9722"/>
    <cellStyle name="60% - 强调文字颜色 2 2 16 14" xfId="9723"/>
    <cellStyle name="60% - 强调文字颜色 2 2 16 15" xfId="9724"/>
    <cellStyle name="60% - 强调文字颜色 2 2 16 2" xfId="9725"/>
    <cellStyle name="60% - 强调文字颜色 2 2 16 3" xfId="9726"/>
    <cellStyle name="60% - 强调文字颜色 2 2 16 4" xfId="9727"/>
    <cellStyle name="60% - 强调文字颜色 2 2 16 5" xfId="9728"/>
    <cellStyle name="60% - 强调文字颜色 2 2 16 6" xfId="9729"/>
    <cellStyle name="60% - 强调文字颜色 2 2 16 7" xfId="9730"/>
    <cellStyle name="60% - 强调文字颜色 2 2 16 8" xfId="9731"/>
    <cellStyle name="60% - 强调文字颜色 2 2 16 9" xfId="9732"/>
    <cellStyle name="60% - 强调文字颜色 2 2 17" xfId="9733"/>
    <cellStyle name="60% - 强调文字颜色 2 2 17 10" xfId="9734"/>
    <cellStyle name="60% - 强调文字颜色 2 2 17 11" xfId="9735"/>
    <cellStyle name="60% - 强调文字颜色 2 2 17 12" xfId="9736"/>
    <cellStyle name="60% - 强调文字颜色 2 2 17 13" xfId="9737"/>
    <cellStyle name="60% - 强调文字颜色 2 2 17 14" xfId="9738"/>
    <cellStyle name="60% - 强调文字颜色 2 2 17 15" xfId="9739"/>
    <cellStyle name="60% - 强调文字颜色 2 2 17 2" xfId="9740"/>
    <cellStyle name="60% - 强调文字颜色 2 2 17 3" xfId="9741"/>
    <cellStyle name="60% - 强调文字颜色 2 2 17 4" xfId="9742"/>
    <cellStyle name="60% - 强调文字颜色 2 2 17 5" xfId="9743"/>
    <cellStyle name="60% - 强调文字颜色 2 2 17 6" xfId="9744"/>
    <cellStyle name="60% - 强调文字颜色 2 2 17 7" xfId="9745"/>
    <cellStyle name="60% - 强调文字颜色 2 2 17 8" xfId="9746"/>
    <cellStyle name="60% - 强调文字颜色 2 2 17 9" xfId="9747"/>
    <cellStyle name="60% - 强调文字颜色 2 2 18" xfId="9748"/>
    <cellStyle name="60% - 强调文字颜色 2 2 18 10" xfId="9749"/>
    <cellStyle name="60% - 强调文字颜色 2 2 18 11" xfId="9750"/>
    <cellStyle name="60% - 强调文字颜色 2 2 18 12" xfId="9751"/>
    <cellStyle name="60% - 强调文字颜色 2 2 18 13" xfId="9752"/>
    <cellStyle name="60% - 强调文字颜色 2 2 18 14" xfId="9753"/>
    <cellStyle name="60% - 强调文字颜色 2 2 18 15" xfId="9754"/>
    <cellStyle name="60% - 强调文字颜色 2 2 18 2" xfId="9755"/>
    <cellStyle name="60% - 强调文字颜色 2 2 18 3" xfId="9756"/>
    <cellStyle name="60% - 强调文字颜色 2 2 18 4" xfId="9757"/>
    <cellStyle name="60% - 强调文字颜色 2 2 18 5" xfId="9758"/>
    <cellStyle name="60% - 强调文字颜色 2 2 18 6" xfId="9759"/>
    <cellStyle name="60% - 强调文字颜色 2 2 18 7" xfId="9760"/>
    <cellStyle name="60% - 强调文字颜色 2 2 18 8" xfId="9761"/>
    <cellStyle name="60% - 强调文字颜色 2 2 18 9" xfId="9762"/>
    <cellStyle name="60% - 强调文字颜色 2 2 19" xfId="9763"/>
    <cellStyle name="60% - 强调文字颜色 2 2 19 10" xfId="9764"/>
    <cellStyle name="60% - 强调文字颜色 2 2 19 11" xfId="9765"/>
    <cellStyle name="60% - 强调文字颜色 2 2 19 12" xfId="9766"/>
    <cellStyle name="60% - 强调文字颜色 2 2 19 13" xfId="9767"/>
    <cellStyle name="60% - 强调文字颜色 2 2 19 14" xfId="9768"/>
    <cellStyle name="60% - 强调文字颜色 2 2 19 15" xfId="9769"/>
    <cellStyle name="60% - 强调文字颜色 2 2 19 2" xfId="9770"/>
    <cellStyle name="60% - 强调文字颜色 2 2 19 3" xfId="9771"/>
    <cellStyle name="60% - 强调文字颜色 2 2 19 4" xfId="9772"/>
    <cellStyle name="60% - 强调文字颜色 2 2 19 5" xfId="9773"/>
    <cellStyle name="60% - 强调文字颜色 2 2 19 6" xfId="9774"/>
    <cellStyle name="60% - 强调文字颜色 2 2 19 7" xfId="9775"/>
    <cellStyle name="60% - 强调文字颜色 2 2 19 8" xfId="9776"/>
    <cellStyle name="60% - 强调文字颜色 2 2 19 9" xfId="9777"/>
    <cellStyle name="60% - 强调文字颜色 2 2 2" xfId="9778"/>
    <cellStyle name="60% - 强调文字颜色 2 2 2 10" xfId="9779"/>
    <cellStyle name="60% - 强调文字颜色 2 2 2 11" xfId="9780"/>
    <cellStyle name="60% - 强调文字颜色 2 2 2 12" xfId="9781"/>
    <cellStyle name="60% - 强调文字颜色 2 2 2 13" xfId="9782"/>
    <cellStyle name="60% - 强调文字颜色 2 2 2 14" xfId="9783"/>
    <cellStyle name="60% - 强调文字颜色 2 2 2 15" xfId="9784"/>
    <cellStyle name="60% - 强调文字颜色 2 2 2 2" xfId="9785"/>
    <cellStyle name="60% - 强调文字颜色 2 2 2 3" xfId="9786"/>
    <cellStyle name="60% - 强调文字颜色 2 2 2 4" xfId="9787"/>
    <cellStyle name="60% - 强调文字颜色 2 2 2 5" xfId="9788"/>
    <cellStyle name="60% - 强调文字颜色 2 2 2 6" xfId="9789"/>
    <cellStyle name="60% - 强调文字颜色 2 2 2 7" xfId="9790"/>
    <cellStyle name="60% - 强调文字颜色 2 2 2 8" xfId="9791"/>
    <cellStyle name="60% - 强调文字颜色 2 2 2 9" xfId="9792"/>
    <cellStyle name="60% - 强调文字颜色 2 2 20" xfId="9793"/>
    <cellStyle name="60% - 强调文字颜色 2 2 20 10" xfId="9794"/>
    <cellStyle name="60% - 强调文字颜色 2 2 20 11" xfId="9795"/>
    <cellStyle name="60% - 强调文字颜色 2 2 20 12" xfId="9796"/>
    <cellStyle name="60% - 强调文字颜色 2 2 20 13" xfId="9797"/>
    <cellStyle name="60% - 强调文字颜色 2 2 20 14" xfId="9798"/>
    <cellStyle name="60% - 强调文字颜色 2 2 20 15" xfId="9799"/>
    <cellStyle name="60% - 强调文字颜色 2 2 20 2" xfId="9800"/>
    <cellStyle name="60% - 强调文字颜色 2 2 20 3" xfId="9801"/>
    <cellStyle name="60% - 强调文字颜色 2 2 20 4" xfId="9802"/>
    <cellStyle name="60% - 强调文字颜色 2 2 20 5" xfId="9803"/>
    <cellStyle name="60% - 强调文字颜色 2 2 20 6" xfId="9804"/>
    <cellStyle name="60% - 强调文字颜色 2 2 20 7" xfId="9805"/>
    <cellStyle name="60% - 强调文字颜色 2 2 20 8" xfId="9806"/>
    <cellStyle name="60% - 强调文字颜色 2 2 20 9" xfId="9807"/>
    <cellStyle name="60% - 强调文字颜色 2 2 21" xfId="9808"/>
    <cellStyle name="60% - 强调文字颜色 2 2 21 10" xfId="9809"/>
    <cellStyle name="60% - 强调文字颜色 2 2 21 11" xfId="9810"/>
    <cellStyle name="60% - 强调文字颜色 2 2 21 12" xfId="9811"/>
    <cellStyle name="60% - 强调文字颜色 2 2 21 13" xfId="9812"/>
    <cellStyle name="60% - 强调文字颜色 2 2 21 14" xfId="9813"/>
    <cellStyle name="60% - 强调文字颜色 2 2 21 15" xfId="9814"/>
    <cellStyle name="60% - 强调文字颜色 2 2 21 2" xfId="9815"/>
    <cellStyle name="60% - 强调文字颜色 2 2 21 3" xfId="9816"/>
    <cellStyle name="60% - 强调文字颜色 2 2 21 4" xfId="9817"/>
    <cellStyle name="60% - 强调文字颜色 2 2 21 5" xfId="9818"/>
    <cellStyle name="60% - 强调文字颜色 2 2 21 6" xfId="9819"/>
    <cellStyle name="60% - 强调文字颜色 2 2 21 7" xfId="9820"/>
    <cellStyle name="60% - 强调文字颜色 2 2 21 8" xfId="9821"/>
    <cellStyle name="60% - 强调文字颜色 2 2 21 9" xfId="9822"/>
    <cellStyle name="60% - 强调文字颜色 2 2 22" xfId="9823"/>
    <cellStyle name="60% - 强调文字颜色 2 2 22 10" xfId="9824"/>
    <cellStyle name="60% - 强调文字颜色 2 2 22 11" xfId="9825"/>
    <cellStyle name="60% - 强调文字颜色 2 2 22 12" xfId="9826"/>
    <cellStyle name="60% - 强调文字颜色 2 2 22 13" xfId="9827"/>
    <cellStyle name="60% - 强调文字颜色 2 2 22 14" xfId="9828"/>
    <cellStyle name="60% - 强调文字颜色 2 2 22 15" xfId="9829"/>
    <cellStyle name="60% - 强调文字颜色 2 2 22 2" xfId="9830"/>
    <cellStyle name="60% - 强调文字颜色 2 2 22 3" xfId="9831"/>
    <cellStyle name="60% - 强调文字颜色 2 2 22 4" xfId="9832"/>
    <cellStyle name="60% - 强调文字颜色 2 2 22 5" xfId="9833"/>
    <cellStyle name="60% - 强调文字颜色 2 2 22 6" xfId="9834"/>
    <cellStyle name="60% - 强调文字颜色 2 2 22 7" xfId="9835"/>
    <cellStyle name="60% - 强调文字颜色 2 2 22 8" xfId="9836"/>
    <cellStyle name="60% - 强调文字颜色 2 2 22 9" xfId="9837"/>
    <cellStyle name="60% - 强调文字颜色 2 2 23" xfId="9838"/>
    <cellStyle name="60% - 强调文字颜色 2 2 23 10" xfId="9839"/>
    <cellStyle name="60% - 强调文字颜色 2 2 23 11" xfId="9840"/>
    <cellStyle name="60% - 强调文字颜色 2 2 23 12" xfId="9841"/>
    <cellStyle name="60% - 强调文字颜色 2 2 23 13" xfId="9842"/>
    <cellStyle name="60% - 强调文字颜色 2 2 23 14" xfId="9843"/>
    <cellStyle name="60% - 强调文字颜色 2 2 23 15" xfId="9844"/>
    <cellStyle name="60% - 强调文字颜色 2 2 23 2" xfId="9845"/>
    <cellStyle name="60% - 强调文字颜色 2 2 23 3" xfId="9846"/>
    <cellStyle name="60% - 强调文字颜色 2 2 23 4" xfId="9847"/>
    <cellStyle name="60% - 强调文字颜色 2 2 23 5" xfId="9848"/>
    <cellStyle name="60% - 强调文字颜色 2 2 23 6" xfId="9849"/>
    <cellStyle name="60% - 强调文字颜色 2 2 23 7" xfId="9850"/>
    <cellStyle name="60% - 强调文字颜色 2 2 23 8" xfId="9851"/>
    <cellStyle name="60% - 强调文字颜色 2 2 23 9" xfId="9852"/>
    <cellStyle name="60% - 强调文字颜色 2 2 24" xfId="9853"/>
    <cellStyle name="60% - 强调文字颜色 2 2 24 10" xfId="9854"/>
    <cellStyle name="60% - 强调文字颜色 2 2 24 11" xfId="9855"/>
    <cellStyle name="60% - 强调文字颜色 2 2 24 12" xfId="9856"/>
    <cellStyle name="60% - 强调文字颜色 2 2 24 13" xfId="9857"/>
    <cellStyle name="60% - 强调文字颜色 2 2 24 14" xfId="9858"/>
    <cellStyle name="60% - 强调文字颜色 2 2 24 15" xfId="9859"/>
    <cellStyle name="60% - 强调文字颜色 2 2 24 2" xfId="9860"/>
    <cellStyle name="60% - 强调文字颜色 2 2 24 3" xfId="9861"/>
    <cellStyle name="60% - 强调文字颜色 2 2 24 4" xfId="9862"/>
    <cellStyle name="60% - 强调文字颜色 2 2 24 5" xfId="9863"/>
    <cellStyle name="60% - 强调文字颜色 2 2 24 6" xfId="9864"/>
    <cellStyle name="60% - 强调文字颜色 2 2 24 7" xfId="9865"/>
    <cellStyle name="60% - 强调文字颜色 2 2 24 8" xfId="9866"/>
    <cellStyle name="60% - 强调文字颜色 2 2 24 9" xfId="9867"/>
    <cellStyle name="60% - 强调文字颜色 2 2 25" xfId="9868"/>
    <cellStyle name="60% - 强调文字颜色 2 2 25 10" xfId="9869"/>
    <cellStyle name="60% - 强调文字颜色 2 2 25 11" xfId="9870"/>
    <cellStyle name="60% - 强调文字颜色 2 2 25 12" xfId="9871"/>
    <cellStyle name="60% - 强调文字颜色 2 2 25 13" xfId="9872"/>
    <cellStyle name="60% - 强调文字颜色 2 2 25 14" xfId="9873"/>
    <cellStyle name="60% - 强调文字颜色 2 2 25 15" xfId="9874"/>
    <cellStyle name="60% - 强调文字颜色 2 2 25 2" xfId="9875"/>
    <cellStyle name="60% - 强调文字颜色 2 2 25 3" xfId="9876"/>
    <cellStyle name="60% - 强调文字颜色 2 2 25 4" xfId="9877"/>
    <cellStyle name="60% - 强调文字颜色 2 2 25 5" xfId="9878"/>
    <cellStyle name="60% - 强调文字颜色 2 2 25 6" xfId="9879"/>
    <cellStyle name="60% - 强调文字颜色 2 2 25 7" xfId="9880"/>
    <cellStyle name="60% - 强调文字颜色 2 2 25 8" xfId="9881"/>
    <cellStyle name="60% - 强调文字颜色 2 2 25 9" xfId="9882"/>
    <cellStyle name="60% - 强调文字颜色 2 2 26" xfId="9883"/>
    <cellStyle name="60% - 强调文字颜色 2 2 26 10" xfId="9884"/>
    <cellStyle name="60% - 强调文字颜色 2 2 26 11" xfId="9885"/>
    <cellStyle name="60% - 强调文字颜色 2 2 26 12" xfId="9886"/>
    <cellStyle name="60% - 强调文字颜色 2 2 26 13" xfId="9887"/>
    <cellStyle name="60% - 强调文字颜色 2 2 26 14" xfId="9888"/>
    <cellStyle name="60% - 强调文字颜色 2 2 26 15" xfId="9889"/>
    <cellStyle name="60% - 强调文字颜色 2 2 26 2" xfId="9890"/>
    <cellStyle name="60% - 强调文字颜色 2 2 26 3" xfId="9891"/>
    <cellStyle name="60% - 强调文字颜色 2 2 26 4" xfId="9892"/>
    <cellStyle name="60% - 强调文字颜色 2 2 26 5" xfId="9893"/>
    <cellStyle name="60% - 强调文字颜色 2 2 26 6" xfId="9894"/>
    <cellStyle name="60% - 强调文字颜色 2 2 26 7" xfId="9895"/>
    <cellStyle name="60% - 强调文字颜色 2 2 26 8" xfId="9896"/>
    <cellStyle name="60% - 强调文字颜色 2 2 26 9" xfId="9897"/>
    <cellStyle name="60% - 强调文字颜色 2 2 27" xfId="9898"/>
    <cellStyle name="60% - 强调文字颜色 2 2 27 10" xfId="9899"/>
    <cellStyle name="60% - 强调文字颜色 2 2 27 11" xfId="9900"/>
    <cellStyle name="60% - 强调文字颜色 2 2 27 12" xfId="9901"/>
    <cellStyle name="60% - 强调文字颜色 2 2 27 13" xfId="9902"/>
    <cellStyle name="60% - 强调文字颜色 2 2 27 14" xfId="9903"/>
    <cellStyle name="60% - 强调文字颜色 2 2 27 15" xfId="9904"/>
    <cellStyle name="60% - 强调文字颜色 2 2 27 2" xfId="9905"/>
    <cellStyle name="60% - 强调文字颜色 2 2 27 3" xfId="9906"/>
    <cellStyle name="60% - 强调文字颜色 2 2 27 4" xfId="9907"/>
    <cellStyle name="60% - 强调文字颜色 2 2 27 5" xfId="9908"/>
    <cellStyle name="60% - 强调文字颜色 2 2 27 6" xfId="9909"/>
    <cellStyle name="60% - 强调文字颜色 2 2 27 7" xfId="9910"/>
    <cellStyle name="60% - 强调文字颜色 2 2 27 8" xfId="9911"/>
    <cellStyle name="60% - 强调文字颜色 2 2 27 9" xfId="9912"/>
    <cellStyle name="60% - 强调文字颜色 2 2 28" xfId="9913"/>
    <cellStyle name="60% - 强调文字颜色 2 2 28 10" xfId="9914"/>
    <cellStyle name="60% - 强调文字颜色 2 2 28 11" xfId="9915"/>
    <cellStyle name="60% - 强调文字颜色 2 2 28 12" xfId="9916"/>
    <cellStyle name="60% - 强调文字颜色 2 2 28 13" xfId="9917"/>
    <cellStyle name="60% - 强调文字颜色 2 2 28 14" xfId="9918"/>
    <cellStyle name="60% - 强调文字颜色 2 2 28 15" xfId="9919"/>
    <cellStyle name="60% - 强调文字颜色 2 2 28 2" xfId="9920"/>
    <cellStyle name="60% - 强调文字颜色 2 2 28 3" xfId="9921"/>
    <cellStyle name="60% - 强调文字颜色 2 2 28 4" xfId="9922"/>
    <cellStyle name="60% - 强调文字颜色 2 2 28 5" xfId="9923"/>
    <cellStyle name="60% - 强调文字颜色 2 2 28 6" xfId="9924"/>
    <cellStyle name="60% - 强调文字颜色 2 2 28 7" xfId="9925"/>
    <cellStyle name="60% - 强调文字颜色 2 2 28 8" xfId="9926"/>
    <cellStyle name="60% - 强调文字颜色 2 2 28 9" xfId="9927"/>
    <cellStyle name="60% - 强调文字颜色 2 2 29" xfId="9928"/>
    <cellStyle name="60% - 强调文字颜色 2 2 29 10" xfId="9929"/>
    <cellStyle name="60% - 强调文字颜色 2 2 29 11" xfId="9930"/>
    <cellStyle name="60% - 强调文字颜色 2 2 29 12" xfId="9931"/>
    <cellStyle name="60% - 强调文字颜色 2 2 29 13" xfId="9932"/>
    <cellStyle name="60% - 强调文字颜色 2 2 29 14" xfId="9933"/>
    <cellStyle name="60% - 强调文字颜色 2 2 29 15" xfId="9934"/>
    <cellStyle name="60% - 强调文字颜色 2 2 29 2" xfId="9935"/>
    <cellStyle name="60% - 强调文字颜色 2 2 29 3" xfId="9936"/>
    <cellStyle name="60% - 强调文字颜色 2 2 29 4" xfId="9937"/>
    <cellStyle name="60% - 强调文字颜色 2 2 29 5" xfId="9938"/>
    <cellStyle name="60% - 强调文字颜色 2 2 29 6" xfId="9939"/>
    <cellStyle name="60% - 强调文字颜色 2 2 29 7" xfId="9940"/>
    <cellStyle name="60% - 强调文字颜色 2 2 29 8" xfId="9941"/>
    <cellStyle name="60% - 强调文字颜色 2 2 29 9" xfId="9942"/>
    <cellStyle name="60% - 强调文字颜色 2 2 3" xfId="9943"/>
    <cellStyle name="60% - 强调文字颜色 2 2 3 10" xfId="9944"/>
    <cellStyle name="60% - 强调文字颜色 2 2 3 11" xfId="9945"/>
    <cellStyle name="60% - 强调文字颜色 2 2 3 12" xfId="9946"/>
    <cellStyle name="60% - 强调文字颜色 2 2 3 13" xfId="9947"/>
    <cellStyle name="60% - 强调文字颜色 2 2 3 14" xfId="9948"/>
    <cellStyle name="60% - 强调文字颜色 2 2 3 15" xfId="9949"/>
    <cellStyle name="60% - 强调文字颜色 2 2 3 2" xfId="9950"/>
    <cellStyle name="60% - 强调文字颜色 2 2 3 3" xfId="9951"/>
    <cellStyle name="60% - 强调文字颜色 2 2 3 4" xfId="9952"/>
    <cellStyle name="60% - 强调文字颜色 2 2 3 5" xfId="9953"/>
    <cellStyle name="60% - 强调文字颜色 2 2 3 6" xfId="9954"/>
    <cellStyle name="60% - 强调文字颜色 2 2 3 7" xfId="9955"/>
    <cellStyle name="60% - 强调文字颜色 2 2 3 8" xfId="9956"/>
    <cellStyle name="60% - 强调文字颜色 2 2 3 9" xfId="9957"/>
    <cellStyle name="60% - 强调文字颜色 2 2 30" xfId="9958"/>
    <cellStyle name="60% - 强调文字颜色 2 2 30 10" xfId="9959"/>
    <cellStyle name="60% - 强调文字颜色 2 2 30 11" xfId="9960"/>
    <cellStyle name="60% - 强调文字颜色 2 2 30 12" xfId="9961"/>
    <cellStyle name="60% - 强调文字颜色 2 2 30 13" xfId="9962"/>
    <cellStyle name="60% - 强调文字颜色 2 2 30 14" xfId="9963"/>
    <cellStyle name="60% - 强调文字颜色 2 2 30 15" xfId="9964"/>
    <cellStyle name="60% - 强调文字颜色 2 2 30 2" xfId="9965"/>
    <cellStyle name="60% - 强调文字颜色 2 2 30 3" xfId="9966"/>
    <cellStyle name="60% - 强调文字颜色 2 2 30 4" xfId="9967"/>
    <cellStyle name="60% - 强调文字颜色 2 2 30 5" xfId="9968"/>
    <cellStyle name="60% - 强调文字颜色 2 2 30 6" xfId="9969"/>
    <cellStyle name="60% - 强调文字颜色 2 2 30 7" xfId="9970"/>
    <cellStyle name="60% - 强调文字颜色 2 2 30 8" xfId="9971"/>
    <cellStyle name="60% - 强调文字颜色 2 2 30 9" xfId="9972"/>
    <cellStyle name="60% - 强调文字颜色 2 2 31" xfId="9973"/>
    <cellStyle name="60% - 强调文字颜色 2 2 31 10" xfId="9974"/>
    <cellStyle name="60% - 强调文字颜色 2 2 31 11" xfId="9975"/>
    <cellStyle name="60% - 强调文字颜色 2 2 31 12" xfId="9976"/>
    <cellStyle name="60% - 强调文字颜色 2 2 31 13" xfId="9977"/>
    <cellStyle name="60% - 强调文字颜色 2 2 31 14" xfId="9978"/>
    <cellStyle name="60% - 强调文字颜色 2 2 31 15" xfId="9979"/>
    <cellStyle name="60% - 强调文字颜色 2 2 31 2" xfId="9980"/>
    <cellStyle name="60% - 强调文字颜色 2 2 31 3" xfId="9981"/>
    <cellStyle name="60% - 强调文字颜色 2 2 31 4" xfId="9982"/>
    <cellStyle name="60% - 强调文字颜色 2 2 31 5" xfId="9983"/>
    <cellStyle name="60% - 强调文字颜色 2 2 31 6" xfId="9984"/>
    <cellStyle name="60% - 强调文字颜色 2 2 31 7" xfId="9985"/>
    <cellStyle name="60% - 强调文字颜色 2 2 31 8" xfId="9986"/>
    <cellStyle name="60% - 强调文字颜色 2 2 31 9" xfId="9987"/>
    <cellStyle name="60% - 强调文字颜色 2 2 32" xfId="9988"/>
    <cellStyle name="60% - 强调文字颜色 2 2 32 10" xfId="9989"/>
    <cellStyle name="60% - 强调文字颜色 2 2 32 11" xfId="9990"/>
    <cellStyle name="60% - 强调文字颜色 2 2 32 12" xfId="9991"/>
    <cellStyle name="60% - 强调文字颜色 2 2 32 13" xfId="9992"/>
    <cellStyle name="60% - 强调文字颜色 2 2 32 14" xfId="9993"/>
    <cellStyle name="60% - 强调文字颜色 2 2 32 15" xfId="9994"/>
    <cellStyle name="60% - 强调文字颜色 2 2 32 2" xfId="9995"/>
    <cellStyle name="60% - 强调文字颜色 2 2 32 3" xfId="9996"/>
    <cellStyle name="60% - 强调文字颜色 2 2 32 4" xfId="9997"/>
    <cellStyle name="60% - 强调文字颜色 2 2 32 5" xfId="9998"/>
    <cellStyle name="60% - 强调文字颜色 2 2 32 6" xfId="9999"/>
    <cellStyle name="60% - 强调文字颜色 2 2 32 7" xfId="10000"/>
    <cellStyle name="60% - 强调文字颜色 2 2 32 8" xfId="10001"/>
    <cellStyle name="60% - 强调文字颜色 2 2 32 9" xfId="10002"/>
    <cellStyle name="60% - 强调文字颜色 2 2 33" xfId="10003"/>
    <cellStyle name="60% - 强调文字颜色 2 2 33 10" xfId="10004"/>
    <cellStyle name="60% - 强调文字颜色 2 2 33 11" xfId="10005"/>
    <cellStyle name="60% - 强调文字颜色 2 2 33 12" xfId="10006"/>
    <cellStyle name="60% - 强调文字颜色 2 2 33 13" xfId="10007"/>
    <cellStyle name="60% - 强调文字颜色 2 2 33 14" xfId="10008"/>
    <cellStyle name="60% - 强调文字颜色 2 2 33 15" xfId="10009"/>
    <cellStyle name="60% - 强调文字颜色 2 2 33 2" xfId="10010"/>
    <cellStyle name="60% - 强调文字颜色 2 2 33 3" xfId="10011"/>
    <cellStyle name="60% - 强调文字颜色 2 2 33 4" xfId="10012"/>
    <cellStyle name="60% - 强调文字颜色 2 2 33 5" xfId="10013"/>
    <cellStyle name="60% - 强调文字颜色 2 2 33 6" xfId="10014"/>
    <cellStyle name="60% - 强调文字颜色 2 2 33 7" xfId="10015"/>
    <cellStyle name="60% - 强调文字颜色 2 2 33 8" xfId="10016"/>
    <cellStyle name="60% - 强调文字颜色 2 2 33 9" xfId="10017"/>
    <cellStyle name="60% - 强调文字颜色 2 2 34" xfId="10018"/>
    <cellStyle name="60% - 强调文字颜色 2 2 34 10" xfId="10019"/>
    <cellStyle name="60% - 强调文字颜色 2 2 34 11" xfId="10020"/>
    <cellStyle name="60% - 强调文字颜色 2 2 34 12" xfId="10021"/>
    <cellStyle name="60% - 强调文字颜色 2 2 34 13" xfId="10022"/>
    <cellStyle name="60% - 强调文字颜色 2 2 34 14" xfId="10023"/>
    <cellStyle name="60% - 强调文字颜色 2 2 34 15" xfId="10024"/>
    <cellStyle name="60% - 强调文字颜色 2 2 34 2" xfId="10025"/>
    <cellStyle name="60% - 强调文字颜色 2 2 34 3" xfId="10026"/>
    <cellStyle name="60% - 强调文字颜色 2 2 34 4" xfId="10027"/>
    <cellStyle name="60% - 强调文字颜色 2 2 34 5" xfId="10028"/>
    <cellStyle name="60% - 强调文字颜色 2 2 34 6" xfId="10029"/>
    <cellStyle name="60% - 强调文字颜色 2 2 34 7" xfId="10030"/>
    <cellStyle name="60% - 强调文字颜色 2 2 34 8" xfId="10031"/>
    <cellStyle name="60% - 强调文字颜色 2 2 34 9" xfId="10032"/>
    <cellStyle name="60% - 强调文字颜色 2 2 35" xfId="10033"/>
    <cellStyle name="60% - 强调文字颜色 2 2 36" xfId="10034"/>
    <cellStyle name="60% - 强调文字颜色 2 2 37" xfId="10035"/>
    <cellStyle name="60% - 强调文字颜色 2 2 38" xfId="10036"/>
    <cellStyle name="60% - 强调文字颜色 2 2 39" xfId="10037"/>
    <cellStyle name="60% - 强调文字颜色 2 2 4" xfId="10038"/>
    <cellStyle name="60% - 强调文字颜色 2 2 4 10" xfId="10039"/>
    <cellStyle name="60% - 强调文字颜色 2 2 4 11" xfId="10040"/>
    <cellStyle name="60% - 强调文字颜色 2 2 4 12" xfId="10041"/>
    <cellStyle name="60% - 强调文字颜色 2 2 4 13" xfId="10042"/>
    <cellStyle name="60% - 强调文字颜色 2 2 4 14" xfId="10043"/>
    <cellStyle name="60% - 强调文字颜色 2 2 4 15" xfId="10044"/>
    <cellStyle name="60% - 强调文字颜色 2 2 4 2" xfId="10045"/>
    <cellStyle name="60% - 强调文字颜色 2 2 4 3" xfId="10046"/>
    <cellStyle name="60% - 强调文字颜色 2 2 4 4" xfId="10047"/>
    <cellStyle name="60% - 强调文字颜色 2 2 4 5" xfId="10048"/>
    <cellStyle name="60% - 强调文字颜色 2 2 4 6" xfId="10049"/>
    <cellStyle name="60% - 强调文字颜色 2 2 4 7" xfId="10050"/>
    <cellStyle name="60% - 强调文字颜色 2 2 4 8" xfId="10051"/>
    <cellStyle name="60% - 强调文字颜色 2 2 4 9" xfId="10052"/>
    <cellStyle name="60% - 强调文字颜色 2 2 40" xfId="10053"/>
    <cellStyle name="60% - 强调文字颜色 2 2 41" xfId="10054"/>
    <cellStyle name="60% - 强调文字颜色 2 2 42" xfId="10055"/>
    <cellStyle name="60% - 强调文字颜色 2 2 43" xfId="10056"/>
    <cellStyle name="60% - 强调文字颜色 2 2 44" xfId="10057"/>
    <cellStyle name="60% - 强调文字颜色 2 2 45" xfId="10058"/>
    <cellStyle name="60% - 强调文字颜色 2 2 46" xfId="10059"/>
    <cellStyle name="60% - 强调文字颜色 2 2 47" xfId="10060"/>
    <cellStyle name="60% - 强调文字颜色 2 2 48" xfId="10061"/>
    <cellStyle name="60% - 强调文字颜色 2 2 49" xfId="10062"/>
    <cellStyle name="60% - 强调文字颜色 2 2 5" xfId="10063"/>
    <cellStyle name="60% - 强调文字颜色 2 2 5 10" xfId="10064"/>
    <cellStyle name="60% - 强调文字颜色 2 2 5 11" xfId="10065"/>
    <cellStyle name="60% - 强调文字颜色 2 2 5 12" xfId="10066"/>
    <cellStyle name="60% - 强调文字颜色 2 2 5 13" xfId="10067"/>
    <cellStyle name="60% - 强调文字颜色 2 2 5 14" xfId="10068"/>
    <cellStyle name="60% - 强调文字颜色 2 2 5 15" xfId="10069"/>
    <cellStyle name="60% - 强调文字颜色 2 2 5 2" xfId="10070"/>
    <cellStyle name="60% - 强调文字颜色 2 2 5 3" xfId="10071"/>
    <cellStyle name="60% - 强调文字颜色 2 2 5 4" xfId="10072"/>
    <cellStyle name="60% - 强调文字颜色 2 2 5 5" xfId="10073"/>
    <cellStyle name="60% - 强调文字颜色 2 2 5 6" xfId="10074"/>
    <cellStyle name="60% - 强调文字颜色 2 2 5 7" xfId="10075"/>
    <cellStyle name="60% - 强调文字颜色 2 2 5 8" xfId="10076"/>
    <cellStyle name="60% - 强调文字颜色 2 2 5 9" xfId="10077"/>
    <cellStyle name="60% - 强调文字颜色 2 2 50" xfId="10078"/>
    <cellStyle name="60% - 强调文字颜色 2 2 51" xfId="10079"/>
    <cellStyle name="60% - 强调文字颜色 2 2 52" xfId="10080"/>
    <cellStyle name="60% - 强调文字颜色 2 2 53" xfId="10081"/>
    <cellStyle name="60% - 强调文字颜色 2 2 54" xfId="10082"/>
    <cellStyle name="60% - 强调文字颜色 2 2 55" xfId="10083"/>
    <cellStyle name="60% - 强调文字颜色 2 2 56" xfId="10084"/>
    <cellStyle name="60% - 强调文字颜色 2 2 57" xfId="10085"/>
    <cellStyle name="60% - 强调文字颜色 2 2 58" xfId="10086"/>
    <cellStyle name="60% - 强调文字颜色 2 2 59" xfId="10087"/>
    <cellStyle name="60% - 强调文字颜色 2 2 6" xfId="10088"/>
    <cellStyle name="60% - 强调文字颜色 2 2 6 10" xfId="10089"/>
    <cellStyle name="60% - 强调文字颜色 2 2 6 11" xfId="10090"/>
    <cellStyle name="60% - 强调文字颜色 2 2 6 12" xfId="10091"/>
    <cellStyle name="60% - 强调文字颜色 2 2 6 13" xfId="10092"/>
    <cellStyle name="60% - 强调文字颜色 2 2 6 14" xfId="10093"/>
    <cellStyle name="60% - 强调文字颜色 2 2 6 15" xfId="10094"/>
    <cellStyle name="60% - 强调文字颜色 2 2 6 2" xfId="10095"/>
    <cellStyle name="60% - 强调文字颜色 2 2 6 3" xfId="10096"/>
    <cellStyle name="60% - 强调文字颜色 2 2 6 4" xfId="10097"/>
    <cellStyle name="60% - 强调文字颜色 2 2 6 5" xfId="10098"/>
    <cellStyle name="60% - 强调文字颜色 2 2 6 6" xfId="10099"/>
    <cellStyle name="60% - 强调文字颜色 2 2 6 7" xfId="10100"/>
    <cellStyle name="60% - 强调文字颜色 2 2 6 8" xfId="10101"/>
    <cellStyle name="60% - 强调文字颜色 2 2 6 9" xfId="10102"/>
    <cellStyle name="60% - 强调文字颜色 2 2 60" xfId="10103"/>
    <cellStyle name="60% - 强调文字颜色 2 2 7" xfId="10104"/>
    <cellStyle name="60% - 强调文字颜色 2 2 7 10" xfId="10105"/>
    <cellStyle name="60% - 强调文字颜色 2 2 7 11" xfId="10106"/>
    <cellStyle name="60% - 强调文字颜色 2 2 7 12" xfId="10107"/>
    <cellStyle name="60% - 强调文字颜色 2 2 7 13" xfId="10108"/>
    <cellStyle name="60% - 强调文字颜色 2 2 7 14" xfId="10109"/>
    <cellStyle name="60% - 强调文字颜色 2 2 7 15" xfId="10110"/>
    <cellStyle name="60% - 强调文字颜色 2 2 7 2" xfId="10111"/>
    <cellStyle name="60% - 强调文字颜色 2 2 7 3" xfId="10112"/>
    <cellStyle name="60% - 强调文字颜色 2 2 7 4" xfId="10113"/>
    <cellStyle name="60% - 强调文字颜色 2 2 7 5" xfId="10114"/>
    <cellStyle name="60% - 强调文字颜色 2 2 7 6" xfId="10115"/>
    <cellStyle name="60% - 强调文字颜色 2 2 7 7" xfId="10116"/>
    <cellStyle name="60% - 强调文字颜色 2 2 7 8" xfId="10117"/>
    <cellStyle name="60% - 强调文字颜色 2 2 7 9" xfId="10118"/>
    <cellStyle name="60% - 强调文字颜色 2 2 8" xfId="10119"/>
    <cellStyle name="60% - 强调文字颜色 2 2 8 10" xfId="10120"/>
    <cellStyle name="60% - 强调文字颜色 2 2 8 11" xfId="10121"/>
    <cellStyle name="60% - 强调文字颜色 2 2 8 12" xfId="10122"/>
    <cellStyle name="60% - 强调文字颜色 2 2 8 13" xfId="10123"/>
    <cellStyle name="60% - 强调文字颜色 2 2 8 14" xfId="10124"/>
    <cellStyle name="60% - 强调文字颜色 2 2 8 15" xfId="10125"/>
    <cellStyle name="60% - 强调文字颜色 2 2 8 2" xfId="10126"/>
    <cellStyle name="60% - 强调文字颜色 2 2 8 3" xfId="10127"/>
    <cellStyle name="60% - 强调文字颜色 2 2 8 4" xfId="10128"/>
    <cellStyle name="60% - 强调文字颜色 2 2 8 5" xfId="10129"/>
    <cellStyle name="60% - 强调文字颜色 2 2 8 6" xfId="10130"/>
    <cellStyle name="60% - 强调文字颜色 2 2 8 7" xfId="10131"/>
    <cellStyle name="60% - 强调文字颜色 2 2 8 8" xfId="10132"/>
    <cellStyle name="60% - 强调文字颜色 2 2 8 9" xfId="10133"/>
    <cellStyle name="60% - 强调文字颜色 2 2 9" xfId="10134"/>
    <cellStyle name="60% - 强调文字颜色 2 2 9 10" xfId="10135"/>
    <cellStyle name="60% - 强调文字颜色 2 2 9 11" xfId="10136"/>
    <cellStyle name="60% - 强调文字颜色 2 2 9 12" xfId="10137"/>
    <cellStyle name="60% - 强调文字颜色 2 2 9 13" xfId="10138"/>
    <cellStyle name="60% - 强调文字颜色 2 2 9 14" xfId="10139"/>
    <cellStyle name="60% - 强调文字颜色 2 2 9 15" xfId="10140"/>
    <cellStyle name="60% - 强调文字颜色 2 2 9 2" xfId="10141"/>
    <cellStyle name="60% - 强调文字颜色 2 2 9 3" xfId="10142"/>
    <cellStyle name="60% - 强调文字颜色 2 2 9 4" xfId="10143"/>
    <cellStyle name="60% - 强调文字颜色 2 2 9 5" xfId="10144"/>
    <cellStyle name="60% - 强调文字颜色 2 2 9 6" xfId="10145"/>
    <cellStyle name="60% - 强调文字颜色 2 2 9 7" xfId="10146"/>
    <cellStyle name="60% - 强调文字颜色 2 2 9 8" xfId="10147"/>
    <cellStyle name="60% - 强调文字颜色 2 2 9 9" xfId="10148"/>
    <cellStyle name="60% - 强调文字颜色 2 3" xfId="10149"/>
    <cellStyle name="60% - 强调文字颜色 2 3 10" xfId="10150"/>
    <cellStyle name="60% - 强调文字颜色 2 3 11" xfId="10151"/>
    <cellStyle name="60% - 强调文字颜色 2 3 12" xfId="10152"/>
    <cellStyle name="60% - 强调文字颜色 2 3 13" xfId="10153"/>
    <cellStyle name="60% - 强调文字颜色 2 3 14" xfId="10154"/>
    <cellStyle name="60% - 强调文字颜色 2 3 15" xfId="10155"/>
    <cellStyle name="60% - 强调文字颜色 2 3 16" xfId="10156"/>
    <cellStyle name="60% - 强调文字颜色 2 3 17" xfId="10157"/>
    <cellStyle name="60% - 强调文字颜色 2 3 18" xfId="10158"/>
    <cellStyle name="60% - 强调文字颜色 2 3 19" xfId="10159"/>
    <cellStyle name="60% - 强调文字颜色 2 3 2" xfId="10160"/>
    <cellStyle name="60% - 强调文字颜色 2 3 2 10" xfId="10161"/>
    <cellStyle name="60% - 强调文字颜色 2 3 2 11" xfId="10162"/>
    <cellStyle name="60% - 强调文字颜色 2 3 2 12" xfId="10163"/>
    <cellStyle name="60% - 强调文字颜色 2 3 2 13" xfId="10164"/>
    <cellStyle name="60% - 强调文字颜色 2 3 2 14" xfId="10165"/>
    <cellStyle name="60% - 强调文字颜色 2 3 2 15" xfId="10166"/>
    <cellStyle name="60% - 强调文字颜色 2 3 2 2" xfId="10167"/>
    <cellStyle name="60% - 强调文字颜色 2 3 2 3" xfId="10168"/>
    <cellStyle name="60% - 强调文字颜色 2 3 2 4" xfId="10169"/>
    <cellStyle name="60% - 强调文字颜色 2 3 2 5" xfId="10170"/>
    <cellStyle name="60% - 强调文字颜色 2 3 2 6" xfId="10171"/>
    <cellStyle name="60% - 强调文字颜色 2 3 2 7" xfId="10172"/>
    <cellStyle name="60% - 强调文字颜色 2 3 2 8" xfId="10173"/>
    <cellStyle name="60% - 强调文字颜色 2 3 2 9" xfId="10174"/>
    <cellStyle name="60% - 强调文字颜色 2 3 20" xfId="10175"/>
    <cellStyle name="60% - 强调文字颜色 2 3 21" xfId="10176"/>
    <cellStyle name="60% - 强调文字颜色 2 3 22" xfId="10177"/>
    <cellStyle name="60% - 强调文字颜色 2 3 23" xfId="10178"/>
    <cellStyle name="60% - 强调文字颜色 2 3 24" xfId="10179"/>
    <cellStyle name="60% - 强调文字颜色 2 3 25" xfId="10180"/>
    <cellStyle name="60% - 强调文字颜色 2 3 26" xfId="10181"/>
    <cellStyle name="60% - 强调文字颜色 2 3 27" xfId="10182"/>
    <cellStyle name="60% - 强调文字颜色 2 3 28" xfId="10183"/>
    <cellStyle name="60% - 强调文字颜色 2 3 29" xfId="10184"/>
    <cellStyle name="60% - 强调文字颜色 2 3 3" xfId="10185"/>
    <cellStyle name="60% - 强调文字颜色 2 3 3 10" xfId="10186"/>
    <cellStyle name="60% - 强调文字颜色 2 3 3 11" xfId="10187"/>
    <cellStyle name="60% - 强调文字颜色 2 3 3 12" xfId="10188"/>
    <cellStyle name="60% - 强调文字颜色 2 3 3 13" xfId="10189"/>
    <cellStyle name="60% - 强调文字颜色 2 3 3 14" xfId="10190"/>
    <cellStyle name="60% - 强调文字颜色 2 3 3 15" xfId="10191"/>
    <cellStyle name="60% - 强调文字颜色 2 3 3 2" xfId="10192"/>
    <cellStyle name="60% - 强调文字颜色 2 3 3 3" xfId="10193"/>
    <cellStyle name="60% - 强调文字颜色 2 3 3 4" xfId="10194"/>
    <cellStyle name="60% - 强调文字颜色 2 3 3 5" xfId="10195"/>
    <cellStyle name="60% - 强调文字颜色 2 3 3 6" xfId="10196"/>
    <cellStyle name="60% - 强调文字颜色 2 3 3 7" xfId="10197"/>
    <cellStyle name="60% - 强调文字颜色 2 3 3 8" xfId="10198"/>
    <cellStyle name="60% - 强调文字颜色 2 3 3 9" xfId="10199"/>
    <cellStyle name="60% - 强调文字颜色 2 3 30" xfId="10200"/>
    <cellStyle name="60% - 强调文字颜色 2 3 31" xfId="10201"/>
    <cellStyle name="60% - 强调文字颜色 2 3 32" xfId="10202"/>
    <cellStyle name="60% - 强调文字颜色 2 3 33" xfId="10203"/>
    <cellStyle name="60% - 强调文字颜色 2 3 4" xfId="10204"/>
    <cellStyle name="60% - 强调文字颜色 2 3 4 10" xfId="10205"/>
    <cellStyle name="60% - 强调文字颜色 2 3 4 11" xfId="10206"/>
    <cellStyle name="60% - 强调文字颜色 2 3 4 12" xfId="10207"/>
    <cellStyle name="60% - 强调文字颜色 2 3 4 13" xfId="10208"/>
    <cellStyle name="60% - 强调文字颜色 2 3 4 14" xfId="10209"/>
    <cellStyle name="60% - 强调文字颜色 2 3 4 15" xfId="10210"/>
    <cellStyle name="60% - 强调文字颜色 2 3 4 2" xfId="10211"/>
    <cellStyle name="60% - 强调文字颜色 2 3 4 3" xfId="10212"/>
    <cellStyle name="60% - 强调文字颜色 2 3 4 4" xfId="10213"/>
    <cellStyle name="60% - 强调文字颜色 2 3 4 5" xfId="10214"/>
    <cellStyle name="60% - 强调文字颜色 2 3 4 6" xfId="10215"/>
    <cellStyle name="60% - 强调文字颜色 2 3 4 7" xfId="10216"/>
    <cellStyle name="60% - 强调文字颜色 2 3 4 8" xfId="10217"/>
    <cellStyle name="60% - 强调文字颜色 2 3 4 9" xfId="10218"/>
    <cellStyle name="60% - 强调文字颜色 2 3 5" xfId="10219"/>
    <cellStyle name="60% - 强调文字颜色 2 3 5 10" xfId="10220"/>
    <cellStyle name="60% - 强调文字颜色 2 3 5 11" xfId="10221"/>
    <cellStyle name="60% - 强调文字颜色 2 3 5 12" xfId="10222"/>
    <cellStyle name="60% - 强调文字颜色 2 3 5 13" xfId="10223"/>
    <cellStyle name="60% - 强调文字颜色 2 3 5 14" xfId="10224"/>
    <cellStyle name="60% - 强调文字颜色 2 3 5 15" xfId="10225"/>
    <cellStyle name="60% - 强调文字颜色 2 3 5 2" xfId="10226"/>
    <cellStyle name="60% - 强调文字颜色 2 3 5 3" xfId="10227"/>
    <cellStyle name="60% - 强调文字颜色 2 3 5 4" xfId="10228"/>
    <cellStyle name="60% - 强调文字颜色 2 3 5 5" xfId="10229"/>
    <cellStyle name="60% - 强调文字颜色 2 3 5 6" xfId="10230"/>
    <cellStyle name="60% - 强调文字颜色 2 3 5 7" xfId="10231"/>
    <cellStyle name="60% - 强调文字颜色 2 3 5 8" xfId="10232"/>
    <cellStyle name="60% - 强调文字颜色 2 3 5 9" xfId="10233"/>
    <cellStyle name="60% - 强调文字颜色 2 3 6" xfId="10234"/>
    <cellStyle name="60% - 强调文字颜色 2 3 6 10" xfId="10235"/>
    <cellStyle name="60% - 强调文字颜色 2 3 6 11" xfId="10236"/>
    <cellStyle name="60% - 强调文字颜色 2 3 6 12" xfId="10237"/>
    <cellStyle name="60% - 强调文字颜色 2 3 6 13" xfId="10238"/>
    <cellStyle name="60% - 强调文字颜色 2 3 6 14" xfId="10239"/>
    <cellStyle name="60% - 强调文字颜色 2 3 6 15" xfId="10240"/>
    <cellStyle name="60% - 强调文字颜色 2 3 6 2" xfId="10241"/>
    <cellStyle name="60% - 强调文字颜色 2 3 6 3" xfId="10242"/>
    <cellStyle name="60% - 强调文字颜色 2 3 6 4" xfId="10243"/>
    <cellStyle name="60% - 强调文字颜色 2 3 6 5" xfId="10244"/>
    <cellStyle name="60% - 强调文字颜色 2 3 6 6" xfId="10245"/>
    <cellStyle name="60% - 强调文字颜色 2 3 6 7" xfId="10246"/>
    <cellStyle name="60% - 强调文字颜色 2 3 6 8" xfId="10247"/>
    <cellStyle name="60% - 强调文字颜色 2 3 6 9" xfId="10248"/>
    <cellStyle name="60% - 强调文字颜色 2 3 7" xfId="10249"/>
    <cellStyle name="60% - 强调文字颜色 2 3 7 10" xfId="10250"/>
    <cellStyle name="60% - 强调文字颜色 2 3 7 11" xfId="10251"/>
    <cellStyle name="60% - 强调文字颜色 2 3 7 12" xfId="10252"/>
    <cellStyle name="60% - 强调文字颜色 2 3 7 13" xfId="10253"/>
    <cellStyle name="60% - 强调文字颜色 2 3 7 14" xfId="10254"/>
    <cellStyle name="60% - 强调文字颜色 2 3 7 15" xfId="10255"/>
    <cellStyle name="60% - 强调文字颜色 2 3 7 2" xfId="10256"/>
    <cellStyle name="60% - 强调文字颜色 2 3 7 3" xfId="10257"/>
    <cellStyle name="60% - 强调文字颜色 2 3 7 4" xfId="10258"/>
    <cellStyle name="60% - 强调文字颜色 2 3 7 5" xfId="10259"/>
    <cellStyle name="60% - 强调文字颜色 2 3 7 6" xfId="10260"/>
    <cellStyle name="60% - 强调文字颜色 2 3 7 7" xfId="10261"/>
    <cellStyle name="60% - 强调文字颜色 2 3 7 8" xfId="10262"/>
    <cellStyle name="60% - 强调文字颜色 2 3 7 9" xfId="10263"/>
    <cellStyle name="60% - 强调文字颜色 2 3 8" xfId="10264"/>
    <cellStyle name="60% - 强调文字颜色 2 3 9" xfId="10265"/>
    <cellStyle name="60% - 强调文字颜色 2 4" xfId="10266"/>
    <cellStyle name="60% - 强调文字颜色 2 4 10" xfId="10267"/>
    <cellStyle name="60% - 强调文字颜色 2 4 11" xfId="10268"/>
    <cellStyle name="60% - 强调文字颜色 2 4 12" xfId="10269"/>
    <cellStyle name="60% - 强调文字颜色 2 4 13" xfId="10270"/>
    <cellStyle name="60% - 强调文字颜色 2 4 14" xfId="10271"/>
    <cellStyle name="60% - 强调文字颜色 2 4 15" xfId="10272"/>
    <cellStyle name="60% - 强调文字颜色 2 4 2" xfId="10273"/>
    <cellStyle name="60% - 强调文字颜色 2 4 3" xfId="10274"/>
    <cellStyle name="60% - 强调文字颜色 2 4 4" xfId="10275"/>
    <cellStyle name="60% - 强调文字颜色 2 4 5" xfId="10276"/>
    <cellStyle name="60% - 强调文字颜色 2 4 6" xfId="10277"/>
    <cellStyle name="60% - 强调文字颜色 2 4 7" xfId="10278"/>
    <cellStyle name="60% - 强调文字颜色 2 4 8" xfId="10279"/>
    <cellStyle name="60% - 强调文字颜色 2 4 9" xfId="10280"/>
    <cellStyle name="60% - 强调文字颜色 2 5" xfId="10281"/>
    <cellStyle name="60% - 强调文字颜色 2 5 10" xfId="10282"/>
    <cellStyle name="60% - 强调文字颜色 2 5 11" xfId="10283"/>
    <cellStyle name="60% - 强调文字颜色 2 5 12" xfId="10284"/>
    <cellStyle name="60% - 强调文字颜色 2 5 13" xfId="10285"/>
    <cellStyle name="60% - 强调文字颜色 2 5 14" xfId="10286"/>
    <cellStyle name="60% - 强调文字颜色 2 5 15" xfId="10287"/>
    <cellStyle name="60% - 强调文字颜色 2 5 2" xfId="10288"/>
    <cellStyle name="60% - 强调文字颜色 2 5 3" xfId="10289"/>
    <cellStyle name="60% - 强调文字颜色 2 5 4" xfId="10290"/>
    <cellStyle name="60% - 强调文字颜色 2 5 5" xfId="10291"/>
    <cellStyle name="60% - 强调文字颜色 2 5 6" xfId="10292"/>
    <cellStyle name="60% - 强调文字颜色 2 5 7" xfId="10293"/>
    <cellStyle name="60% - 强调文字颜色 2 5 8" xfId="10294"/>
    <cellStyle name="60% - 强调文字颜色 2 5 9" xfId="10295"/>
    <cellStyle name="60% - 强调文字颜色 2 6" xfId="10296"/>
    <cellStyle name="60% - 强调文字颜色 2 6 10" xfId="10297"/>
    <cellStyle name="60% - 强调文字颜色 2 6 11" xfId="10298"/>
    <cellStyle name="60% - 强调文字颜色 2 6 12" xfId="10299"/>
    <cellStyle name="60% - 强调文字颜色 2 6 13" xfId="10300"/>
    <cellStyle name="60% - 强调文字颜色 2 6 14" xfId="10301"/>
    <cellStyle name="60% - 强调文字颜色 2 6 15" xfId="10302"/>
    <cellStyle name="60% - 强调文字颜色 2 6 2" xfId="10303"/>
    <cellStyle name="60% - 强调文字颜色 2 6 3" xfId="10304"/>
    <cellStyle name="60% - 强调文字颜色 2 6 4" xfId="10305"/>
    <cellStyle name="60% - 强调文字颜色 2 6 5" xfId="10306"/>
    <cellStyle name="60% - 强调文字颜色 2 6 6" xfId="10307"/>
    <cellStyle name="60% - 强调文字颜色 2 6 7" xfId="10308"/>
    <cellStyle name="60% - 强调文字颜色 2 6 8" xfId="10309"/>
    <cellStyle name="60% - 强调文字颜色 2 6 9" xfId="10310"/>
    <cellStyle name="60% - 强调文字颜色 2 7" xfId="10311"/>
    <cellStyle name="60% - 强调文字颜色 2 7 10" xfId="10312"/>
    <cellStyle name="60% - 强调文字颜色 2 7 11" xfId="10313"/>
    <cellStyle name="60% - 强调文字颜色 2 7 12" xfId="10314"/>
    <cellStyle name="60% - 强调文字颜色 2 7 13" xfId="10315"/>
    <cellStyle name="60% - 强调文字颜色 2 7 14" xfId="10316"/>
    <cellStyle name="60% - 强调文字颜色 2 7 15" xfId="10317"/>
    <cellStyle name="60% - 强调文字颜色 2 7 2" xfId="10318"/>
    <cellStyle name="60% - 强调文字颜色 2 7 3" xfId="10319"/>
    <cellStyle name="60% - 强调文字颜色 2 7 4" xfId="10320"/>
    <cellStyle name="60% - 强调文字颜色 2 7 5" xfId="10321"/>
    <cellStyle name="60% - 强调文字颜色 2 7 6" xfId="10322"/>
    <cellStyle name="60% - 强调文字颜色 2 7 7" xfId="10323"/>
    <cellStyle name="60% - 强调文字颜色 2 7 8" xfId="10324"/>
    <cellStyle name="60% - 强调文字颜色 2 7 9" xfId="10325"/>
    <cellStyle name="60% - 强调文字颜色 2 8" xfId="10326"/>
    <cellStyle name="60% - 强调文字颜色 2 8 10" xfId="10327"/>
    <cellStyle name="60% - 强调文字颜色 2 8 11" xfId="10328"/>
    <cellStyle name="60% - 强调文字颜色 2 8 12" xfId="10329"/>
    <cellStyle name="60% - 强调文字颜色 2 8 13" xfId="10330"/>
    <cellStyle name="60% - 强调文字颜色 2 8 14" xfId="10331"/>
    <cellStyle name="60% - 强调文字颜色 2 8 15" xfId="10332"/>
    <cellStyle name="60% - 强调文字颜色 2 8 2" xfId="10333"/>
    <cellStyle name="60% - 强调文字颜色 2 8 3" xfId="10334"/>
    <cellStyle name="60% - 强调文字颜色 2 8 4" xfId="10335"/>
    <cellStyle name="60% - 强调文字颜色 2 8 5" xfId="10336"/>
    <cellStyle name="60% - 强调文字颜色 2 8 6" xfId="10337"/>
    <cellStyle name="60% - 强调文字颜色 2 8 7" xfId="10338"/>
    <cellStyle name="60% - 强调文字颜色 2 8 8" xfId="10339"/>
    <cellStyle name="60% - 强调文字颜色 2 8 9" xfId="10340"/>
    <cellStyle name="60% - 强调文字颜色 2 9" xfId="10341"/>
    <cellStyle name="60% - 强调文字颜色 2 9 10" xfId="10342"/>
    <cellStyle name="60% - 强调文字颜色 2 9 11" xfId="10343"/>
    <cellStyle name="60% - 强调文字颜色 2 9 12" xfId="10344"/>
    <cellStyle name="60% - 强调文字颜色 2 9 13" xfId="10345"/>
    <cellStyle name="60% - 强调文字颜色 2 9 14" xfId="10346"/>
    <cellStyle name="60% - 强调文字颜色 2 9 15" xfId="10347"/>
    <cellStyle name="60% - 强调文字颜色 2 9 2" xfId="10348"/>
    <cellStyle name="60% - 强调文字颜色 2 9 3" xfId="10349"/>
    <cellStyle name="60% - 强调文字颜色 2 9 4" xfId="10350"/>
    <cellStyle name="60% - 强调文字颜色 2 9 5" xfId="10351"/>
    <cellStyle name="60% - 强调文字颜色 2 9 6" xfId="10352"/>
    <cellStyle name="60% - 强调文字颜色 2 9 7" xfId="10353"/>
    <cellStyle name="60% - 强调文字颜色 2 9 8" xfId="10354"/>
    <cellStyle name="60% - 强调文字颜色 2 9 9" xfId="10355"/>
    <cellStyle name="60% - 强调文字颜色 3 10" xfId="10356"/>
    <cellStyle name="60% - 强调文字颜色 3 10 2" xfId="10357"/>
    <cellStyle name="60% - 强调文字颜色 3 10 3" xfId="10358"/>
    <cellStyle name="60% - 强调文字颜色 3 11" xfId="10359"/>
    <cellStyle name="60% - 强调文字颜色 3 11 2" xfId="10360"/>
    <cellStyle name="60% - 强调文字颜色 3 12" xfId="10361"/>
    <cellStyle name="60% - 强调文字颜色 3 2" xfId="10362"/>
    <cellStyle name="60% - 强调文字颜色 3 2 10" xfId="10363"/>
    <cellStyle name="60% - 强调文字颜色 3 2 10 10" xfId="10364"/>
    <cellStyle name="60% - 强调文字颜色 3 2 10 11" xfId="10365"/>
    <cellStyle name="60% - 强调文字颜色 3 2 10 12" xfId="10366"/>
    <cellStyle name="60% - 强调文字颜色 3 2 10 13" xfId="10367"/>
    <cellStyle name="60% - 强调文字颜色 3 2 10 14" xfId="10368"/>
    <cellStyle name="60% - 强调文字颜色 3 2 10 15" xfId="10369"/>
    <cellStyle name="60% - 强调文字颜色 3 2 10 2" xfId="10370"/>
    <cellStyle name="60% - 强调文字颜色 3 2 10 3" xfId="10371"/>
    <cellStyle name="60% - 强调文字颜色 3 2 10 4" xfId="10372"/>
    <cellStyle name="60% - 强调文字颜色 3 2 10 5" xfId="10373"/>
    <cellStyle name="60% - 强调文字颜色 3 2 10 6" xfId="10374"/>
    <cellStyle name="60% - 强调文字颜色 3 2 10 7" xfId="10375"/>
    <cellStyle name="60% - 强调文字颜色 3 2 10 8" xfId="10376"/>
    <cellStyle name="60% - 强调文字颜色 3 2 10 9" xfId="10377"/>
    <cellStyle name="60% - 强调文字颜色 3 2 11" xfId="10378"/>
    <cellStyle name="60% - 强调文字颜色 3 2 11 10" xfId="10379"/>
    <cellStyle name="60% - 强调文字颜色 3 2 11 11" xfId="10380"/>
    <cellStyle name="60% - 强调文字颜色 3 2 11 12" xfId="10381"/>
    <cellStyle name="60% - 强调文字颜色 3 2 11 13" xfId="10382"/>
    <cellStyle name="60% - 强调文字颜色 3 2 11 14" xfId="10383"/>
    <cellStyle name="60% - 强调文字颜色 3 2 11 15" xfId="10384"/>
    <cellStyle name="60% - 强调文字颜色 3 2 11 2" xfId="10385"/>
    <cellStyle name="60% - 强调文字颜色 3 2 11 3" xfId="10386"/>
    <cellStyle name="60% - 强调文字颜色 3 2 11 4" xfId="10387"/>
    <cellStyle name="60% - 强调文字颜色 3 2 11 5" xfId="10388"/>
    <cellStyle name="60% - 强调文字颜色 3 2 11 6" xfId="10389"/>
    <cellStyle name="60% - 强调文字颜色 3 2 11 7" xfId="10390"/>
    <cellStyle name="60% - 强调文字颜色 3 2 11 8" xfId="10391"/>
    <cellStyle name="60% - 强调文字颜色 3 2 11 9" xfId="10392"/>
    <cellStyle name="60% - 强调文字颜色 3 2 12" xfId="10393"/>
    <cellStyle name="60% - 强调文字颜色 3 2 12 10" xfId="10394"/>
    <cellStyle name="60% - 强调文字颜色 3 2 12 11" xfId="10395"/>
    <cellStyle name="60% - 强调文字颜色 3 2 12 12" xfId="10396"/>
    <cellStyle name="60% - 强调文字颜色 3 2 12 13" xfId="10397"/>
    <cellStyle name="60% - 强调文字颜色 3 2 12 14" xfId="10398"/>
    <cellStyle name="60% - 强调文字颜色 3 2 12 15" xfId="10399"/>
    <cellStyle name="60% - 强调文字颜色 3 2 12 2" xfId="10400"/>
    <cellStyle name="60% - 强调文字颜色 3 2 12 3" xfId="10401"/>
    <cellStyle name="60% - 强调文字颜色 3 2 12 4" xfId="10402"/>
    <cellStyle name="60% - 强调文字颜色 3 2 12 5" xfId="10403"/>
    <cellStyle name="60% - 强调文字颜色 3 2 12 6" xfId="10404"/>
    <cellStyle name="60% - 强调文字颜色 3 2 12 7" xfId="10405"/>
    <cellStyle name="60% - 强调文字颜色 3 2 12 8" xfId="10406"/>
    <cellStyle name="60% - 强调文字颜色 3 2 12 9" xfId="10407"/>
    <cellStyle name="60% - 强调文字颜色 3 2 13" xfId="10408"/>
    <cellStyle name="60% - 强调文字颜色 3 2 13 10" xfId="10409"/>
    <cellStyle name="60% - 强调文字颜色 3 2 13 11" xfId="10410"/>
    <cellStyle name="60% - 强调文字颜色 3 2 13 12" xfId="10411"/>
    <cellStyle name="60% - 强调文字颜色 3 2 13 13" xfId="10412"/>
    <cellStyle name="60% - 强调文字颜色 3 2 13 14" xfId="10413"/>
    <cellStyle name="60% - 强调文字颜色 3 2 13 15" xfId="10414"/>
    <cellStyle name="60% - 强调文字颜色 3 2 13 2" xfId="10415"/>
    <cellStyle name="60% - 强调文字颜色 3 2 13 3" xfId="10416"/>
    <cellStyle name="60% - 强调文字颜色 3 2 13 4" xfId="10417"/>
    <cellStyle name="60% - 强调文字颜色 3 2 13 6" xfId="10418"/>
    <cellStyle name="60% - 强调文字颜色 3 2 13 7" xfId="10419"/>
    <cellStyle name="60% - 强调文字颜色 3 2 13 8" xfId="10420"/>
    <cellStyle name="60% - 强调文字颜色 3 2 13 9" xfId="10421"/>
    <cellStyle name="60% - 强调文字颜色 3 2 14" xfId="10422"/>
    <cellStyle name="60% - 强调文字颜色 3 2 14 10" xfId="10423"/>
    <cellStyle name="60% - 强调文字颜色 3 2 14 11" xfId="10424"/>
    <cellStyle name="60% - 强调文字颜色 3 2 14 12" xfId="10425"/>
    <cellStyle name="60% - 强调文字颜色 3 2 14 13" xfId="10426"/>
    <cellStyle name="60% - 强调文字颜色 3 2 14 14" xfId="10427"/>
    <cellStyle name="60% - 强调文字颜色 3 2 14 15" xfId="10428"/>
    <cellStyle name="60% - 强调文字颜色 3 2 14 2" xfId="10429"/>
    <cellStyle name="60% - 强调文字颜色 3 2 14 3" xfId="10430"/>
    <cellStyle name="60% - 强调文字颜色 3 2 14 4" xfId="10431"/>
    <cellStyle name="60% - 强调文字颜色 3 2 14 5" xfId="10432"/>
    <cellStyle name="60% - 强调文字颜色 3 2 14 6" xfId="10433"/>
    <cellStyle name="60% - 强调文字颜色 3 2 14 7" xfId="10434"/>
    <cellStyle name="60% - 强调文字颜色 3 2 14 8" xfId="10435"/>
    <cellStyle name="60% - 强调文字颜色 3 2 14 9" xfId="10436"/>
    <cellStyle name="60% - 强调文字颜色 3 2 15" xfId="10437"/>
    <cellStyle name="60% - 强调文字颜色 3 2 15 10" xfId="10438"/>
    <cellStyle name="60% - 强调文字颜色 3 2 15 11" xfId="10439"/>
    <cellStyle name="60% - 强调文字颜色 3 2 15 12" xfId="10440"/>
    <cellStyle name="60% - 强调文字颜色 3 2 15 13" xfId="10441"/>
    <cellStyle name="60% - 强调文字颜色 3 2 15 14" xfId="10442"/>
    <cellStyle name="60% - 强调文字颜色 3 2 15 15" xfId="10443"/>
    <cellStyle name="60% - 强调文字颜色 3 2 15 2" xfId="10444"/>
    <cellStyle name="60% - 强调文字颜色 3 2 15 3" xfId="10445"/>
    <cellStyle name="60% - 强调文字颜色 3 2 15 4" xfId="10446"/>
    <cellStyle name="60% - 强调文字颜色 3 2 15 5" xfId="10447"/>
    <cellStyle name="60% - 强调文字颜色 3 2 15 6" xfId="10448"/>
    <cellStyle name="60% - 强调文字颜色 3 2 15 7" xfId="10449"/>
    <cellStyle name="60% - 强调文字颜色 3 2 15 8" xfId="10450"/>
    <cellStyle name="60% - 强调文字颜色 3 2 15 9" xfId="10451"/>
    <cellStyle name="60% - 强调文字颜色 3 2 16" xfId="10452"/>
    <cellStyle name="60% - 强调文字颜色 3 2 16 10" xfId="10453"/>
    <cellStyle name="60% - 强调文字颜色 3 2 16 11" xfId="10454"/>
    <cellStyle name="60% - 强调文字颜色 3 2 16 12" xfId="10455"/>
    <cellStyle name="60% - 强调文字颜色 3 2 16 13" xfId="10456"/>
    <cellStyle name="60% - 强调文字颜色 3 2 16 14" xfId="10457"/>
    <cellStyle name="60% - 强调文字颜色 3 2 16 15" xfId="10458"/>
    <cellStyle name="60% - 强调文字颜色 3 2 16 2" xfId="10459"/>
    <cellStyle name="60% - 强调文字颜色 3 2 16 3" xfId="10460"/>
    <cellStyle name="60% - 强调文字颜色 3 2 16 4" xfId="10461"/>
    <cellStyle name="60% - 强调文字颜色 3 2 16 5" xfId="10462"/>
    <cellStyle name="60% - 强调文字颜色 3 2 16 6" xfId="10463"/>
    <cellStyle name="60% - 强调文字颜色 3 2 16 7" xfId="10464"/>
    <cellStyle name="60% - 强调文字颜色 3 2 16 8" xfId="10465"/>
    <cellStyle name="60% - 强调文字颜色 3 2 16 9" xfId="10466"/>
    <cellStyle name="60% - 强调文字颜色 3 2 17" xfId="10467"/>
    <cellStyle name="60% - 强调文字颜色 3 2 17 10" xfId="10468"/>
    <cellStyle name="60% - 强调文字颜色 3 2 17 11" xfId="10469"/>
    <cellStyle name="60% - 强调文字颜色 3 2 17 12" xfId="10470"/>
    <cellStyle name="60% - 强调文字颜色 3 2 17 13" xfId="10471"/>
    <cellStyle name="60% - 强调文字颜色 3 2 17 14" xfId="10472"/>
    <cellStyle name="60% - 强调文字颜色 3 2 17 15" xfId="10473"/>
    <cellStyle name="60% - 强调文字颜色 3 2 17 2" xfId="10474"/>
    <cellStyle name="60% - 强调文字颜色 3 2 17 3" xfId="10475"/>
    <cellStyle name="60% - 强调文字颜色 3 2 17 4" xfId="10476"/>
    <cellStyle name="60% - 强调文字颜色 3 2 17 5" xfId="10477"/>
    <cellStyle name="60% - 强调文字颜色 3 2 17 6" xfId="10478"/>
    <cellStyle name="60% - 强调文字颜色 3 2 17 7" xfId="10479"/>
    <cellStyle name="60% - 强调文字颜色 3 2 17 8" xfId="10480"/>
    <cellStyle name="60% - 强调文字颜色 3 2 17 9" xfId="10481"/>
    <cellStyle name="60% - 强调文字颜色 3 2 18" xfId="10482"/>
    <cellStyle name="60% - 强调文字颜色 3 2 18 10" xfId="10483"/>
    <cellStyle name="60% - 强调文字颜色 3 2 18 11" xfId="10484"/>
    <cellStyle name="60% - 强调文字颜色 3 2 18 12" xfId="10485"/>
    <cellStyle name="60% - 强调文字颜色 3 2 18 13" xfId="10486"/>
    <cellStyle name="60% - 强调文字颜色 3 2 18 14" xfId="10487"/>
    <cellStyle name="60% - 强调文字颜色 3 2 18 15" xfId="10488"/>
    <cellStyle name="60% - 强调文字颜色 3 2 18 2" xfId="10489"/>
    <cellStyle name="60% - 强调文字颜色 3 2 18 3" xfId="10490"/>
    <cellStyle name="60% - 强调文字颜色 3 2 18 4" xfId="10491"/>
    <cellStyle name="60% - 强调文字颜色 3 2 18 5" xfId="10492"/>
    <cellStyle name="60% - 强调文字颜色 3 2 18 6" xfId="10493"/>
    <cellStyle name="60% - 强调文字颜色 3 2 18 7" xfId="10494"/>
    <cellStyle name="60% - 强调文字颜色 3 2 18 8" xfId="10495"/>
    <cellStyle name="60% - 强调文字颜色 3 2 18 9" xfId="10496"/>
    <cellStyle name="60% - 强调文字颜色 3 2 19" xfId="10497"/>
    <cellStyle name="60% - 强调文字颜色 3 2 19 10" xfId="10498"/>
    <cellStyle name="60% - 强调文字颜色 3 2 19 11" xfId="10499"/>
    <cellStyle name="60% - 强调文字颜色 3 2 19 12" xfId="10500"/>
    <cellStyle name="60% - 强调文字颜色 3 2 19 13" xfId="10501"/>
    <cellStyle name="60% - 强调文字颜色 3 2 19 14" xfId="10502"/>
    <cellStyle name="60% - 强调文字颜色 3 2 19 15" xfId="10503"/>
    <cellStyle name="60% - 强调文字颜色 3 2 19 2" xfId="10504"/>
    <cellStyle name="60% - 强调文字颜色 3 2 19 3" xfId="10505"/>
    <cellStyle name="60% - 强调文字颜色 3 2 19 4" xfId="10506"/>
    <cellStyle name="60% - 强调文字颜色 3 2 19 5" xfId="10507"/>
    <cellStyle name="60% - 强调文字颜色 3 2 19 6" xfId="10508"/>
    <cellStyle name="60% - 强调文字颜色 3 2 19 7" xfId="10509"/>
    <cellStyle name="60% - 强调文字颜色 3 2 19 8" xfId="10510"/>
    <cellStyle name="60% - 强调文字颜色 3 2 19 9" xfId="10511"/>
    <cellStyle name="60% - 强调文字颜色 3 2 2" xfId="10512"/>
    <cellStyle name="60% - 强调文字颜色 3 2 2 10" xfId="10513"/>
    <cellStyle name="60% - 强调文字颜色 3 2 2 11" xfId="10514"/>
    <cellStyle name="60% - 强调文字颜色 3 2 2 12" xfId="10515"/>
    <cellStyle name="60% - 强调文字颜色 3 2 2 13" xfId="10516"/>
    <cellStyle name="60% - 强调文字颜色 3 2 2 14" xfId="10517"/>
    <cellStyle name="60% - 强调文字颜色 3 2 2 15" xfId="10518"/>
    <cellStyle name="60% - 强调文字颜色 3 2 2 2" xfId="10519"/>
    <cellStyle name="60% - 强调文字颜色 3 2 2 3" xfId="10520"/>
    <cellStyle name="60% - 强调文字颜色 3 2 2 4" xfId="10521"/>
    <cellStyle name="60% - 强调文字颜色 3 2 2 5" xfId="10522"/>
    <cellStyle name="60% - 强调文字颜色 3 2 2 6" xfId="10523"/>
    <cellStyle name="60% - 强调文字颜色 3 2 2 7" xfId="10524"/>
    <cellStyle name="60% - 强调文字颜色 3 2 2 8" xfId="10525"/>
    <cellStyle name="60% - 强调文字颜色 3 2 2 9" xfId="10526"/>
    <cellStyle name="60% - 强调文字颜色 3 2 20" xfId="10527"/>
    <cellStyle name="60% - 强调文字颜色 3 2 20 10" xfId="10528"/>
    <cellStyle name="60% - 强调文字颜色 3 2 20 11" xfId="10529"/>
    <cellStyle name="60% - 强调文字颜色 3 2 20 12" xfId="10530"/>
    <cellStyle name="60% - 强调文字颜色 3 2 20 13" xfId="10531"/>
    <cellStyle name="60% - 强调文字颜色 3 2 20 14" xfId="10532"/>
    <cellStyle name="60% - 强调文字颜色 3 2 20 15" xfId="10533"/>
    <cellStyle name="60% - 强调文字颜色 3 2 20 2" xfId="10534"/>
    <cellStyle name="60% - 强调文字颜色 3 2 20 3" xfId="10535"/>
    <cellStyle name="60% - 强调文字颜色 3 2 20 4" xfId="10536"/>
    <cellStyle name="60% - 强调文字颜色 3 2 20 5" xfId="10537"/>
    <cellStyle name="60% - 强调文字颜色 3 2 20 6" xfId="10538"/>
    <cellStyle name="60% - 强调文字颜色 3 2 20 7" xfId="10539"/>
    <cellStyle name="60% - 强调文字颜色 3 2 20 8" xfId="10540"/>
    <cellStyle name="60% - 强调文字颜色 3 2 20 9" xfId="10541"/>
    <cellStyle name="60% - 强调文字颜色 3 2 21" xfId="10542"/>
    <cellStyle name="60% - 强调文字颜色 3 2 21 10" xfId="10543"/>
    <cellStyle name="60% - 强调文字颜色 3 2 21 11" xfId="10544"/>
    <cellStyle name="60% - 强调文字颜色 3 2 21 12" xfId="10545"/>
    <cellStyle name="60% - 强调文字颜色 3 2 21 13" xfId="10546"/>
    <cellStyle name="60% - 强调文字颜色 3 2 21 14" xfId="10547"/>
    <cellStyle name="60% - 强调文字颜色 3 2 21 15" xfId="10548"/>
    <cellStyle name="60% - 强调文字颜色 3 2 21 2" xfId="10549"/>
    <cellStyle name="60% - 强调文字颜色 3 2 21 3" xfId="10550"/>
    <cellStyle name="60% - 强调文字颜色 3 2 21 4" xfId="10551"/>
    <cellStyle name="60% - 强调文字颜色 3 2 21 5" xfId="10552"/>
    <cellStyle name="60% - 强调文字颜色 3 2 21 6" xfId="10553"/>
    <cellStyle name="60% - 强调文字颜色 3 2 21 7" xfId="10554"/>
    <cellStyle name="60% - 强调文字颜色 3 2 21 8" xfId="10555"/>
    <cellStyle name="60% - 强调文字颜色 3 2 21 9" xfId="10556"/>
    <cellStyle name="60% - 强调文字颜色 3 2 22" xfId="10557"/>
    <cellStyle name="60% - 强调文字颜色 3 2 22 10" xfId="10558"/>
    <cellStyle name="60% - 强调文字颜色 3 2 22 11" xfId="10559"/>
    <cellStyle name="60% - 强调文字颜色 3 2 22 12" xfId="10560"/>
    <cellStyle name="60% - 强调文字颜色 3 2 22 13" xfId="10561"/>
    <cellStyle name="60% - 强调文字颜色 3 2 22 14" xfId="10562"/>
    <cellStyle name="60% - 强调文字颜色 3 2 22 15" xfId="10563"/>
    <cellStyle name="60% - 强调文字颜色 3 2 22 2" xfId="10564"/>
    <cellStyle name="60% - 强调文字颜色 3 2 22 3" xfId="10565"/>
    <cellStyle name="60% - 强调文字颜色 3 2 22 4" xfId="10566"/>
    <cellStyle name="60% - 强调文字颜色 3 2 22 5" xfId="10567"/>
    <cellStyle name="60% - 强调文字颜色 3 2 22 6" xfId="10568"/>
    <cellStyle name="60% - 强调文字颜色 3 2 22 7" xfId="10569"/>
    <cellStyle name="60% - 强调文字颜色 3 2 22 8" xfId="10570"/>
    <cellStyle name="60% - 强调文字颜色 3 2 22 9" xfId="10571"/>
    <cellStyle name="60% - 强调文字颜色 3 2 23" xfId="10572"/>
    <cellStyle name="60% - 强调文字颜色 3 2 23 10" xfId="10573"/>
    <cellStyle name="60% - 强调文字颜色 3 2 23 11" xfId="10574"/>
    <cellStyle name="60% - 强调文字颜色 3 2 23 12" xfId="10575"/>
    <cellStyle name="60% - 强调文字颜色 3 2 23 13" xfId="10576"/>
    <cellStyle name="60% - 强调文字颜色 3 2 23 14" xfId="10577"/>
    <cellStyle name="60% - 强调文字颜色 3 2 23 15" xfId="10578"/>
    <cellStyle name="60% - 强调文字颜色 3 2 23 2" xfId="10579"/>
    <cellStyle name="60% - 强调文字颜色 3 2 23 3" xfId="10580"/>
    <cellStyle name="60% - 强调文字颜色 3 2 23 4" xfId="10581"/>
    <cellStyle name="60% - 强调文字颜色 3 2 23 5" xfId="10582"/>
    <cellStyle name="60% - 强调文字颜色 3 2 23 6" xfId="10583"/>
    <cellStyle name="60% - 强调文字颜色 3 2 23 7" xfId="10584"/>
    <cellStyle name="60% - 强调文字颜色 3 2 23 8" xfId="10585"/>
    <cellStyle name="60% - 强调文字颜色 3 2 23 9" xfId="10586"/>
    <cellStyle name="60% - 强调文字颜色 3 2 24" xfId="10587"/>
    <cellStyle name="60% - 强调文字颜色 3 2 24 10" xfId="10588"/>
    <cellStyle name="60% - 强调文字颜色 3 2 24 11" xfId="10589"/>
    <cellStyle name="60% - 强调文字颜色 3 2 24 12" xfId="10590"/>
    <cellStyle name="60% - 强调文字颜色 3 2 24 13" xfId="10591"/>
    <cellStyle name="60% - 强调文字颜色 3 2 24 14" xfId="10592"/>
    <cellStyle name="60% - 强调文字颜色 3 2 24 15" xfId="10593"/>
    <cellStyle name="60% - 强调文字颜色 3 2 24 2" xfId="10594"/>
    <cellStyle name="60% - 强调文字颜色 3 2 24 3" xfId="10595"/>
    <cellStyle name="60% - 强调文字颜色 3 2 24 4" xfId="10596"/>
    <cellStyle name="60% - 强调文字颜色 3 2 24 5" xfId="10597"/>
    <cellStyle name="60% - 强调文字颜色 3 2 24 6" xfId="10598"/>
    <cellStyle name="60% - 强调文字颜色 3 2 24 7" xfId="10599"/>
    <cellStyle name="60% - 强调文字颜色 3 2 24 8" xfId="10600"/>
    <cellStyle name="60% - 强调文字颜色 3 2 24 9" xfId="10601"/>
    <cellStyle name="60% - 强调文字颜色 3 2 25" xfId="10602"/>
    <cellStyle name="60% - 强调文字颜色 3 2 25 10" xfId="10603"/>
    <cellStyle name="60% - 强调文字颜色 3 2 25 11" xfId="10604"/>
    <cellStyle name="60% - 强调文字颜色 3 2 25 12" xfId="10605"/>
    <cellStyle name="60% - 强调文字颜色 3 2 25 13" xfId="10606"/>
    <cellStyle name="60% - 强调文字颜色 3 2 25 14" xfId="10607"/>
    <cellStyle name="60% - 强调文字颜色 3 2 25 15" xfId="10608"/>
    <cellStyle name="60% - 强调文字颜色 3 2 25 2" xfId="10609"/>
    <cellStyle name="60% - 强调文字颜色 3 2 25 3" xfId="10610"/>
    <cellStyle name="60% - 强调文字颜色 3 2 25 4" xfId="10611"/>
    <cellStyle name="60% - 强调文字颜色 3 2 25 5" xfId="10612"/>
    <cellStyle name="60% - 强调文字颜色 3 2 25 6" xfId="10613"/>
    <cellStyle name="60% - 强调文字颜色 3 2 25 7" xfId="10614"/>
    <cellStyle name="60% - 强调文字颜色 3 2 25 8" xfId="10615"/>
    <cellStyle name="60% - 强调文字颜色 3 2 25 9" xfId="10616"/>
    <cellStyle name="60% - 强调文字颜色 3 2 26" xfId="10617"/>
    <cellStyle name="60% - 强调文字颜色 3 2 26 10" xfId="10618"/>
    <cellStyle name="60% - 强调文字颜色 3 2 26 11" xfId="10619"/>
    <cellStyle name="60% - 强调文字颜色 3 2 26 12" xfId="10620"/>
    <cellStyle name="60% - 强调文字颜色 3 2 26 13" xfId="10621"/>
    <cellStyle name="60% - 强调文字颜色 3 2 26 14" xfId="10622"/>
    <cellStyle name="60% - 强调文字颜色 3 2 26 15" xfId="10623"/>
    <cellStyle name="60% - 强调文字颜色 3 2 26 2" xfId="10624"/>
    <cellStyle name="60% - 强调文字颜色 3 2 26 3" xfId="10625"/>
    <cellStyle name="60% - 强调文字颜色 3 2 26 4" xfId="10626"/>
    <cellStyle name="60% - 强调文字颜色 3 2 26 5" xfId="10627"/>
    <cellStyle name="60% - 强调文字颜色 3 2 26 6" xfId="10628"/>
    <cellStyle name="60% - 强调文字颜色 3 2 26 7" xfId="10629"/>
    <cellStyle name="60% - 强调文字颜色 3 2 26 8" xfId="10630"/>
    <cellStyle name="60% - 强调文字颜色 3 2 26 9" xfId="10631"/>
    <cellStyle name="60% - 强调文字颜色 3 2 27" xfId="10632"/>
    <cellStyle name="60% - 强调文字颜色 3 2 27 10" xfId="10633"/>
    <cellStyle name="60% - 强调文字颜色 3 2 27 11" xfId="10634"/>
    <cellStyle name="60% - 强调文字颜色 3 2 27 12" xfId="10635"/>
    <cellStyle name="60% - 强调文字颜色 3 2 27 13" xfId="10636"/>
    <cellStyle name="60% - 强调文字颜色 3 2 27 14" xfId="10637"/>
    <cellStyle name="60% - 强调文字颜色 3 2 27 15" xfId="10638"/>
    <cellStyle name="60% - 强调文字颜色 3 2 27 2" xfId="10639"/>
    <cellStyle name="60% - 强调文字颜色 3 2 27 3" xfId="10640"/>
    <cellStyle name="60% - 强调文字颜色 3 2 27 4" xfId="10641"/>
    <cellStyle name="60% - 强调文字颜色 3 2 27 5" xfId="10642"/>
    <cellStyle name="60% - 强调文字颜色 3 2 27 6" xfId="10643"/>
    <cellStyle name="60% - 强调文字颜色 3 2 27 7" xfId="10644"/>
    <cellStyle name="60% - 强调文字颜色 3 2 27 8" xfId="10645"/>
    <cellStyle name="60% - 强调文字颜色 3 2 27 9" xfId="10646"/>
    <cellStyle name="60% - 强调文字颜色 3 2 28" xfId="10647"/>
    <cellStyle name="60% - 强调文字颜色 3 2 28 10" xfId="10648"/>
    <cellStyle name="60% - 强调文字颜色 3 2 28 11" xfId="10649"/>
    <cellStyle name="60% - 强调文字颜色 3 2 28 12" xfId="10650"/>
    <cellStyle name="60% - 强调文字颜色 3 2 28 13" xfId="10651"/>
    <cellStyle name="60% - 强调文字颜色 3 2 28 14" xfId="10652"/>
    <cellStyle name="60% - 强调文字颜色 3 2 28 15" xfId="10653"/>
    <cellStyle name="60% - 强调文字颜色 3 2 28 2" xfId="10654"/>
    <cellStyle name="60% - 强调文字颜色 3 2 28 3" xfId="10655"/>
    <cellStyle name="60% - 强调文字颜色 3 2 28 4" xfId="10656"/>
    <cellStyle name="60% - 强调文字颜色 3 2 28 5" xfId="10657"/>
    <cellStyle name="60% - 强调文字颜色 3 2 28 6" xfId="10658"/>
    <cellStyle name="60% - 强调文字颜色 3 2 28 7" xfId="10659"/>
    <cellStyle name="60% - 强调文字颜色 3 2 28 8" xfId="10660"/>
    <cellStyle name="60% - 强调文字颜色 3 2 28 9" xfId="10661"/>
    <cellStyle name="60% - 强调文字颜色 3 2 29" xfId="10662"/>
    <cellStyle name="60% - 强调文字颜色 3 2 29 10" xfId="10663"/>
    <cellStyle name="60% - 强调文字颜色 3 2 29 11" xfId="10664"/>
    <cellStyle name="60% - 强调文字颜色 3 2 29 12" xfId="10665"/>
    <cellStyle name="60% - 强调文字颜色 3 2 29 13" xfId="10666"/>
    <cellStyle name="60% - 强调文字颜色 3 2 29 14" xfId="10667"/>
    <cellStyle name="60% - 强调文字颜色 3 2 29 15" xfId="10668"/>
    <cellStyle name="60% - 强调文字颜色 3 2 29 2" xfId="10669"/>
    <cellStyle name="60% - 强调文字颜色 3 2 29 3" xfId="10670"/>
    <cellStyle name="60% - 强调文字颜色 3 2 29 4" xfId="10671"/>
    <cellStyle name="60% - 强调文字颜色 3 2 29 5" xfId="10672"/>
    <cellStyle name="60% - 强调文字颜色 3 2 29 6" xfId="10673"/>
    <cellStyle name="60% - 强调文字颜色 3 2 29 7" xfId="10674"/>
    <cellStyle name="60% - 强调文字颜色 3 2 29 8" xfId="10675"/>
    <cellStyle name="60% - 强调文字颜色 3 2 29 9" xfId="10676"/>
    <cellStyle name="60% - 强调文字颜色 3 2 3" xfId="10677"/>
    <cellStyle name="60% - 强调文字颜色 3 2 3 10" xfId="10678"/>
    <cellStyle name="60% - 强调文字颜色 3 2 3 11" xfId="10679"/>
    <cellStyle name="60% - 强调文字颜色 3 2 3 12" xfId="10680"/>
    <cellStyle name="60% - 强调文字颜色 3 2 3 13" xfId="10681"/>
    <cellStyle name="60% - 强调文字颜色 3 2 3 14" xfId="10682"/>
    <cellStyle name="60% - 强调文字颜色 3 2 3 15" xfId="10683"/>
    <cellStyle name="60% - 强调文字颜色 3 2 3 2" xfId="10684"/>
    <cellStyle name="60% - 强调文字颜色 3 2 3 3" xfId="10685"/>
    <cellStyle name="60% - 强调文字颜色 3 2 3 4" xfId="10686"/>
    <cellStyle name="60% - 强调文字颜色 3 2 3 5" xfId="10687"/>
    <cellStyle name="60% - 强调文字颜色 3 2 3 6" xfId="10688"/>
    <cellStyle name="60% - 强调文字颜色 3 2 3 7" xfId="10689"/>
    <cellStyle name="60% - 强调文字颜色 3 2 3 8" xfId="10690"/>
    <cellStyle name="60% - 强调文字颜色 3 2 3 9" xfId="10691"/>
    <cellStyle name="60% - 强调文字颜色 3 2 30" xfId="10692"/>
    <cellStyle name="60% - 强调文字颜色 3 2 30 10" xfId="10693"/>
    <cellStyle name="60% - 强调文字颜色 3 2 30 11" xfId="10694"/>
    <cellStyle name="60% - 强调文字颜色 3 2 30 12" xfId="10695"/>
    <cellStyle name="60% - 强调文字颜色 3 2 30 13" xfId="10696"/>
    <cellStyle name="60% - 强调文字颜色 3 2 30 14" xfId="10697"/>
    <cellStyle name="60% - 强调文字颜色 3 2 30 15" xfId="10698"/>
    <cellStyle name="60% - 强调文字颜色 3 2 30 2" xfId="10699"/>
    <cellStyle name="60% - 强调文字颜色 3 2 30 3" xfId="10700"/>
    <cellStyle name="60% - 强调文字颜色 3 2 30 4" xfId="10701"/>
    <cellStyle name="60% - 强调文字颜色 3 2 30 5" xfId="10702"/>
    <cellStyle name="60% - 强调文字颜色 3 2 30 6" xfId="10703"/>
    <cellStyle name="60% - 强调文字颜色 3 2 30 7" xfId="10704"/>
    <cellStyle name="60% - 强调文字颜色 3 2 30 8" xfId="10705"/>
    <cellStyle name="60% - 强调文字颜色 3 2 30 9" xfId="10706"/>
    <cellStyle name="60% - 强调文字颜色 3 2 31" xfId="10707"/>
    <cellStyle name="60% - 强调文字颜色 3 2 31 10" xfId="10708"/>
    <cellStyle name="60% - 强调文字颜色 3 2 31 11" xfId="10709"/>
    <cellStyle name="60% - 强调文字颜色 3 2 31 12" xfId="10710"/>
    <cellStyle name="60% - 强调文字颜色 3 2 31 13" xfId="10711"/>
    <cellStyle name="60% - 强调文字颜色 3 2 31 14" xfId="10712"/>
    <cellStyle name="60% - 强调文字颜色 3 2 31 15" xfId="10713"/>
    <cellStyle name="60% - 强调文字颜色 3 2 31 2" xfId="10714"/>
    <cellStyle name="60% - 强调文字颜色 3 2 31 3" xfId="10715"/>
    <cellStyle name="60% - 强调文字颜色 3 2 31 4" xfId="10716"/>
    <cellStyle name="60% - 强调文字颜色 3 2 31 5" xfId="10717"/>
    <cellStyle name="60% - 强调文字颜色 3 2 31 6" xfId="10718"/>
    <cellStyle name="60% - 强调文字颜色 3 2 31 7" xfId="10719"/>
    <cellStyle name="60% - 强调文字颜色 3 2 31 8" xfId="10720"/>
    <cellStyle name="60% - 强调文字颜色 3 2 31 9" xfId="10721"/>
    <cellStyle name="60% - 强调文字颜色 3 2 32" xfId="10722"/>
    <cellStyle name="60% - 强调文字颜色 3 2 32 10" xfId="10723"/>
    <cellStyle name="60% - 强调文字颜色 3 2 32 11" xfId="10724"/>
    <cellStyle name="60% - 强调文字颜色 3 2 32 12" xfId="10725"/>
    <cellStyle name="60% - 强调文字颜色 3 2 32 13" xfId="10726"/>
    <cellStyle name="60% - 强调文字颜色 3 2 32 14" xfId="10727"/>
    <cellStyle name="60% - 强调文字颜色 3 2 32 15" xfId="10728"/>
    <cellStyle name="60% - 强调文字颜色 3 2 32 2" xfId="10729"/>
    <cellStyle name="60% - 强调文字颜色 3 2 32 3" xfId="10730"/>
    <cellStyle name="60% - 强调文字颜色 3 2 32 4" xfId="10731"/>
    <cellStyle name="60% - 强调文字颜色 3 2 32 5" xfId="10732"/>
    <cellStyle name="60% - 强调文字颜色 3 2 32 6" xfId="10733"/>
    <cellStyle name="60% - 强调文字颜色 3 2 32 7" xfId="10734"/>
    <cellStyle name="60% - 强调文字颜色 3 2 32 8" xfId="10735"/>
    <cellStyle name="60% - 强调文字颜色 3 2 32 9" xfId="10736"/>
    <cellStyle name="60% - 强调文字颜色 3 2 33" xfId="10737"/>
    <cellStyle name="60% - 强调文字颜色 3 2 33 10" xfId="10738"/>
    <cellStyle name="60% - 强调文字颜色 3 2 33 11" xfId="10739"/>
    <cellStyle name="60% - 强调文字颜色 3 2 33 12" xfId="10740"/>
    <cellStyle name="60% - 强调文字颜色 3 2 33 13" xfId="10741"/>
    <cellStyle name="60% - 强调文字颜色 3 2 33 14" xfId="10742"/>
    <cellStyle name="60% - 强调文字颜色 3 2 33 15" xfId="10743"/>
    <cellStyle name="60% - 强调文字颜色 3 2 33 2" xfId="10744"/>
    <cellStyle name="60% - 强调文字颜色 3 2 33 3" xfId="10745"/>
    <cellStyle name="60% - 强调文字颜色 3 2 33 4" xfId="10746"/>
    <cellStyle name="60% - 强调文字颜色 3 2 33 5" xfId="10747"/>
    <cellStyle name="60% - 强调文字颜色 3 2 33 6" xfId="10748"/>
    <cellStyle name="60% - 强调文字颜色 3 2 33 7" xfId="10749"/>
    <cellStyle name="60% - 强调文字颜色 3 2 33 8" xfId="10750"/>
    <cellStyle name="60% - 强调文字颜色 3 2 33 9" xfId="10751"/>
    <cellStyle name="60% - 强调文字颜色 3 2 34" xfId="10752"/>
    <cellStyle name="60% - 强调文字颜色 3 2 34 10" xfId="10753"/>
    <cellStyle name="60% - 强调文字颜色 3 2 34 11" xfId="10754"/>
    <cellStyle name="60% - 强调文字颜色 3 2 34 12" xfId="10755"/>
    <cellStyle name="60% - 强调文字颜色 3 2 34 13" xfId="10756"/>
    <cellStyle name="60% - 强调文字颜色 3 2 34 14" xfId="10757"/>
    <cellStyle name="60% - 强调文字颜色 3 2 34 15" xfId="10758"/>
    <cellStyle name="60% - 强调文字颜色 3 2 34 2" xfId="10759"/>
    <cellStyle name="60% - 强调文字颜色 3 2 34 3" xfId="10760"/>
    <cellStyle name="60% - 强调文字颜色 3 2 34 4" xfId="10761"/>
    <cellStyle name="60% - 强调文字颜色 3 2 34 5" xfId="10762"/>
    <cellStyle name="60% - 强调文字颜色 3 2 34 6" xfId="10763"/>
    <cellStyle name="60% - 强调文字颜色 3 2 34 7" xfId="10764"/>
    <cellStyle name="60% - 强调文字颜色 3 2 34 8" xfId="10765"/>
    <cellStyle name="60% - 强调文字颜色 3 2 34 9" xfId="10766"/>
    <cellStyle name="60% - 强调文字颜色 3 2 35" xfId="10767"/>
    <cellStyle name="60% - 强调文字颜色 3 2 36" xfId="10768"/>
    <cellStyle name="60% - 强调文字颜色 3 2 37" xfId="10769"/>
    <cellStyle name="60% - 强调文字颜色 3 2 38" xfId="10770"/>
    <cellStyle name="60% - 强调文字颜色 3 2 39" xfId="10771"/>
    <cellStyle name="60% - 强调文字颜色 3 2 4" xfId="10772"/>
    <cellStyle name="60% - 强调文字颜色 3 2 4 10" xfId="10773"/>
    <cellStyle name="60% - 强调文字颜色 3 2 4 11" xfId="10774"/>
    <cellStyle name="60% - 强调文字颜色 3 2 4 12" xfId="10775"/>
    <cellStyle name="60% - 强调文字颜色 3 2 4 13" xfId="10776"/>
    <cellStyle name="60% - 强调文字颜色 3 2 4 14" xfId="10777"/>
    <cellStyle name="60% - 强调文字颜色 3 2 4 15" xfId="10778"/>
    <cellStyle name="60% - 强调文字颜色 3 2 4 2" xfId="10779"/>
    <cellStyle name="60% - 强调文字颜色 3 2 4 3" xfId="10780"/>
    <cellStyle name="60% - 强调文字颜色 3 2 4 4" xfId="10781"/>
    <cellStyle name="60% - 强调文字颜色 3 2 4 5" xfId="10782"/>
    <cellStyle name="60% - 强调文字颜色 3 2 4 6" xfId="10783"/>
    <cellStyle name="60% - 强调文字颜色 3 2 4 7" xfId="10784"/>
    <cellStyle name="60% - 强调文字颜色 3 2 4 8" xfId="10785"/>
    <cellStyle name="60% - 强调文字颜色 3 2 4 9" xfId="10786"/>
    <cellStyle name="60% - 强调文字颜色 3 2 40" xfId="10787"/>
    <cellStyle name="60% - 强调文字颜色 3 2 41" xfId="10788"/>
    <cellStyle name="60% - 强调文字颜色 3 2 42" xfId="10789"/>
    <cellStyle name="60% - 强调文字颜色 3 2 43" xfId="10790"/>
    <cellStyle name="60% - 强调文字颜色 3 2 44" xfId="10791"/>
    <cellStyle name="60% - 强调文字颜色 3 2 45" xfId="10792"/>
    <cellStyle name="60% - 强调文字颜色 3 2 46" xfId="10793"/>
    <cellStyle name="60% - 强调文字颜色 3 2 47" xfId="10794"/>
    <cellStyle name="60% - 强调文字颜色 3 2 48" xfId="10795"/>
    <cellStyle name="60% - 强调文字颜色 3 2 49" xfId="10796"/>
    <cellStyle name="60% - 强调文字颜色 3 2 5" xfId="10797"/>
    <cellStyle name="60% - 强调文字颜色 3 2 5 10" xfId="10798"/>
    <cellStyle name="60% - 强调文字颜色 3 2 5 11" xfId="10799"/>
    <cellStyle name="60% - 强调文字颜色 3 2 5 12" xfId="10800"/>
    <cellStyle name="60% - 强调文字颜色 3 2 5 13" xfId="10801"/>
    <cellStyle name="60% - 强调文字颜色 3 2 5 14" xfId="10802"/>
    <cellStyle name="60% - 强调文字颜色 3 2 5 15" xfId="10803"/>
    <cellStyle name="60% - 强调文字颜色 3 2 5 2" xfId="10804"/>
    <cellStyle name="60% - 强调文字颜色 3 2 5 3" xfId="10805"/>
    <cellStyle name="60% - 强调文字颜色 3 2 5 4" xfId="10806"/>
    <cellStyle name="60% - 强调文字颜色 3 2 5 5" xfId="10807"/>
    <cellStyle name="60% - 强调文字颜色 3 2 5 6" xfId="10808"/>
    <cellStyle name="60% - 强调文字颜色 3 2 5 7" xfId="10809"/>
    <cellStyle name="60% - 强调文字颜色 3 2 5 8" xfId="10810"/>
    <cellStyle name="60% - 强调文字颜色 3 2 5 9" xfId="10811"/>
    <cellStyle name="60% - 强调文字颜色 3 2 50" xfId="10812"/>
    <cellStyle name="60% - 强调文字颜色 3 2 51" xfId="10813"/>
    <cellStyle name="60% - 强调文字颜色 3 2 52" xfId="10814"/>
    <cellStyle name="60% - 强调文字颜色 3 2 53" xfId="10815"/>
    <cellStyle name="60% - 强调文字颜色 3 2 54" xfId="10816"/>
    <cellStyle name="60% - 强调文字颜色 3 2 55" xfId="10817"/>
    <cellStyle name="60% - 强调文字颜色 3 2 56" xfId="10818"/>
    <cellStyle name="60% - 强调文字颜色 3 2 57" xfId="10819"/>
    <cellStyle name="60% - 强调文字颜色 3 2 58" xfId="10820"/>
    <cellStyle name="60% - 强调文字颜色 3 2 59" xfId="10821"/>
    <cellStyle name="60% - 强调文字颜色 3 2 6" xfId="10822"/>
    <cellStyle name="60% - 强调文字颜色 3 2 6 10" xfId="10823"/>
    <cellStyle name="60% - 强调文字颜色 3 2 6 11" xfId="10824"/>
    <cellStyle name="60% - 强调文字颜色 3 2 6 12" xfId="10825"/>
    <cellStyle name="60% - 强调文字颜色 3 2 6 13" xfId="10826"/>
    <cellStyle name="60% - 强调文字颜色 3 2 6 14" xfId="10827"/>
    <cellStyle name="60% - 强调文字颜色 3 2 6 15" xfId="10828"/>
    <cellStyle name="60% - 强调文字颜色 3 2 6 2" xfId="10829"/>
    <cellStyle name="60% - 强调文字颜色 3 2 6 3" xfId="10830"/>
    <cellStyle name="60% - 强调文字颜色 3 2 6 4" xfId="10831"/>
    <cellStyle name="60% - 强调文字颜色 3 2 6 5" xfId="10832"/>
    <cellStyle name="60% - 强调文字颜色 3 2 6 6" xfId="10833"/>
    <cellStyle name="60% - 强调文字颜色 3 2 6 7" xfId="10834"/>
    <cellStyle name="60% - 强调文字颜色 3 2 6 8" xfId="10835"/>
    <cellStyle name="60% - 强调文字颜色 3 2 6 9" xfId="10836"/>
    <cellStyle name="60% - 强调文字颜色 3 2 60" xfId="10837"/>
    <cellStyle name="60% - 强调文字颜色 3 2 7" xfId="10838"/>
    <cellStyle name="60% - 强调文字颜色 3 2 7 10" xfId="10839"/>
    <cellStyle name="60% - 强调文字颜色 3 2 7 11" xfId="10840"/>
    <cellStyle name="60% - 强调文字颜色 3 2 7 12" xfId="10841"/>
    <cellStyle name="60% - 强调文字颜色 3 2 7 13" xfId="10842"/>
    <cellStyle name="60% - 强调文字颜色 3 2 7 14" xfId="10843"/>
    <cellStyle name="60% - 强调文字颜色 3 2 7 15" xfId="10844"/>
    <cellStyle name="60% - 强调文字颜色 3 2 7 2" xfId="10845"/>
    <cellStyle name="60% - 强调文字颜色 3 2 7 3" xfId="10846"/>
    <cellStyle name="60% - 强调文字颜色 3 2 7 4" xfId="10847"/>
    <cellStyle name="60% - 强调文字颜色 3 2 7 5" xfId="10848"/>
    <cellStyle name="60% - 强调文字颜色 3 2 7 6" xfId="10849"/>
    <cellStyle name="60% - 强调文字颜色 3 2 7 7" xfId="10850"/>
    <cellStyle name="60% - 强调文字颜色 3 2 7 8" xfId="10851"/>
    <cellStyle name="60% - 强调文字颜色 3 2 7 9" xfId="10852"/>
    <cellStyle name="60% - 强调文字颜色 3 2 8" xfId="10853"/>
    <cellStyle name="60% - 强调文字颜色 3 2 8 10" xfId="10854"/>
    <cellStyle name="60% - 强调文字颜色 3 2 8 11" xfId="10855"/>
    <cellStyle name="60% - 强调文字颜色 3 2 8 12" xfId="10856"/>
    <cellStyle name="60% - 强调文字颜色 3 2 8 13" xfId="10857"/>
    <cellStyle name="60% - 强调文字颜色 3 2 8 14" xfId="10858"/>
    <cellStyle name="60% - 强调文字颜色 3 2 8 15" xfId="10859"/>
    <cellStyle name="60% - 强调文字颜色 3 2 8 2" xfId="10860"/>
    <cellStyle name="60% - 强调文字颜色 3 2 8 3" xfId="10861"/>
    <cellStyle name="60% - 强调文字颜色 3 2 8 4" xfId="10862"/>
    <cellStyle name="60% - 强调文字颜色 3 2 8 5" xfId="10863"/>
    <cellStyle name="60% - 强调文字颜色 3 2 8 6" xfId="10864"/>
    <cellStyle name="60% - 强调文字颜色 3 2 8 7" xfId="10865"/>
    <cellStyle name="60% - 强调文字颜色 3 2 8 8" xfId="10866"/>
    <cellStyle name="60% - 强调文字颜色 3 2 8 9" xfId="10867"/>
    <cellStyle name="60% - 强调文字颜色 3 2 9" xfId="10868"/>
    <cellStyle name="60% - 强调文字颜色 3 2 9 10" xfId="10869"/>
    <cellStyle name="60% - 强调文字颜色 3 2 9 11" xfId="10870"/>
    <cellStyle name="60% - 强调文字颜色 3 2 9 12" xfId="10871"/>
    <cellStyle name="60% - 强调文字颜色 3 2 9 13" xfId="10872"/>
    <cellStyle name="60% - 强调文字颜色 3 2 9 14" xfId="10873"/>
    <cellStyle name="60% - 强调文字颜色 3 2 9 15" xfId="10874"/>
    <cellStyle name="60% - 强调文字颜色 3 2 9 2" xfId="10875"/>
    <cellStyle name="60% - 强调文字颜色 3 2 9 3" xfId="10876"/>
    <cellStyle name="60% - 强调文字颜色 3 2 9 4" xfId="10877"/>
    <cellStyle name="60% - 强调文字颜色 3 2 9 5" xfId="10878"/>
    <cellStyle name="60% - 强调文字颜色 3 2 9 6" xfId="10879"/>
    <cellStyle name="60% - 强调文字颜色 3 2 9 7" xfId="10880"/>
    <cellStyle name="60% - 强调文字颜色 3 2 9 8" xfId="10881"/>
    <cellStyle name="60% - 强调文字颜色 3 2 9 9" xfId="10882"/>
    <cellStyle name="60% - 强调文字颜色 3 3" xfId="10883"/>
    <cellStyle name="60% - 强调文字颜色 3 3 10" xfId="10884"/>
    <cellStyle name="60% - 强调文字颜色 3 3 11" xfId="10885"/>
    <cellStyle name="60% - 强调文字颜色 3 3 12" xfId="10886"/>
    <cellStyle name="60% - 强调文字颜色 3 3 13" xfId="10887"/>
    <cellStyle name="60% - 强调文字颜色 3 3 14" xfId="10888"/>
    <cellStyle name="60% - 强调文字颜色 3 3 15" xfId="10889"/>
    <cellStyle name="60% - 强调文字颜色 3 3 16" xfId="10890"/>
    <cellStyle name="60% - 强调文字颜色 3 3 17" xfId="10891"/>
    <cellStyle name="60% - 强调文字颜色 3 3 18" xfId="10892"/>
    <cellStyle name="60% - 强调文字颜色 3 3 19" xfId="10893"/>
    <cellStyle name="60% - 强调文字颜色 3 3 2" xfId="10894"/>
    <cellStyle name="60% - 强调文字颜色 3 3 2 10" xfId="10895"/>
    <cellStyle name="60% - 强调文字颜色 3 3 2 11" xfId="10896"/>
    <cellStyle name="60% - 强调文字颜色 3 3 2 12" xfId="10897"/>
    <cellStyle name="60% - 强调文字颜色 3 3 2 13" xfId="10898"/>
    <cellStyle name="60% - 强调文字颜色 3 3 2 14" xfId="10899"/>
    <cellStyle name="60% - 强调文字颜色 3 3 2 15" xfId="10900"/>
    <cellStyle name="60% - 强调文字颜色 3 3 2 2" xfId="10901"/>
    <cellStyle name="60% - 强调文字颜色 3 3 2 3" xfId="10902"/>
    <cellStyle name="60% - 强调文字颜色 3 3 2 4" xfId="10903"/>
    <cellStyle name="60% - 强调文字颜色 3 3 2 5" xfId="10904"/>
    <cellStyle name="60% - 强调文字颜色 3 3 2 6" xfId="10905"/>
    <cellStyle name="60% - 强调文字颜色 3 3 2 7" xfId="10906"/>
    <cellStyle name="60% - 强调文字颜色 3 3 2 8" xfId="10907"/>
    <cellStyle name="60% - 强调文字颜色 3 3 2 9" xfId="10908"/>
    <cellStyle name="60% - 强调文字颜色 3 3 20" xfId="10909"/>
    <cellStyle name="60% - 强调文字颜色 3 3 21" xfId="10910"/>
    <cellStyle name="60% - 强调文字颜色 3 3 22" xfId="10911"/>
    <cellStyle name="60% - 强调文字颜色 3 3 23" xfId="10912"/>
    <cellStyle name="60% - 强调文字颜色 3 3 24" xfId="10913"/>
    <cellStyle name="60% - 强调文字颜色 3 3 25" xfId="10914"/>
    <cellStyle name="60% - 强调文字颜色 3 3 26" xfId="10915"/>
    <cellStyle name="60% - 强调文字颜色 3 3 27" xfId="10916"/>
    <cellStyle name="60% - 强调文字颜色 3 3 28" xfId="10917"/>
    <cellStyle name="60% - 强调文字颜色 3 3 29" xfId="10918"/>
    <cellStyle name="60% - 强调文字颜色 3 3 3" xfId="10919"/>
    <cellStyle name="60% - 强调文字颜色 3 3 3 10" xfId="10920"/>
    <cellStyle name="60% - 强调文字颜色 3 3 3 11" xfId="10921"/>
    <cellStyle name="60% - 强调文字颜色 3 3 3 12" xfId="10922"/>
    <cellStyle name="60% - 强调文字颜色 3 3 3 13" xfId="10923"/>
    <cellStyle name="60% - 强调文字颜色 3 3 3 14" xfId="10924"/>
    <cellStyle name="60% - 强调文字颜色 3 3 3 15" xfId="10925"/>
    <cellStyle name="60% - 强调文字颜色 3 3 3 2" xfId="10926"/>
    <cellStyle name="60% - 强调文字颜色 3 3 3 3" xfId="10927"/>
    <cellStyle name="60% - 强调文字颜色 3 3 3 4" xfId="10928"/>
    <cellStyle name="60% - 强调文字颜色 3 3 3 5" xfId="10929"/>
    <cellStyle name="60% - 强调文字颜色 3 3 3 6" xfId="10930"/>
    <cellStyle name="60% - 强调文字颜色 3 3 3 7" xfId="10931"/>
    <cellStyle name="60% - 强调文字颜色 3 3 3 8" xfId="10932"/>
    <cellStyle name="60% - 强调文字颜色 3 3 3 9" xfId="10933"/>
    <cellStyle name="60% - 强调文字颜色 3 3 30" xfId="10934"/>
    <cellStyle name="60% - 强调文字颜色 3 3 31" xfId="10935"/>
    <cellStyle name="60% - 强调文字颜色 3 3 32" xfId="10936"/>
    <cellStyle name="60% - 强调文字颜色 3 3 33" xfId="10937"/>
    <cellStyle name="60% - 强调文字颜色 3 3 4" xfId="10938"/>
    <cellStyle name="60% - 强调文字颜色 3 3 4 10" xfId="10939"/>
    <cellStyle name="60% - 强调文字颜色 3 3 4 11" xfId="10940"/>
    <cellStyle name="60% - 强调文字颜色 3 3 4 12" xfId="10941"/>
    <cellStyle name="60% - 强调文字颜色 3 3 4 13" xfId="10942"/>
    <cellStyle name="60% - 强调文字颜色 3 3 4 14" xfId="10943"/>
    <cellStyle name="60% - 强调文字颜色 3 3 4 15" xfId="10944"/>
    <cellStyle name="60% - 强调文字颜色 3 3 4 2" xfId="10945"/>
    <cellStyle name="60% - 强调文字颜色 3 3 4 3" xfId="10946"/>
    <cellStyle name="60% - 强调文字颜色 3 3 4 4" xfId="10947"/>
    <cellStyle name="60% - 强调文字颜色 3 3 4 5" xfId="10948"/>
    <cellStyle name="60% - 强调文字颜色 3 3 4 6" xfId="10949"/>
    <cellStyle name="60% - 强调文字颜色 3 3 4 7" xfId="10950"/>
    <cellStyle name="60% - 强调文字颜色 3 3 4 8" xfId="10951"/>
    <cellStyle name="60% - 强调文字颜色 3 3 4 9" xfId="10952"/>
    <cellStyle name="60% - 强调文字颜色 3 3 5" xfId="10953"/>
    <cellStyle name="60% - 强调文字颜色 3 3 5 10" xfId="10954"/>
    <cellStyle name="60% - 强调文字颜色 3 3 5 11" xfId="10955"/>
    <cellStyle name="60% - 强调文字颜色 3 3 5 12" xfId="10956"/>
    <cellStyle name="60% - 强调文字颜色 3 3 5 13" xfId="10957"/>
    <cellStyle name="60% - 强调文字颜色 3 3 5 14" xfId="10958"/>
    <cellStyle name="60% - 强调文字颜色 3 3 5 15" xfId="10959"/>
    <cellStyle name="60% - 强调文字颜色 3 3 5 2" xfId="10960"/>
    <cellStyle name="60% - 强调文字颜色 3 3 5 3" xfId="10961"/>
    <cellStyle name="60% - 强调文字颜色 3 3 5 4" xfId="10962"/>
    <cellStyle name="60% - 强调文字颜色 3 3 5 5" xfId="10963"/>
    <cellStyle name="60% - 强调文字颜色 3 3 5 6" xfId="10964"/>
    <cellStyle name="60% - 强调文字颜色 3 3 5 7" xfId="10965"/>
    <cellStyle name="60% - 强调文字颜色 3 3 5 8" xfId="10966"/>
    <cellStyle name="60% - 强调文字颜色 3 3 5 9" xfId="10967"/>
    <cellStyle name="60% - 强调文字颜色 3 3 6" xfId="10968"/>
    <cellStyle name="60% - 强调文字颜色 3 3 6 10" xfId="10969"/>
    <cellStyle name="60% - 强调文字颜色 3 3 6 11" xfId="10970"/>
    <cellStyle name="60% - 强调文字颜色 3 3 6 12" xfId="10971"/>
    <cellStyle name="60% - 强调文字颜色 3 3 6 13" xfId="10972"/>
    <cellStyle name="60% - 强调文字颜色 3 3 6 14" xfId="10973"/>
    <cellStyle name="60% - 强调文字颜色 3 3 6 15" xfId="10974"/>
    <cellStyle name="60% - 强调文字颜色 3 3 6 2" xfId="10975"/>
    <cellStyle name="60% - 强调文字颜色 3 3 6 3" xfId="10976"/>
    <cellStyle name="60% - 强调文字颜色 3 3 6 4" xfId="10977"/>
    <cellStyle name="60% - 强调文字颜色 3 3 6 5" xfId="10978"/>
    <cellStyle name="60% - 强调文字颜色 3 3 6 6" xfId="10979"/>
    <cellStyle name="60% - 强调文字颜色 3 3 6 7" xfId="10980"/>
    <cellStyle name="60% - 强调文字颜色 3 3 6 8" xfId="10981"/>
    <cellStyle name="60% - 强调文字颜色 3 3 6 9" xfId="10982"/>
    <cellStyle name="60% - 强调文字颜色 3 3 7" xfId="10983"/>
    <cellStyle name="60% - 强调文字颜色 3 3 7 10" xfId="10984"/>
    <cellStyle name="60% - 强调文字颜色 3 3 7 11" xfId="10985"/>
    <cellStyle name="60% - 强调文字颜色 3 3 7 12" xfId="10986"/>
    <cellStyle name="60% - 强调文字颜色 3 3 7 13" xfId="10987"/>
    <cellStyle name="60% - 强调文字颜色 3 3 7 14" xfId="10988"/>
    <cellStyle name="60% - 强调文字颜色 3 3 7 15" xfId="10989"/>
    <cellStyle name="60% - 强调文字颜色 3 3 7 2" xfId="10990"/>
    <cellStyle name="60% - 强调文字颜色 3 3 7 3" xfId="10991"/>
    <cellStyle name="60% - 强调文字颜色 3 3 7 4" xfId="10992"/>
    <cellStyle name="60% - 强调文字颜色 3 3 7 5" xfId="10993"/>
    <cellStyle name="60% - 强调文字颜色 3 3 7 6" xfId="10994"/>
    <cellStyle name="60% - 强调文字颜色 3 3 7 7" xfId="10995"/>
    <cellStyle name="60% - 强调文字颜色 3 3 7 8" xfId="10996"/>
    <cellStyle name="60% - 强调文字颜色 3 3 7 9" xfId="10997"/>
    <cellStyle name="60% - 强调文字颜色 3 3 8" xfId="10998"/>
    <cellStyle name="60% - 强调文字颜色 3 3 9" xfId="10999"/>
    <cellStyle name="60% - 强调文字颜色 3 4" xfId="11000"/>
    <cellStyle name="60% - 强调文字颜色 3 4 10" xfId="11001"/>
    <cellStyle name="60% - 强调文字颜色 3 4 11" xfId="11002"/>
    <cellStyle name="60% - 强调文字颜色 3 4 12" xfId="11003"/>
    <cellStyle name="60% - 强调文字颜色 3 4 13" xfId="11004"/>
    <cellStyle name="60% - 强调文字颜色 3 4 14" xfId="11005"/>
    <cellStyle name="60% - 强调文字颜色 3 4 15" xfId="11006"/>
    <cellStyle name="60% - 强调文字颜色 3 4 2" xfId="11007"/>
    <cellStyle name="60% - 强调文字颜色 3 4 3" xfId="11008"/>
    <cellStyle name="60% - 强调文字颜色 3 4 4" xfId="11009"/>
    <cellStyle name="60% - 强调文字颜色 3 4 5" xfId="11010"/>
    <cellStyle name="60% - 强调文字颜色 3 4 6" xfId="11011"/>
    <cellStyle name="60% - 强调文字颜色 3 4 7" xfId="11012"/>
    <cellStyle name="60% - 强调文字颜色 3 4 8" xfId="11013"/>
    <cellStyle name="60% - 强调文字颜色 3 4 9" xfId="11014"/>
    <cellStyle name="60% - 强调文字颜色 3 5" xfId="11015"/>
    <cellStyle name="60% - 强调文字颜色 3 5 10" xfId="11016"/>
    <cellStyle name="60% - 强调文字颜色 3 5 11" xfId="11017"/>
    <cellStyle name="60% - 强调文字颜色 3 5 12" xfId="11018"/>
    <cellStyle name="60% - 强调文字颜色 3 5 13" xfId="11019"/>
    <cellStyle name="60% - 强调文字颜色 3 5 14" xfId="11020"/>
    <cellStyle name="60% - 强调文字颜色 3 5 15" xfId="11021"/>
    <cellStyle name="60% - 强调文字颜色 3 5 2" xfId="11022"/>
    <cellStyle name="60% - 强调文字颜色 3 5 3" xfId="11023"/>
    <cellStyle name="60% - 强调文字颜色 3 5 4" xfId="11024"/>
    <cellStyle name="60% - 强调文字颜色 3 5 5" xfId="11025"/>
    <cellStyle name="60% - 强调文字颜色 3 5 6" xfId="11026"/>
    <cellStyle name="60% - 强调文字颜色 3 5 7" xfId="11027"/>
    <cellStyle name="60% - 强调文字颜色 3 5 8" xfId="11028"/>
    <cellStyle name="60% - 强调文字颜色 3 5 9" xfId="11029"/>
    <cellStyle name="60% - 强调文字颜色 3 6" xfId="11030"/>
    <cellStyle name="60% - 强调文字颜色 3 6 10" xfId="11031"/>
    <cellStyle name="60% - 强调文字颜色 3 6 11" xfId="11032"/>
    <cellStyle name="60% - 强调文字颜色 3 6 12" xfId="11033"/>
    <cellStyle name="60% - 强调文字颜色 3 6 13" xfId="11034"/>
    <cellStyle name="60% - 强调文字颜色 3 6 14" xfId="11035"/>
    <cellStyle name="60% - 强调文字颜色 3 6 15" xfId="11036"/>
    <cellStyle name="60% - 强调文字颜色 3 6 2" xfId="11037"/>
    <cellStyle name="60% - 强调文字颜色 3 6 3" xfId="11038"/>
    <cellStyle name="60% - 强调文字颜色 3 6 4" xfId="11039"/>
    <cellStyle name="60% - 强调文字颜色 3 6 5" xfId="11040"/>
    <cellStyle name="60% - 强调文字颜色 3 6 6" xfId="11041"/>
    <cellStyle name="60% - 强调文字颜色 3 6 7" xfId="11042"/>
    <cellStyle name="60% - 强调文字颜色 3 6 8" xfId="11043"/>
    <cellStyle name="60% - 强调文字颜色 3 6 9" xfId="11044"/>
    <cellStyle name="60% - 强调文字颜色 3 7" xfId="11045"/>
    <cellStyle name="60% - 强调文字颜色 3 7 10" xfId="11046"/>
    <cellStyle name="60% - 强调文字颜色 3 7 11" xfId="11047"/>
    <cellStyle name="60% - 强调文字颜色 3 7 12" xfId="11048"/>
    <cellStyle name="60% - 强调文字颜色 3 7 13" xfId="11049"/>
    <cellStyle name="60% - 强调文字颜色 3 7 14" xfId="11050"/>
    <cellStyle name="60% - 强调文字颜色 3 7 15" xfId="11051"/>
    <cellStyle name="60% - 强调文字颜色 3 7 2" xfId="11052"/>
    <cellStyle name="60% - 强调文字颜色 3 7 3" xfId="11053"/>
    <cellStyle name="60% - 强调文字颜色 3 7 4" xfId="11054"/>
    <cellStyle name="60% - 强调文字颜色 3 7 5" xfId="11055"/>
    <cellStyle name="60% - 强调文字颜色 3 7 6" xfId="11056"/>
    <cellStyle name="60% - 强调文字颜色 3 7 7" xfId="11057"/>
    <cellStyle name="60% - 强调文字颜色 3 7 8" xfId="11058"/>
    <cellStyle name="60% - 强调文字颜色 3 7 9" xfId="11059"/>
    <cellStyle name="60% - 强调文字颜色 3 8" xfId="11060"/>
    <cellStyle name="60% - 强调文字颜色 3 8 10" xfId="11061"/>
    <cellStyle name="60% - 强调文字颜色 3 8 11" xfId="11062"/>
    <cellStyle name="60% - 强调文字颜色 3 8 12" xfId="11063"/>
    <cellStyle name="60% - 强调文字颜色 3 8 13" xfId="11064"/>
    <cellStyle name="60% - 强调文字颜色 3 8 14" xfId="11065"/>
    <cellStyle name="60% - 强调文字颜色 3 8 15" xfId="11066"/>
    <cellStyle name="60% - 强调文字颜色 3 8 2" xfId="11067"/>
    <cellStyle name="60% - 强调文字颜色 3 8 3" xfId="11068"/>
    <cellStyle name="60% - 强调文字颜色 3 8 4" xfId="11069"/>
    <cellStyle name="60% - 强调文字颜色 3 8 5" xfId="11070"/>
    <cellStyle name="60% - 强调文字颜色 3 8 6" xfId="11071"/>
    <cellStyle name="60% - 强调文字颜色 3 8 7" xfId="11072"/>
    <cellStyle name="60% - 强调文字颜色 3 8 8" xfId="11073"/>
    <cellStyle name="60% - 强调文字颜色 3 8 9" xfId="11074"/>
    <cellStyle name="60% - 强调文字颜色 3 9" xfId="11075"/>
    <cellStyle name="60% - 强调文字颜色 3 9 10" xfId="11076"/>
    <cellStyle name="60% - 强调文字颜色 3 9 11" xfId="11077"/>
    <cellStyle name="60% - 强调文字颜色 3 9 12" xfId="11078"/>
    <cellStyle name="60% - 强调文字颜色 3 9 13" xfId="11079"/>
    <cellStyle name="60% - 强调文字颜色 3 9 14" xfId="11080"/>
    <cellStyle name="60% - 强调文字颜色 3 9 15" xfId="11081"/>
    <cellStyle name="60% - 强调文字颜色 3 9 2" xfId="11082"/>
    <cellStyle name="60% - 强调文字颜色 3 9 3" xfId="11083"/>
    <cellStyle name="60% - 强调文字颜色 3 9 4" xfId="11084"/>
    <cellStyle name="60% - 强调文字颜色 3 9 5" xfId="11085"/>
    <cellStyle name="60% - 强调文字颜色 3 9 6" xfId="11086"/>
    <cellStyle name="60% - 强调文字颜色 3 9 7" xfId="11087"/>
    <cellStyle name="60% - 强调文字颜色 3 9 8" xfId="11088"/>
    <cellStyle name="60% - 强调文字颜色 3 9 9" xfId="11089"/>
    <cellStyle name="60% - 强调文字颜色 4 10" xfId="11090"/>
    <cellStyle name="60% - 强调文字颜色 4 10 2" xfId="11091"/>
    <cellStyle name="60% - 强调文字颜色 4 10 3" xfId="11092"/>
    <cellStyle name="60% - 强调文字颜色 4 11" xfId="11093"/>
    <cellStyle name="60% - 强调文字颜色 4 11 2" xfId="11094"/>
    <cellStyle name="60% - 强调文字颜色 4 12" xfId="11095"/>
    <cellStyle name="60% - 强调文字颜色 4 2" xfId="11096"/>
    <cellStyle name="60% - 强调文字颜色 4 2 10" xfId="11097"/>
    <cellStyle name="60% - 强调文字颜色 4 2 10 10" xfId="11098"/>
    <cellStyle name="60% - 强调文字颜色 4 2 10 11" xfId="11099"/>
    <cellStyle name="60% - 强调文字颜色 4 2 10 12" xfId="11100"/>
    <cellStyle name="60% - 强调文字颜色 4 2 10 13" xfId="11101"/>
    <cellStyle name="60% - 强调文字颜色 4 2 10 14" xfId="11102"/>
    <cellStyle name="60% - 强调文字颜色 4 2 10 15" xfId="11103"/>
    <cellStyle name="60% - 强调文字颜色 4 2 10 2" xfId="11104"/>
    <cellStyle name="60% - 强调文字颜色 4 2 10 3" xfId="11105"/>
    <cellStyle name="60% - 强调文字颜色 4 2 10 4" xfId="11106"/>
    <cellStyle name="60% - 强调文字颜色 4 2 10 5" xfId="11107"/>
    <cellStyle name="60% - 强调文字颜色 4 2 10 6" xfId="11108"/>
    <cellStyle name="60% - 强调文字颜色 4 2 10 7" xfId="11109"/>
    <cellStyle name="60% - 强调文字颜色 4 2 10 8" xfId="11110"/>
    <cellStyle name="60% - 强调文字颜色 4 2 10 9" xfId="11111"/>
    <cellStyle name="60% - 强调文字颜色 4 2 11" xfId="11112"/>
    <cellStyle name="60% - 强调文字颜色 4 2 11 10" xfId="11113"/>
    <cellStyle name="60% - 强调文字颜色 4 2 11 11" xfId="11114"/>
    <cellStyle name="60% - 强调文字颜色 4 2 11 12" xfId="11115"/>
    <cellStyle name="60% - 强调文字颜色 4 2 11 13" xfId="11116"/>
    <cellStyle name="60% - 强调文字颜色 4 2 11 14" xfId="11117"/>
    <cellStyle name="60% - 强调文字颜色 4 2 11 15" xfId="11118"/>
    <cellStyle name="60% - 强调文字颜色 4 2 11 2" xfId="11119"/>
    <cellStyle name="60% - 强调文字颜色 4 2 11 3" xfId="11120"/>
    <cellStyle name="60% - 强调文字颜色 4 2 11 4" xfId="11121"/>
    <cellStyle name="60% - 强调文字颜色 4 2 11 5" xfId="11122"/>
    <cellStyle name="60% - 强调文字颜色 4 2 11 6" xfId="11123"/>
    <cellStyle name="60% - 强调文字颜色 4 2 11 7" xfId="11124"/>
    <cellStyle name="60% - 强调文字颜色 4 2 11 8" xfId="11125"/>
    <cellStyle name="60% - 强调文字颜色 4 2 11 9" xfId="11126"/>
    <cellStyle name="60% - 强调文字颜色 4 2 12" xfId="11127"/>
    <cellStyle name="60% - 强调文字颜色 4 2 12 10" xfId="11128"/>
    <cellStyle name="60% - 强调文字颜色 4 2 12 11" xfId="11129"/>
    <cellStyle name="60% - 强调文字颜色 4 2 12 12" xfId="11130"/>
    <cellStyle name="60% - 强调文字颜色 4 2 12 13" xfId="11131"/>
    <cellStyle name="60% - 强调文字颜色 4 2 12 14" xfId="11132"/>
    <cellStyle name="60% - 强调文字颜色 4 2 12 15" xfId="11133"/>
    <cellStyle name="60% - 强调文字颜色 4 2 12 2" xfId="11134"/>
    <cellStyle name="60% - 强调文字颜色 4 2 12 3" xfId="11135"/>
    <cellStyle name="60% - 强调文字颜色 4 2 12 4" xfId="11136"/>
    <cellStyle name="60% - 强调文字颜色 4 2 12 5" xfId="11137"/>
    <cellStyle name="60% - 强调文字颜色 4 2 12 6" xfId="11138"/>
    <cellStyle name="60% - 强调文字颜色 4 2 12 7" xfId="11139"/>
    <cellStyle name="60% - 强调文字颜色 4 2 12 8" xfId="11140"/>
    <cellStyle name="60% - 强调文字颜色 4 2 12 9" xfId="11141"/>
    <cellStyle name="60% - 强调文字颜色 4 2 13" xfId="11142"/>
    <cellStyle name="60% - 强调文字颜色 4 2 13 10" xfId="11143"/>
    <cellStyle name="60% - 强调文字颜色 4 2 13 11" xfId="11144"/>
    <cellStyle name="60% - 强调文字颜色 4 2 13 12" xfId="11145"/>
    <cellStyle name="60% - 强调文字颜色 4 2 13 13" xfId="11146"/>
    <cellStyle name="60% - 强调文字颜色 4 2 13 14" xfId="11147"/>
    <cellStyle name="60% - 强调文字颜色 4 2 13 15" xfId="11148"/>
    <cellStyle name="60% - 强调文字颜色 4 2 13 2" xfId="11149"/>
    <cellStyle name="60% - 强调文字颜色 4 2 13 3" xfId="11150"/>
    <cellStyle name="60% - 强调文字颜色 4 2 13 4" xfId="11151"/>
    <cellStyle name="60% - 强调文字颜色 4 2 13 5" xfId="11152"/>
    <cellStyle name="60% - 强调文字颜色 4 2 13 6" xfId="11153"/>
    <cellStyle name="60% - 强调文字颜色 4 2 13 7" xfId="11154"/>
    <cellStyle name="60% - 强调文字颜色 4 2 13 8" xfId="11155"/>
    <cellStyle name="60% - 强调文字颜色 4 2 13 9" xfId="11156"/>
    <cellStyle name="60% - 强调文字颜色 4 2 14" xfId="11157"/>
    <cellStyle name="60% - 强调文字颜色 4 2 14 10" xfId="11158"/>
    <cellStyle name="60% - 强调文字颜色 4 2 14 11" xfId="11159"/>
    <cellStyle name="60% - 强调文字颜色 4 2 14 12" xfId="11160"/>
    <cellStyle name="60% - 强调文字颜色 4 2 14 13" xfId="11161"/>
    <cellStyle name="60% - 强调文字颜色 4 2 14 14" xfId="11162"/>
    <cellStyle name="60% - 强调文字颜色 4 2 14 15" xfId="11163"/>
    <cellStyle name="60% - 强调文字颜色 4 2 14 2" xfId="11164"/>
    <cellStyle name="60% - 强调文字颜色 4 2 14 3" xfId="11165"/>
    <cellStyle name="60% - 强调文字颜色 4 2 14 4" xfId="11166"/>
    <cellStyle name="60% - 强调文字颜色 4 2 14 5" xfId="11167"/>
    <cellStyle name="60% - 强调文字颜色 4 2 14 6" xfId="11168"/>
    <cellStyle name="60% - 强调文字颜色 4 2 14 7" xfId="11169"/>
    <cellStyle name="60% - 强调文字颜色 4 2 14 8" xfId="11170"/>
    <cellStyle name="60% - 强调文字颜色 4 2 14 9" xfId="11171"/>
    <cellStyle name="60% - 强调文字颜色 4 2 15" xfId="11172"/>
    <cellStyle name="60% - 强调文字颜色 4 2 15 10" xfId="11173"/>
    <cellStyle name="60% - 强调文字颜色 4 2 15 11" xfId="11174"/>
    <cellStyle name="60% - 强调文字颜色 4 2 15 12" xfId="11175"/>
    <cellStyle name="60% - 强调文字颜色 4 2 15 13" xfId="11176"/>
    <cellStyle name="60% - 强调文字颜色 4 2 15 14" xfId="11177"/>
    <cellStyle name="60% - 强调文字颜色 4 2 15 15" xfId="11178"/>
    <cellStyle name="60% - 强调文字颜色 4 2 15 2" xfId="11179"/>
    <cellStyle name="60% - 强调文字颜色 4 2 15 3" xfId="11180"/>
    <cellStyle name="60% - 强调文字颜色 4 2 15 4" xfId="11181"/>
    <cellStyle name="60% - 强调文字颜色 4 2 15 5" xfId="11182"/>
    <cellStyle name="60% - 强调文字颜色 4 2 15 6" xfId="11183"/>
    <cellStyle name="60% - 强调文字颜色 4 2 15 7" xfId="11184"/>
    <cellStyle name="60% - 强调文字颜色 4 2 15 8" xfId="11185"/>
    <cellStyle name="60% - 强调文字颜色 4 2 15 9" xfId="11186"/>
    <cellStyle name="60% - 强调文字颜色 4 2 16" xfId="11187"/>
    <cellStyle name="60% - 强调文字颜色 4 2 16 10" xfId="11188"/>
    <cellStyle name="60% - 强调文字颜色 4 2 16 11" xfId="11189"/>
    <cellStyle name="60% - 强调文字颜色 4 2 16 12" xfId="11190"/>
    <cellStyle name="60% - 强调文字颜色 4 2 16 13" xfId="11191"/>
    <cellStyle name="60% - 强调文字颜色 4 2 16 14" xfId="11192"/>
    <cellStyle name="60% - 强调文字颜色 4 2 16 15" xfId="11193"/>
    <cellStyle name="60% - 强调文字颜色 4 2 16 2" xfId="11194"/>
    <cellStyle name="60% - 强调文字颜色 4 2 16 3" xfId="11195"/>
    <cellStyle name="60% - 强调文字颜色 4 2 16 4" xfId="11196"/>
    <cellStyle name="60% - 强调文字颜色 4 2 16 5" xfId="11197"/>
    <cellStyle name="60% - 强调文字颜色 4 2 16 6" xfId="11198"/>
    <cellStyle name="60% - 强调文字颜色 4 2 16 7" xfId="11199"/>
    <cellStyle name="60% - 强调文字颜色 4 2 16 8" xfId="11200"/>
    <cellStyle name="60% - 强调文字颜色 4 2 16 9" xfId="11201"/>
    <cellStyle name="60% - 强调文字颜色 4 2 17" xfId="11202"/>
    <cellStyle name="60% - 强调文字颜色 4 2 17 10" xfId="11203"/>
    <cellStyle name="60% - 强调文字颜色 4 2 17 11" xfId="11204"/>
    <cellStyle name="60% - 强调文字颜色 4 2 17 12" xfId="11205"/>
    <cellStyle name="60% - 强调文字颜色 4 2 17 13" xfId="11206"/>
    <cellStyle name="60% - 强调文字颜色 4 2 17 14" xfId="11207"/>
    <cellStyle name="60% - 强调文字颜色 4 2 17 15" xfId="11208"/>
    <cellStyle name="60% - 强调文字颜色 4 2 17 2" xfId="11209"/>
    <cellStyle name="60% - 强调文字颜色 4 2 17 3" xfId="11210"/>
    <cellStyle name="60% - 强调文字颜色 4 2 17 4" xfId="11211"/>
    <cellStyle name="60% - 强调文字颜色 4 2 17 5" xfId="11212"/>
    <cellStyle name="60% - 强调文字颜色 4 2 17 6" xfId="11213"/>
    <cellStyle name="60% - 强调文字颜色 4 2 17 7" xfId="11214"/>
    <cellStyle name="60% - 强调文字颜色 4 2 17 8" xfId="11215"/>
    <cellStyle name="60% - 强调文字颜色 4 2 17 9" xfId="11216"/>
    <cellStyle name="60% - 强调文字颜色 4 2 18" xfId="11217"/>
    <cellStyle name="60% - 强调文字颜色 4 2 18 10" xfId="11218"/>
    <cellStyle name="60% - 强调文字颜色 4 2 18 11" xfId="11219"/>
    <cellStyle name="60% - 强调文字颜色 4 2 18 12" xfId="11220"/>
    <cellStyle name="60% - 强调文字颜色 4 2 18 13" xfId="11221"/>
    <cellStyle name="60% - 强调文字颜色 4 2 18 14" xfId="11222"/>
    <cellStyle name="60% - 强调文字颜色 4 2 18 15" xfId="11223"/>
    <cellStyle name="60% - 强调文字颜色 4 2 18 2" xfId="11224"/>
    <cellStyle name="60% - 强调文字颜色 4 2 18 3" xfId="11225"/>
    <cellStyle name="60% - 强调文字颜色 4 2 18 4" xfId="11226"/>
    <cellStyle name="60% - 强调文字颜色 4 2 18 5" xfId="11227"/>
    <cellStyle name="60% - 强调文字颜色 4 2 18 6" xfId="11228"/>
    <cellStyle name="60% - 强调文字颜色 4 2 18 7" xfId="11229"/>
    <cellStyle name="60% - 强调文字颜色 4 2 18 8" xfId="11230"/>
    <cellStyle name="60% - 强调文字颜色 4 2 18 9" xfId="11231"/>
    <cellStyle name="60% - 强调文字颜色 4 2 19" xfId="11232"/>
    <cellStyle name="60% - 强调文字颜色 4 2 19 10" xfId="11233"/>
    <cellStyle name="60% - 强调文字颜色 4 2 19 11" xfId="11234"/>
    <cellStyle name="60% - 强调文字颜色 4 2 19 12" xfId="11235"/>
    <cellStyle name="60% - 强调文字颜色 4 2 19 13" xfId="11236"/>
    <cellStyle name="60% - 强调文字颜色 4 2 19 14" xfId="11237"/>
    <cellStyle name="60% - 强调文字颜色 4 2 19 15" xfId="11238"/>
    <cellStyle name="60% - 强调文字颜色 4 2 19 2" xfId="11239"/>
    <cellStyle name="60% - 强调文字颜色 4 2 19 3" xfId="11240"/>
    <cellStyle name="60% - 强调文字颜色 4 2 19 4" xfId="11241"/>
    <cellStyle name="60% - 强调文字颜色 4 2 19 5" xfId="11242"/>
    <cellStyle name="60% - 强调文字颜色 4 2 19 6" xfId="11243"/>
    <cellStyle name="60% - 强调文字颜色 4 2 19 7" xfId="11244"/>
    <cellStyle name="60% - 强调文字颜色 4 2 19 8" xfId="11245"/>
    <cellStyle name="60% - 强调文字颜色 4 2 19 9" xfId="11246"/>
    <cellStyle name="60% - 强调文字颜色 4 2 2" xfId="11247"/>
    <cellStyle name="60% - 强调文字颜色 4 2 2 10" xfId="11248"/>
    <cellStyle name="60% - 强调文字颜色 4 2 2 11" xfId="11249"/>
    <cellStyle name="60% - 强调文字颜色 4 2 2 12" xfId="11250"/>
    <cellStyle name="60% - 强调文字颜色 4 2 2 13" xfId="11251"/>
    <cellStyle name="60% - 强调文字颜色 4 2 2 14" xfId="11252"/>
    <cellStyle name="60% - 强调文字颜色 4 2 2 15" xfId="11253"/>
    <cellStyle name="60% - 强调文字颜色 4 2 2 2" xfId="11254"/>
    <cellStyle name="60% - 强调文字颜色 4 2 2 3" xfId="11255"/>
    <cellStyle name="60% - 强调文字颜色 4 2 2 4" xfId="11256"/>
    <cellStyle name="60% - 强调文字颜色 4 2 2 5" xfId="11257"/>
    <cellStyle name="60% - 强调文字颜色 4 2 2 6" xfId="11258"/>
    <cellStyle name="60% - 强调文字颜色 4 2 2 7" xfId="11259"/>
    <cellStyle name="60% - 强调文字颜色 4 2 2 8" xfId="11260"/>
    <cellStyle name="60% - 强调文字颜色 4 2 2 9" xfId="11261"/>
    <cellStyle name="60% - 强调文字颜色 4 2 20" xfId="11262"/>
    <cellStyle name="60% - 强调文字颜色 4 2 20 10" xfId="11263"/>
    <cellStyle name="60% - 强调文字颜色 4 2 20 11" xfId="11264"/>
    <cellStyle name="60% - 强调文字颜色 4 2 20 12" xfId="11265"/>
    <cellStyle name="60% - 强调文字颜色 4 2 20 13" xfId="11266"/>
    <cellStyle name="60% - 强调文字颜色 4 2 20 14" xfId="11267"/>
    <cellStyle name="60% - 强调文字颜色 4 2 20 15" xfId="11268"/>
    <cellStyle name="60% - 强调文字颜色 4 2 20 2" xfId="11269"/>
    <cellStyle name="60% - 强调文字颜色 4 2 20 3" xfId="11270"/>
    <cellStyle name="60% - 强调文字颜色 4 2 20 4" xfId="11271"/>
    <cellStyle name="60% - 强调文字颜色 4 2 20 5" xfId="11272"/>
    <cellStyle name="60% - 强调文字颜色 4 2 20 6" xfId="11273"/>
    <cellStyle name="60% - 强调文字颜色 4 2 20 7" xfId="11274"/>
    <cellStyle name="60% - 强调文字颜色 4 2 20 8" xfId="11275"/>
    <cellStyle name="60% - 强调文字颜色 4 2 20 9" xfId="11276"/>
    <cellStyle name="60% - 强调文字颜色 4 2 21" xfId="11277"/>
    <cellStyle name="60% - 强调文字颜色 4 2 21 10" xfId="11278"/>
    <cellStyle name="60% - 强调文字颜色 4 2 21 11" xfId="11279"/>
    <cellStyle name="60% - 强调文字颜色 4 2 21 12" xfId="11280"/>
    <cellStyle name="60% - 强调文字颜色 4 2 21 13" xfId="11281"/>
    <cellStyle name="60% - 强调文字颜色 4 2 21 14" xfId="11282"/>
    <cellStyle name="60% - 强调文字颜色 4 2 21 15" xfId="11283"/>
    <cellStyle name="60% - 强调文字颜色 4 2 21 2" xfId="11284"/>
    <cellStyle name="60% - 强调文字颜色 4 2 21 3" xfId="11285"/>
    <cellStyle name="60% - 强调文字颜色 4 2 21 4" xfId="11286"/>
    <cellStyle name="60% - 强调文字颜色 4 2 21 5" xfId="11287"/>
    <cellStyle name="60% - 强调文字颜色 4 2 21 6" xfId="11288"/>
    <cellStyle name="60% - 强调文字颜色 4 2 21 7" xfId="11289"/>
    <cellStyle name="60% - 强调文字颜色 4 2 21 8" xfId="11290"/>
    <cellStyle name="60% - 强调文字颜色 4 2 21 9" xfId="11291"/>
    <cellStyle name="60% - 强调文字颜色 4 2 22" xfId="11292"/>
    <cellStyle name="60% - 强调文字颜色 4 2 22 10" xfId="11293"/>
    <cellStyle name="60% - 强调文字颜色 4 2 22 11" xfId="11294"/>
    <cellStyle name="60% - 强调文字颜色 4 2 22 12" xfId="11295"/>
    <cellStyle name="60% - 强调文字颜色 4 2 22 13" xfId="11296"/>
    <cellStyle name="60% - 强调文字颜色 4 2 22 14" xfId="11297"/>
    <cellStyle name="60% - 强调文字颜色 4 2 22 15" xfId="11298"/>
    <cellStyle name="60% - 强调文字颜色 4 2 22 2" xfId="11299"/>
    <cellStyle name="60% - 强调文字颜色 4 2 22 3" xfId="11300"/>
    <cellStyle name="60% - 强调文字颜色 4 2 22 4" xfId="11301"/>
    <cellStyle name="60% - 强调文字颜色 4 2 22 5" xfId="11302"/>
    <cellStyle name="60% - 强调文字颜色 4 2 22 6" xfId="11303"/>
    <cellStyle name="60% - 强调文字颜色 4 2 22 7" xfId="11304"/>
    <cellStyle name="60% - 强调文字颜色 4 2 22 8" xfId="11305"/>
    <cellStyle name="60% - 强调文字颜色 4 2 22 9" xfId="11306"/>
    <cellStyle name="60% - 强调文字颜色 4 2 23" xfId="11307"/>
    <cellStyle name="60% - 强调文字颜色 4 2 23 10" xfId="11308"/>
    <cellStyle name="60% - 强调文字颜色 4 2 23 11" xfId="11309"/>
    <cellStyle name="60% - 强调文字颜色 4 2 23 12" xfId="11310"/>
    <cellStyle name="60% - 强调文字颜色 4 2 23 13" xfId="11311"/>
    <cellStyle name="60% - 强调文字颜色 4 2 23 14" xfId="11312"/>
    <cellStyle name="60% - 强调文字颜色 4 2 23 15" xfId="11313"/>
    <cellStyle name="60% - 强调文字颜色 4 2 23 2" xfId="11314"/>
    <cellStyle name="60% - 强调文字颜色 4 2 23 3" xfId="11315"/>
    <cellStyle name="60% - 强调文字颜色 4 2 23 4" xfId="11316"/>
    <cellStyle name="60% - 强调文字颜色 4 2 23 5" xfId="11317"/>
    <cellStyle name="60% - 强调文字颜色 4 2 23 6" xfId="11318"/>
    <cellStyle name="60% - 强调文字颜色 4 2 23 7" xfId="11319"/>
    <cellStyle name="60% - 强调文字颜色 4 2 23 8" xfId="11320"/>
    <cellStyle name="60% - 强调文字颜色 4 2 23 9" xfId="11321"/>
    <cellStyle name="60% - 强调文字颜色 4 2 24" xfId="11322"/>
    <cellStyle name="60% - 强调文字颜色 4 2 24 10" xfId="11323"/>
    <cellStyle name="60% - 强调文字颜色 4 2 24 11" xfId="11324"/>
    <cellStyle name="60% - 强调文字颜色 4 2 24 12" xfId="11325"/>
    <cellStyle name="60% - 强调文字颜色 4 2 24 13" xfId="11326"/>
    <cellStyle name="60% - 强调文字颜色 4 2 24 14" xfId="11327"/>
    <cellStyle name="60% - 强调文字颜色 4 2 24 15" xfId="11328"/>
    <cellStyle name="60% - 强调文字颜色 4 2 24 2" xfId="11329"/>
    <cellStyle name="60% - 强调文字颜色 4 2 24 3" xfId="11330"/>
    <cellStyle name="60% - 强调文字颜色 4 2 24 4" xfId="11331"/>
    <cellStyle name="60% - 强调文字颜色 4 2 24 5" xfId="11332"/>
    <cellStyle name="60% - 强调文字颜色 4 2 24 6" xfId="11333"/>
    <cellStyle name="60% - 强调文字颜色 4 2 24 7" xfId="11334"/>
    <cellStyle name="60% - 强调文字颜色 4 2 24 8" xfId="11335"/>
    <cellStyle name="60% - 强调文字颜色 4 2 24 9" xfId="11336"/>
    <cellStyle name="60% - 强调文字颜色 4 2 25" xfId="11337"/>
    <cellStyle name="60% - 强调文字颜色 4 2 25 10" xfId="11338"/>
    <cellStyle name="60% - 强调文字颜色 4 2 25 11" xfId="11339"/>
    <cellStyle name="60% - 强调文字颜色 4 2 25 12" xfId="11340"/>
    <cellStyle name="60% - 强调文字颜色 4 2 25 13" xfId="11341"/>
    <cellStyle name="60% - 强调文字颜色 4 2 25 14" xfId="11342"/>
    <cellStyle name="60% - 强调文字颜色 4 2 25 15" xfId="11343"/>
    <cellStyle name="60% - 强调文字颜色 4 2 25 2" xfId="11344"/>
    <cellStyle name="60% - 强调文字颜色 4 2 25 3" xfId="11345"/>
    <cellStyle name="60% - 强调文字颜色 4 2 25 4" xfId="11346"/>
    <cellStyle name="60% - 强调文字颜色 4 2 25 5" xfId="11347"/>
    <cellStyle name="60% - 强调文字颜色 4 2 25 6" xfId="11348"/>
    <cellStyle name="60% - 强调文字颜色 4 2 25 7" xfId="11349"/>
    <cellStyle name="60% - 强调文字颜色 4 2 25 8" xfId="11350"/>
    <cellStyle name="60% - 强调文字颜色 4 2 25 9" xfId="11351"/>
    <cellStyle name="60% - 强调文字颜色 4 2 26" xfId="11352"/>
    <cellStyle name="60% - 强调文字颜色 4 2 26 10" xfId="11353"/>
    <cellStyle name="60% - 强调文字颜色 4 2 26 11" xfId="11354"/>
    <cellStyle name="60% - 强调文字颜色 4 2 26 12" xfId="11355"/>
    <cellStyle name="60% - 强调文字颜色 4 2 26 13" xfId="11356"/>
    <cellStyle name="60% - 强调文字颜色 4 2 26 14" xfId="11357"/>
    <cellStyle name="60% - 强调文字颜色 4 2 26 15" xfId="11358"/>
    <cellStyle name="60% - 强调文字颜色 4 2 26 2" xfId="11359"/>
    <cellStyle name="60% - 强调文字颜色 4 2 26 3" xfId="11360"/>
    <cellStyle name="60% - 强调文字颜色 4 2 26 4" xfId="11361"/>
    <cellStyle name="60% - 强调文字颜色 4 2 26 5" xfId="11362"/>
    <cellStyle name="60% - 强调文字颜色 4 2 26 6" xfId="11363"/>
    <cellStyle name="60% - 强调文字颜色 4 2 26 7" xfId="11364"/>
    <cellStyle name="60% - 强调文字颜色 4 2 26 8" xfId="11365"/>
    <cellStyle name="60% - 强调文字颜色 4 2 26 9" xfId="11366"/>
    <cellStyle name="60% - 强调文字颜色 4 2 27" xfId="11367"/>
    <cellStyle name="60% - 强调文字颜色 4 2 27 10" xfId="11368"/>
    <cellStyle name="60% - 强调文字颜色 4 2 27 11" xfId="11369"/>
    <cellStyle name="60% - 强调文字颜色 4 2 27 12" xfId="11370"/>
    <cellStyle name="60% - 强调文字颜色 4 2 27 13" xfId="11371"/>
    <cellStyle name="60% - 强调文字颜色 4 2 27 14" xfId="11372"/>
    <cellStyle name="60% - 强调文字颜色 4 2 27 15" xfId="11373"/>
    <cellStyle name="60% - 强调文字颜色 4 2 27 2" xfId="11374"/>
    <cellStyle name="60% - 强调文字颜色 4 2 27 3" xfId="11375"/>
    <cellStyle name="60% - 强调文字颜色 4 2 27 4" xfId="11376"/>
    <cellStyle name="60% - 强调文字颜色 4 2 27 5" xfId="11377"/>
    <cellStyle name="60% - 强调文字颜色 4 2 27 6" xfId="11378"/>
    <cellStyle name="60% - 强调文字颜色 4 2 27 7" xfId="11379"/>
    <cellStyle name="60% - 强调文字颜色 4 2 27 8" xfId="11380"/>
    <cellStyle name="60% - 强调文字颜色 4 2 27 9" xfId="11381"/>
    <cellStyle name="60% - 强调文字颜色 4 2 28" xfId="11382"/>
    <cellStyle name="60% - 强调文字颜色 4 2 28 10" xfId="11383"/>
    <cellStyle name="60% - 强调文字颜色 4 2 28 11" xfId="11384"/>
    <cellStyle name="60% - 强调文字颜色 4 2 28 12" xfId="11385"/>
    <cellStyle name="60% - 强调文字颜色 4 2 28 13" xfId="11386"/>
    <cellStyle name="60% - 强调文字颜色 4 2 28 14" xfId="11387"/>
    <cellStyle name="60% - 强调文字颜色 4 2 28 15" xfId="11388"/>
    <cellStyle name="60% - 强调文字颜色 4 2 28 2" xfId="11389"/>
    <cellStyle name="60% - 强调文字颜色 4 2 28 3" xfId="11390"/>
    <cellStyle name="60% - 强调文字颜色 4 2 28 4" xfId="11391"/>
    <cellStyle name="60% - 强调文字颜色 4 2 28 5" xfId="11392"/>
    <cellStyle name="60% - 强调文字颜色 4 2 28 6" xfId="11393"/>
    <cellStyle name="60% - 强调文字颜色 4 2 28 7" xfId="11394"/>
    <cellStyle name="60% - 强调文字颜色 4 2 28 8" xfId="11395"/>
    <cellStyle name="60% - 强调文字颜色 4 2 28 9" xfId="11396"/>
    <cellStyle name="60% - 强调文字颜色 4 2 29" xfId="11397"/>
    <cellStyle name="60% - 强调文字颜色 4 2 29 10" xfId="11398"/>
    <cellStyle name="60% - 强调文字颜色 4 2 29 11" xfId="11399"/>
    <cellStyle name="60% - 强调文字颜色 4 2 29 12" xfId="11400"/>
    <cellStyle name="60% - 强调文字颜色 4 2 29 13" xfId="11401"/>
    <cellStyle name="60% - 强调文字颜色 4 2 29 14" xfId="11402"/>
    <cellStyle name="60% - 强调文字颜色 4 2 29 15" xfId="11403"/>
    <cellStyle name="60% - 强调文字颜色 4 2 29 2" xfId="11404"/>
    <cellStyle name="60% - 强调文字颜色 4 2 29 3" xfId="11405"/>
    <cellStyle name="60% - 强调文字颜色 4 2 29 4" xfId="11406"/>
    <cellStyle name="60% - 强调文字颜色 4 2 29 5" xfId="11407"/>
    <cellStyle name="60% - 强调文字颜色 4 2 29 6" xfId="11408"/>
    <cellStyle name="60% - 强调文字颜色 4 2 29 7" xfId="11409"/>
    <cellStyle name="60% - 强调文字颜色 4 2 29 8" xfId="11410"/>
    <cellStyle name="60% - 强调文字颜色 4 2 29 9" xfId="11411"/>
    <cellStyle name="60% - 强调文字颜色 4 2 3" xfId="11412"/>
    <cellStyle name="60% - 强调文字颜色 4 2 3 10" xfId="11413"/>
    <cellStyle name="60% - 强调文字颜色 4 2 3 11" xfId="11414"/>
    <cellStyle name="60% - 强调文字颜色 4 2 3 12" xfId="11415"/>
    <cellStyle name="60% - 强调文字颜色 4 2 3 13" xfId="11416"/>
    <cellStyle name="60% - 强调文字颜色 4 2 3 14" xfId="11417"/>
    <cellStyle name="60% - 强调文字颜色 4 2 3 15" xfId="11418"/>
    <cellStyle name="60% - 强调文字颜色 4 2 3 2" xfId="11419"/>
    <cellStyle name="60% - 强调文字颜色 4 2 3 3" xfId="11420"/>
    <cellStyle name="60% - 强调文字颜色 4 2 3 4" xfId="11421"/>
    <cellStyle name="60% - 强调文字颜色 4 2 3 5" xfId="11422"/>
    <cellStyle name="60% - 强调文字颜色 4 2 3 6" xfId="11423"/>
    <cellStyle name="60% - 强调文字颜色 4 2 3 7" xfId="11424"/>
    <cellStyle name="60% - 强调文字颜色 4 2 3 8" xfId="11425"/>
    <cellStyle name="60% - 强调文字颜色 4 2 3 9" xfId="11426"/>
    <cellStyle name="60% - 强调文字颜色 4 2 30" xfId="11427"/>
    <cellStyle name="60% - 强调文字颜色 4 2 30 10" xfId="11428"/>
    <cellStyle name="60% - 强调文字颜色 4 2 30 11" xfId="11429"/>
    <cellStyle name="60% - 强调文字颜色 4 2 30 12" xfId="11430"/>
    <cellStyle name="60% - 强调文字颜色 4 2 30 13" xfId="11431"/>
    <cellStyle name="60% - 强调文字颜色 4 2 30 14" xfId="11432"/>
    <cellStyle name="60% - 强调文字颜色 4 2 30 15" xfId="11433"/>
    <cellStyle name="60% - 强调文字颜色 4 2 30 2" xfId="11434"/>
    <cellStyle name="60% - 强调文字颜色 4 2 30 3" xfId="11435"/>
    <cellStyle name="60% - 强调文字颜色 4 2 30 4" xfId="11436"/>
    <cellStyle name="60% - 强调文字颜色 4 2 30 5" xfId="11437"/>
    <cellStyle name="60% - 强调文字颜色 4 2 30 6" xfId="11438"/>
    <cellStyle name="60% - 强调文字颜色 4 2 30 7" xfId="11439"/>
    <cellStyle name="60% - 强调文字颜色 4 2 30 8" xfId="11440"/>
    <cellStyle name="60% - 强调文字颜色 4 2 30 9" xfId="11441"/>
    <cellStyle name="60% - 强调文字颜色 4 2 31" xfId="11442"/>
    <cellStyle name="60% - 强调文字颜色 4 2 31 10" xfId="11443"/>
    <cellStyle name="60% - 强调文字颜色 4 2 31 11" xfId="11444"/>
    <cellStyle name="60% - 强调文字颜色 4 2 31 12" xfId="11445"/>
    <cellStyle name="60% - 强调文字颜色 4 2 31 13" xfId="11446"/>
    <cellStyle name="60% - 强调文字颜色 4 2 31 14" xfId="11447"/>
    <cellStyle name="60% - 强调文字颜色 4 2 31 15" xfId="11448"/>
    <cellStyle name="60% - 强调文字颜色 4 2 31 2" xfId="11449"/>
    <cellStyle name="60% - 强调文字颜色 4 2 31 3" xfId="11450"/>
    <cellStyle name="60% - 强调文字颜色 4 2 31 4" xfId="11451"/>
    <cellStyle name="60% - 强调文字颜色 4 2 31 5" xfId="11452"/>
    <cellStyle name="60% - 强调文字颜色 4 2 31 6" xfId="11453"/>
    <cellStyle name="60% - 强调文字颜色 4 2 31 7" xfId="11454"/>
    <cellStyle name="60% - 强调文字颜色 4 2 31 8" xfId="11455"/>
    <cellStyle name="60% - 强调文字颜色 4 2 31 9" xfId="11456"/>
    <cellStyle name="60% - 强调文字颜色 4 2 32" xfId="11457"/>
    <cellStyle name="60% - 强调文字颜色 4 2 32 10" xfId="11458"/>
    <cellStyle name="60% - 强调文字颜色 4 2 32 11" xfId="11459"/>
    <cellStyle name="60% - 强调文字颜色 4 2 32 12" xfId="11460"/>
    <cellStyle name="60% - 强调文字颜色 4 2 32 13" xfId="11461"/>
    <cellStyle name="60% - 强调文字颜色 4 2 32 14" xfId="11462"/>
    <cellStyle name="60% - 强调文字颜色 4 2 32 15" xfId="11463"/>
    <cellStyle name="60% - 强调文字颜色 4 2 32 2" xfId="11464"/>
    <cellStyle name="60% - 强调文字颜色 4 2 32 3" xfId="11465"/>
    <cellStyle name="60% - 强调文字颜色 4 2 32 4" xfId="11466"/>
    <cellStyle name="60% - 强调文字颜色 4 2 32 5" xfId="11467"/>
    <cellStyle name="60% - 强调文字颜色 4 2 32 6" xfId="11468"/>
    <cellStyle name="60% - 强调文字颜色 4 2 32 7" xfId="11469"/>
    <cellStyle name="60% - 强调文字颜色 4 2 32 8" xfId="11470"/>
    <cellStyle name="60% - 强调文字颜色 4 2 32 9" xfId="11471"/>
    <cellStyle name="60% - 强调文字颜色 4 2 33" xfId="11472"/>
    <cellStyle name="60% - 强调文字颜色 4 2 33 10" xfId="11473"/>
    <cellStyle name="60% - 强调文字颜色 4 2 33 11" xfId="11474"/>
    <cellStyle name="60% - 强调文字颜色 4 2 33 12" xfId="11475"/>
    <cellStyle name="60% - 强调文字颜色 4 2 33 13" xfId="11476"/>
    <cellStyle name="60% - 强调文字颜色 4 2 33 14" xfId="11477"/>
    <cellStyle name="60% - 强调文字颜色 4 2 33 15" xfId="11478"/>
    <cellStyle name="60% - 强调文字颜色 4 2 33 2" xfId="11479"/>
    <cellStyle name="60% - 强调文字颜色 4 2 33 3" xfId="11480"/>
    <cellStyle name="60% - 强调文字颜色 4 2 33 4" xfId="11481"/>
    <cellStyle name="60% - 强调文字颜色 4 2 33 5" xfId="11482"/>
    <cellStyle name="60% - 强调文字颜色 4 2 33 6" xfId="11483"/>
    <cellStyle name="60% - 强调文字颜色 4 2 33 7" xfId="11484"/>
    <cellStyle name="60% - 强调文字颜色 4 2 33 8" xfId="11485"/>
    <cellStyle name="60% - 强调文字颜色 4 2 33 9" xfId="11486"/>
    <cellStyle name="60% - 强调文字颜色 4 2 34" xfId="11487"/>
    <cellStyle name="60% - 强调文字颜色 4 2 34 10" xfId="11488"/>
    <cellStyle name="60% - 强调文字颜色 4 2 34 11" xfId="11489"/>
    <cellStyle name="60% - 强调文字颜色 4 2 34 12" xfId="11490"/>
    <cellStyle name="60% - 强调文字颜色 4 2 34 13" xfId="11491"/>
    <cellStyle name="60% - 强调文字颜色 4 2 34 14" xfId="11492"/>
    <cellStyle name="60% - 强调文字颜色 4 2 34 15" xfId="11493"/>
    <cellStyle name="60% - 强调文字颜色 4 2 34 2" xfId="11494"/>
    <cellStyle name="60% - 强调文字颜色 4 2 34 3" xfId="11495"/>
    <cellStyle name="60% - 强调文字颜色 4 2 34 4" xfId="11496"/>
    <cellStyle name="60% - 强调文字颜色 4 2 34 5" xfId="11497"/>
    <cellStyle name="60% - 强调文字颜色 4 2 34 6" xfId="11498"/>
    <cellStyle name="60% - 强调文字颜色 4 2 34 7" xfId="11499"/>
    <cellStyle name="60% - 强调文字颜色 4 2 34 8" xfId="11500"/>
    <cellStyle name="60% - 强调文字颜色 4 2 34 9" xfId="11501"/>
    <cellStyle name="60% - 强调文字颜色 4 2 35" xfId="11502"/>
    <cellStyle name="60% - 强调文字颜色 4 2 36" xfId="11503"/>
    <cellStyle name="60% - 强调文字颜色 4 2 37" xfId="11504"/>
    <cellStyle name="60% - 强调文字颜色 4 2 38" xfId="11505"/>
    <cellStyle name="60% - 强调文字颜色 4 2 39" xfId="11506"/>
    <cellStyle name="60% - 强调文字颜色 4 2 4" xfId="11507"/>
    <cellStyle name="60% - 强调文字颜色 4 2 4 10" xfId="11508"/>
    <cellStyle name="60% - 强调文字颜色 4 2 4 11" xfId="11509"/>
    <cellStyle name="60% - 强调文字颜色 4 2 4 12" xfId="11510"/>
    <cellStyle name="60% - 强调文字颜色 4 2 4 13" xfId="11511"/>
    <cellStyle name="60% - 强调文字颜色 4 2 4 14" xfId="11512"/>
    <cellStyle name="60% - 强调文字颜色 4 2 4 15" xfId="11513"/>
    <cellStyle name="60% - 强调文字颜色 4 2 4 2" xfId="11514"/>
    <cellStyle name="60% - 强调文字颜色 4 2 4 3" xfId="11515"/>
    <cellStyle name="60% - 强调文字颜色 4 2 4 4" xfId="11516"/>
    <cellStyle name="60% - 强调文字颜色 4 2 4 5" xfId="11517"/>
    <cellStyle name="60% - 强调文字颜色 4 2 4 6" xfId="11518"/>
    <cellStyle name="60% - 强调文字颜色 4 2 4 7" xfId="11519"/>
    <cellStyle name="60% - 强调文字颜色 4 2 4 8" xfId="11520"/>
    <cellStyle name="60% - 强调文字颜色 4 2 4 9" xfId="11521"/>
    <cellStyle name="60% - 强调文字颜色 4 2 40" xfId="11522"/>
    <cellStyle name="60% - 强调文字颜色 4 2 41" xfId="11523"/>
    <cellStyle name="60% - 强调文字颜色 4 2 42" xfId="11524"/>
    <cellStyle name="60% - 强调文字颜色 4 2 43" xfId="11525"/>
    <cellStyle name="60% - 强调文字颜色 4 2 44" xfId="11526"/>
    <cellStyle name="60% - 强调文字颜色 4 2 45" xfId="11527"/>
    <cellStyle name="60% - 强调文字颜色 4 2 46" xfId="11528"/>
    <cellStyle name="60% - 强调文字颜色 4 2 47" xfId="11529"/>
    <cellStyle name="60% - 强调文字颜色 4 2 48" xfId="11530"/>
    <cellStyle name="60% - 强调文字颜色 4 2 49" xfId="11531"/>
    <cellStyle name="60% - 强调文字颜色 4 2 5" xfId="11532"/>
    <cellStyle name="60% - 强调文字颜色 4 2 5 10" xfId="11533"/>
    <cellStyle name="60% - 强调文字颜色 4 2 5 11" xfId="11534"/>
    <cellStyle name="60% - 强调文字颜色 4 2 5 12" xfId="11535"/>
    <cellStyle name="60% - 强调文字颜色 4 2 5 13" xfId="11536"/>
    <cellStyle name="60% - 强调文字颜色 4 2 5 14" xfId="11537"/>
    <cellStyle name="60% - 强调文字颜色 4 2 5 15" xfId="11538"/>
    <cellStyle name="60% - 强调文字颜色 4 2 5 2" xfId="11539"/>
    <cellStyle name="60% - 强调文字颜色 4 2 5 3" xfId="11540"/>
    <cellStyle name="60% - 强调文字颜色 4 2 5 4" xfId="11541"/>
    <cellStyle name="60% - 强调文字颜色 4 2 5 5" xfId="11542"/>
    <cellStyle name="60% - 强调文字颜色 4 2 5 6" xfId="11543"/>
    <cellStyle name="60% - 强调文字颜色 4 2 5 7" xfId="11544"/>
    <cellStyle name="60% - 强调文字颜色 4 2 5 8" xfId="11545"/>
    <cellStyle name="60% - 强调文字颜色 4 2 5 9" xfId="11546"/>
    <cellStyle name="60% - 强调文字颜色 4 2 50" xfId="11547"/>
    <cellStyle name="60% - 强调文字颜色 4 2 51" xfId="11548"/>
    <cellStyle name="60% - 强调文字颜色 4 2 52" xfId="11549"/>
    <cellStyle name="60% - 强调文字颜色 4 2 53" xfId="11550"/>
    <cellStyle name="60% - 强调文字颜色 4 2 54" xfId="11551"/>
    <cellStyle name="60% - 强调文字颜色 4 2 55" xfId="11552"/>
    <cellStyle name="60% - 强调文字颜色 4 2 56" xfId="11553"/>
    <cellStyle name="60% - 强调文字颜色 4 2 57" xfId="11554"/>
    <cellStyle name="60% - 强调文字颜色 4 2 58" xfId="11555"/>
    <cellStyle name="60% - 强调文字颜色 4 2 59" xfId="11556"/>
    <cellStyle name="60% - 强调文字颜色 4 2 6" xfId="11557"/>
    <cellStyle name="60% - 强调文字颜色 4 2 6 10" xfId="11558"/>
    <cellStyle name="60% - 强调文字颜色 4 2 6 11" xfId="11559"/>
    <cellStyle name="60% - 强调文字颜色 4 2 6 12" xfId="11560"/>
    <cellStyle name="60% - 强调文字颜色 4 2 6 13" xfId="11561"/>
    <cellStyle name="60% - 强调文字颜色 4 2 6 14" xfId="11562"/>
    <cellStyle name="60% - 强调文字颜色 4 2 6 15" xfId="11563"/>
    <cellStyle name="60% - 强调文字颜色 4 2 6 2" xfId="11564"/>
    <cellStyle name="60% - 强调文字颜色 4 2 6 3" xfId="11565"/>
    <cellStyle name="60% - 强调文字颜色 4 2 6 4" xfId="11566"/>
    <cellStyle name="60% - 强调文字颜色 4 2 6 5" xfId="11567"/>
    <cellStyle name="60% - 强调文字颜色 4 2 6 6" xfId="11568"/>
    <cellStyle name="60% - 强调文字颜色 4 2 6 7" xfId="11569"/>
    <cellStyle name="60% - 强调文字颜色 4 2 6 8" xfId="11570"/>
    <cellStyle name="60% - 强调文字颜色 4 2 6 9" xfId="11571"/>
    <cellStyle name="60% - 强调文字颜色 4 2 60" xfId="11572"/>
    <cellStyle name="60% - 强调文字颜色 4 2 7" xfId="11573"/>
    <cellStyle name="60% - 强调文字颜色 4 2 7 10" xfId="11574"/>
    <cellStyle name="60% - 强调文字颜色 4 2 7 11" xfId="11575"/>
    <cellStyle name="60% - 强调文字颜色 4 2 7 12" xfId="11576"/>
    <cellStyle name="60% - 强调文字颜色 4 2 7 13" xfId="11577"/>
    <cellStyle name="60% - 强调文字颜色 4 2 7 14" xfId="11578"/>
    <cellStyle name="60% - 强调文字颜色 4 2 7 15" xfId="11579"/>
    <cellStyle name="60% - 强调文字颜色 4 2 7 2" xfId="11580"/>
    <cellStyle name="60% - 强调文字颜色 4 2 7 3" xfId="11581"/>
    <cellStyle name="60% - 强调文字颜色 4 2 7 4" xfId="11582"/>
    <cellStyle name="60% - 强调文字颜色 4 2 7 5" xfId="11583"/>
    <cellStyle name="60% - 强调文字颜色 4 2 7 6" xfId="11584"/>
    <cellStyle name="60% - 强调文字颜色 4 2 7 7" xfId="11585"/>
    <cellStyle name="60% - 强调文字颜色 4 2 7 8" xfId="11586"/>
    <cellStyle name="60% - 强调文字颜色 4 2 7 9" xfId="11587"/>
    <cellStyle name="60% - 强调文字颜色 4 2 8" xfId="11588"/>
    <cellStyle name="60% - 强调文字颜色 4 2 8 10" xfId="11589"/>
    <cellStyle name="60% - 强调文字颜色 4 2 8 11" xfId="11590"/>
    <cellStyle name="60% - 强调文字颜色 4 2 8 12" xfId="11591"/>
    <cellStyle name="60% - 强调文字颜色 4 2 8 13" xfId="11592"/>
    <cellStyle name="60% - 强调文字颜色 4 2 8 14" xfId="11593"/>
    <cellStyle name="60% - 强调文字颜色 4 2 8 15" xfId="11594"/>
    <cellStyle name="60% - 强调文字颜色 4 2 8 2" xfId="11595"/>
    <cellStyle name="60% - 强调文字颜色 4 2 8 3" xfId="11596"/>
    <cellStyle name="60% - 强调文字颜色 4 2 8 4" xfId="11597"/>
    <cellStyle name="60% - 强调文字颜色 4 2 8 5" xfId="11598"/>
    <cellStyle name="60% - 强调文字颜色 4 2 8 6" xfId="11599"/>
    <cellStyle name="60% - 强调文字颜色 4 2 8 7" xfId="11600"/>
    <cellStyle name="60% - 强调文字颜色 4 2 8 8" xfId="11601"/>
    <cellStyle name="60% - 强调文字颜色 4 2 8 9" xfId="11602"/>
    <cellStyle name="60% - 强调文字颜色 4 2 9" xfId="11603"/>
    <cellStyle name="60% - 强调文字颜色 4 2 9 10" xfId="11604"/>
    <cellStyle name="60% - 强调文字颜色 4 2 9 11" xfId="11605"/>
    <cellStyle name="60% - 强调文字颜色 4 2 9 12" xfId="11606"/>
    <cellStyle name="60% - 强调文字颜色 4 2 9 13" xfId="11607"/>
    <cellStyle name="60% - 强调文字颜色 4 2 9 14" xfId="11608"/>
    <cellStyle name="60% - 强调文字颜色 4 2 9 15" xfId="11609"/>
    <cellStyle name="60% - 强调文字颜色 4 2 9 2" xfId="11610"/>
    <cellStyle name="60% - 强调文字颜色 4 2 9 3" xfId="11611"/>
    <cellStyle name="60% - 强调文字颜色 4 2 9 4" xfId="11612"/>
    <cellStyle name="60% - 强调文字颜色 4 2 9 5" xfId="11613"/>
    <cellStyle name="60% - 强调文字颜色 4 2 9 6" xfId="11614"/>
    <cellStyle name="60% - 强调文字颜色 4 2 9 7" xfId="11615"/>
    <cellStyle name="60% - 强调文字颜色 4 2 9 8" xfId="11616"/>
    <cellStyle name="60% - 强调文字颜色 4 2 9 9" xfId="11617"/>
    <cellStyle name="60% - 强调文字颜色 4 3" xfId="11618"/>
    <cellStyle name="60% - 强调文字颜色 4 3 10" xfId="11619"/>
    <cellStyle name="60% - 强调文字颜色 4 3 11" xfId="11620"/>
    <cellStyle name="60% - 强调文字颜色 4 3 12" xfId="11621"/>
    <cellStyle name="60% - 强调文字颜色 4 3 13" xfId="11622"/>
    <cellStyle name="60% - 强调文字颜色 4 3 14" xfId="11623"/>
    <cellStyle name="60% - 强调文字颜色 4 3 15" xfId="11624"/>
    <cellStyle name="60% - 强调文字颜色 4 3 16" xfId="11625"/>
    <cellStyle name="60% - 强调文字颜色 4 3 17" xfId="11626"/>
    <cellStyle name="60% - 强调文字颜色 4 3 18" xfId="11627"/>
    <cellStyle name="60% - 强调文字颜色 4 3 19" xfId="11628"/>
    <cellStyle name="60% - 强调文字颜色 4 3 2" xfId="11629"/>
    <cellStyle name="60% - 强调文字颜色 4 3 2 10" xfId="11630"/>
    <cellStyle name="60% - 强调文字颜色 4 3 2 11" xfId="11631"/>
    <cellStyle name="60% - 强调文字颜色 4 3 2 12" xfId="11632"/>
    <cellStyle name="60% - 强调文字颜色 4 3 2 13" xfId="11633"/>
    <cellStyle name="60% - 强调文字颜色 4 3 2 14" xfId="11634"/>
    <cellStyle name="60% - 强调文字颜色 4 3 2 15" xfId="11635"/>
    <cellStyle name="60% - 强调文字颜色 4 3 2 2" xfId="11636"/>
    <cellStyle name="60% - 强调文字颜色 4 3 2 3" xfId="11637"/>
    <cellStyle name="60% - 强调文字颜色 4 3 2 4" xfId="11638"/>
    <cellStyle name="60% - 强调文字颜色 4 3 2 5" xfId="11639"/>
    <cellStyle name="60% - 强调文字颜色 4 3 2 6" xfId="11640"/>
    <cellStyle name="60% - 强调文字颜色 4 3 2 7" xfId="11641"/>
    <cellStyle name="60% - 强调文字颜色 4 3 2 8" xfId="11642"/>
    <cellStyle name="60% - 强调文字颜色 4 3 2 9" xfId="11643"/>
    <cellStyle name="60% - 强调文字颜色 4 3 20" xfId="11644"/>
    <cellStyle name="60% - 强调文字颜色 4 3 21" xfId="11645"/>
    <cellStyle name="60% - 强调文字颜色 4 3 22" xfId="11646"/>
    <cellStyle name="60% - 强调文字颜色 4 3 23" xfId="11647"/>
    <cellStyle name="60% - 强调文字颜色 4 3 24" xfId="11648"/>
    <cellStyle name="60% - 强调文字颜色 4 3 25" xfId="11649"/>
    <cellStyle name="60% - 强调文字颜色 4 3 26" xfId="11650"/>
    <cellStyle name="60% - 强调文字颜色 4 3 27" xfId="11651"/>
    <cellStyle name="60% - 强调文字颜色 4 3 28" xfId="11652"/>
    <cellStyle name="60% - 强调文字颜色 4 3 29" xfId="11653"/>
    <cellStyle name="60% - 强调文字颜色 4 3 3" xfId="11654"/>
    <cellStyle name="60% - 强调文字颜色 4 3 3 10" xfId="11655"/>
    <cellStyle name="60% - 强调文字颜色 4 3 3 11" xfId="11656"/>
    <cellStyle name="60% - 强调文字颜色 4 3 3 12" xfId="11657"/>
    <cellStyle name="60% - 强调文字颜色 4 3 3 13" xfId="11658"/>
    <cellStyle name="60% - 强调文字颜色 4 3 3 14" xfId="11659"/>
    <cellStyle name="60% - 强调文字颜色 4 3 3 15" xfId="11660"/>
    <cellStyle name="60% - 强调文字颜色 4 3 3 2" xfId="11661"/>
    <cellStyle name="60% - 强调文字颜色 4 3 3 3" xfId="11662"/>
    <cellStyle name="60% - 强调文字颜色 4 3 3 4" xfId="11663"/>
    <cellStyle name="60% - 强调文字颜色 4 3 3 5" xfId="11664"/>
    <cellStyle name="60% - 强调文字颜色 4 3 3 6" xfId="11665"/>
    <cellStyle name="60% - 强调文字颜色 4 3 3 7" xfId="11666"/>
    <cellStyle name="60% - 强调文字颜色 4 3 3 8" xfId="11667"/>
    <cellStyle name="60% - 强调文字颜色 4 3 3 9" xfId="11668"/>
    <cellStyle name="60% - 强调文字颜色 4 3 30" xfId="11669"/>
    <cellStyle name="60% - 强调文字颜色 4 3 31" xfId="11670"/>
    <cellStyle name="60% - 强调文字颜色 4 3 32" xfId="11671"/>
    <cellStyle name="60% - 强调文字颜色 4 3 33" xfId="11672"/>
    <cellStyle name="60% - 强调文字颜色 4 3 4" xfId="11673"/>
    <cellStyle name="60% - 强调文字颜色 4 3 4 10" xfId="11674"/>
    <cellStyle name="60% - 强调文字颜色 4 3 4 11" xfId="11675"/>
    <cellStyle name="60% - 强调文字颜色 4 3 4 12" xfId="11676"/>
    <cellStyle name="60% - 强调文字颜色 4 3 4 13" xfId="11677"/>
    <cellStyle name="60% - 强调文字颜色 4 3 4 14" xfId="11678"/>
    <cellStyle name="60% - 强调文字颜色 4 3 4 15" xfId="11679"/>
    <cellStyle name="60% - 强调文字颜色 4 3 4 2" xfId="11680"/>
    <cellStyle name="60% - 强调文字颜色 4 3 4 3" xfId="11681"/>
    <cellStyle name="60% - 强调文字颜色 4 3 4 4" xfId="11682"/>
    <cellStyle name="60% - 强调文字颜色 4 3 4 5" xfId="11683"/>
    <cellStyle name="60% - 强调文字颜色 4 3 4 6" xfId="11684"/>
    <cellStyle name="60% - 强调文字颜色 4 3 4 7" xfId="11685"/>
    <cellStyle name="60% - 强调文字颜色 4 3 4 8" xfId="11686"/>
    <cellStyle name="60% - 强调文字颜色 4 3 4 9" xfId="11687"/>
    <cellStyle name="60% - 强调文字颜色 4 3 5" xfId="11688"/>
    <cellStyle name="60% - 强调文字颜色 4 3 5 10" xfId="11689"/>
    <cellStyle name="60% - 强调文字颜色 4 3 5 11" xfId="11690"/>
    <cellStyle name="60% - 强调文字颜色 4 3 5 12" xfId="11691"/>
    <cellStyle name="60% - 强调文字颜色 4 3 5 13" xfId="11692"/>
    <cellStyle name="60% - 强调文字颜色 4 3 5 14" xfId="11693"/>
    <cellStyle name="60% - 强调文字颜色 4 3 5 15" xfId="11694"/>
    <cellStyle name="60% - 强调文字颜色 4 3 5 2" xfId="11695"/>
    <cellStyle name="60% - 强调文字颜色 4 3 5 3" xfId="11696"/>
    <cellStyle name="60% - 强调文字颜色 4 3 5 4" xfId="11697"/>
    <cellStyle name="60% - 强调文字颜色 4 3 5 5" xfId="11698"/>
    <cellStyle name="60% - 强调文字颜色 4 3 5 6" xfId="11699"/>
    <cellStyle name="60% - 强调文字颜色 4 3 5 7" xfId="11700"/>
    <cellStyle name="60% - 强调文字颜色 4 3 5 8" xfId="11701"/>
    <cellStyle name="60% - 强调文字颜色 4 3 5 9" xfId="11702"/>
    <cellStyle name="60% - 强调文字颜色 4 3 6" xfId="11703"/>
    <cellStyle name="60% - 强调文字颜色 4 3 6 10" xfId="11704"/>
    <cellStyle name="60% - 强调文字颜色 4 3 6 11" xfId="11705"/>
    <cellStyle name="60% - 强调文字颜色 4 3 6 12" xfId="11706"/>
    <cellStyle name="60% - 强调文字颜色 4 3 6 13" xfId="11707"/>
    <cellStyle name="60% - 强调文字颜色 4 3 6 14" xfId="11708"/>
    <cellStyle name="60% - 强调文字颜色 4 3 6 15" xfId="11709"/>
    <cellStyle name="60% - 强调文字颜色 4 3 6 2" xfId="11710"/>
    <cellStyle name="60% - 强调文字颜色 4 3 6 3" xfId="11711"/>
    <cellStyle name="60% - 强调文字颜色 4 3 6 4" xfId="11712"/>
    <cellStyle name="60% - 强调文字颜色 4 3 6 5" xfId="11713"/>
    <cellStyle name="60% - 强调文字颜色 4 3 6 6" xfId="11714"/>
    <cellStyle name="60% - 强调文字颜色 4 3 6 7" xfId="11715"/>
    <cellStyle name="60% - 强调文字颜色 4 3 6 8" xfId="11716"/>
    <cellStyle name="60% - 强调文字颜色 4 3 6 9" xfId="11717"/>
    <cellStyle name="60% - 强调文字颜色 4 3 7" xfId="11718"/>
    <cellStyle name="60% - 强调文字颜色 4 3 7 10" xfId="11719"/>
    <cellStyle name="60% - 强调文字颜色 4 3 7 11" xfId="11720"/>
    <cellStyle name="60% - 强调文字颜色 4 3 7 12" xfId="11721"/>
    <cellStyle name="60% - 强调文字颜色 4 3 7 13" xfId="11722"/>
    <cellStyle name="60% - 强调文字颜色 4 3 7 14" xfId="11723"/>
    <cellStyle name="60% - 强调文字颜色 4 3 7 15" xfId="11724"/>
    <cellStyle name="60% - 强调文字颜色 4 3 7 2" xfId="11725"/>
    <cellStyle name="60% - 强调文字颜色 4 3 7 3" xfId="11726"/>
    <cellStyle name="60% - 强调文字颜色 4 3 7 4" xfId="11727"/>
    <cellStyle name="60% - 强调文字颜色 4 3 7 5" xfId="11728"/>
    <cellStyle name="60% - 强调文字颜色 4 3 7 6" xfId="11729"/>
    <cellStyle name="60% - 强调文字颜色 4 3 7 7" xfId="11730"/>
    <cellStyle name="60% - 强调文字颜色 4 3 7 8" xfId="11731"/>
    <cellStyle name="60% - 强调文字颜色 4 3 7 9" xfId="11732"/>
    <cellStyle name="60% - 强调文字颜色 4 3 8" xfId="11733"/>
    <cellStyle name="60% - 强调文字颜色 4 3 9" xfId="11734"/>
    <cellStyle name="60% - 强调文字颜色 4 4" xfId="11735"/>
    <cellStyle name="60% - 强调文字颜色 4 4 10" xfId="11736"/>
    <cellStyle name="60% - 强调文字颜色 4 4 11" xfId="11737"/>
    <cellStyle name="60% - 强调文字颜色 4 4 12" xfId="11738"/>
    <cellStyle name="60% - 强调文字颜色 4 4 13" xfId="11739"/>
    <cellStyle name="60% - 强调文字颜色 4 4 14" xfId="11740"/>
    <cellStyle name="60% - 强调文字颜色 4 4 15" xfId="11741"/>
    <cellStyle name="60% - 强调文字颜色 4 4 2" xfId="11742"/>
    <cellStyle name="60% - 强调文字颜色 4 4 3" xfId="11743"/>
    <cellStyle name="60% - 强调文字颜色 4 4 4" xfId="11744"/>
    <cellStyle name="60% - 强调文字颜色 4 4 5" xfId="11745"/>
    <cellStyle name="60% - 强调文字颜色 4 4 6" xfId="11746"/>
    <cellStyle name="60% - 强调文字颜色 4 4 7" xfId="11747"/>
    <cellStyle name="60% - 强调文字颜色 4 4 8" xfId="11748"/>
    <cellStyle name="60% - 强调文字颜色 4 4 9" xfId="11749"/>
    <cellStyle name="60% - 强调文字颜色 4 5" xfId="11750"/>
    <cellStyle name="60% - 强调文字颜色 4 5 10" xfId="11751"/>
    <cellStyle name="60% - 强调文字颜色 4 5 11" xfId="11752"/>
    <cellStyle name="60% - 强调文字颜色 4 5 12" xfId="11753"/>
    <cellStyle name="60% - 强调文字颜色 4 5 13" xfId="11754"/>
    <cellStyle name="60% - 强调文字颜色 4 5 14" xfId="11755"/>
    <cellStyle name="60% - 强调文字颜色 4 5 15" xfId="11756"/>
    <cellStyle name="60% - 强调文字颜色 4 5 2" xfId="11757"/>
    <cellStyle name="60% - 强调文字颜色 4 5 3" xfId="11758"/>
    <cellStyle name="60% - 强调文字颜色 4 5 4" xfId="11759"/>
    <cellStyle name="60% - 强调文字颜色 4 5 5" xfId="11760"/>
    <cellStyle name="60% - 强调文字颜色 4 5 6" xfId="11761"/>
    <cellStyle name="60% - 强调文字颜色 4 5 7" xfId="11762"/>
    <cellStyle name="60% - 强调文字颜色 4 5 8" xfId="11763"/>
    <cellStyle name="60% - 强调文字颜色 4 5 9" xfId="11764"/>
    <cellStyle name="60% - 强调文字颜色 4 6" xfId="11765"/>
    <cellStyle name="60% - 强调文字颜色 4 6 10" xfId="11766"/>
    <cellStyle name="60% - 强调文字颜色 4 6 11" xfId="11767"/>
    <cellStyle name="60% - 强调文字颜色 4 6 12" xfId="11768"/>
    <cellStyle name="60% - 强调文字颜色 4 6 13" xfId="11769"/>
    <cellStyle name="60% - 强调文字颜色 4 6 14" xfId="11770"/>
    <cellStyle name="60% - 强调文字颜色 4 6 15" xfId="11771"/>
    <cellStyle name="60% - 强调文字颜色 4 6 2" xfId="11772"/>
    <cellStyle name="60% - 强调文字颜色 4 6 3" xfId="11773"/>
    <cellStyle name="60% - 强调文字颜色 4 6 4" xfId="11774"/>
    <cellStyle name="60% - 强调文字颜色 4 6 5" xfId="11775"/>
    <cellStyle name="60% - 强调文字颜色 4 6 6" xfId="11776"/>
    <cellStyle name="60% - 强调文字颜色 4 6 7" xfId="11777"/>
    <cellStyle name="60% - 强调文字颜色 4 6 8" xfId="11778"/>
    <cellStyle name="60% - 强调文字颜色 4 6 9" xfId="11779"/>
    <cellStyle name="60% - 强调文字颜色 4 7" xfId="11780"/>
    <cellStyle name="60% - 强调文字颜色 4 7 10" xfId="11781"/>
    <cellStyle name="60% - 强调文字颜色 4 7 11" xfId="11782"/>
    <cellStyle name="60% - 强调文字颜色 4 7 12" xfId="11783"/>
    <cellStyle name="60% - 强调文字颜色 4 7 13" xfId="11784"/>
    <cellStyle name="60% - 强调文字颜色 4 7 14" xfId="11785"/>
    <cellStyle name="60% - 强调文字颜色 4 7 15" xfId="11786"/>
    <cellStyle name="60% - 强调文字颜色 4 7 2" xfId="11787"/>
    <cellStyle name="60% - 强调文字颜色 4 7 3" xfId="11788"/>
    <cellStyle name="60% - 强调文字颜色 4 7 4" xfId="11789"/>
    <cellStyle name="60% - 强调文字颜色 4 7 5" xfId="11790"/>
    <cellStyle name="60% - 强调文字颜色 4 7 6" xfId="11791"/>
    <cellStyle name="60% - 强调文字颜色 4 7 7" xfId="11792"/>
    <cellStyle name="60% - 强调文字颜色 4 7 8" xfId="11793"/>
    <cellStyle name="60% - 强调文字颜色 4 7 9" xfId="11794"/>
    <cellStyle name="60% - 强调文字颜色 4 8" xfId="11795"/>
    <cellStyle name="60% - 强调文字颜色 4 8 10" xfId="11796"/>
    <cellStyle name="60% - 强调文字颜色 4 8 11" xfId="11797"/>
    <cellStyle name="60% - 强调文字颜色 4 8 12" xfId="11798"/>
    <cellStyle name="60% - 强调文字颜色 4 8 13" xfId="11799"/>
    <cellStyle name="60% - 强调文字颜色 4 8 14" xfId="11800"/>
    <cellStyle name="60% - 强调文字颜色 4 8 15" xfId="11801"/>
    <cellStyle name="60% - 强调文字颜色 4 8 2" xfId="11802"/>
    <cellStyle name="60% - 强调文字颜色 4 8 3" xfId="11803"/>
    <cellStyle name="60% - 强调文字颜色 4 8 4" xfId="11804"/>
    <cellStyle name="60% - 强调文字颜色 4 8 5" xfId="11805"/>
    <cellStyle name="60% - 强调文字颜色 4 8 6" xfId="11806"/>
    <cellStyle name="60% - 强调文字颜色 4 8 7" xfId="11807"/>
    <cellStyle name="60% - 强调文字颜色 4 8 8" xfId="11808"/>
    <cellStyle name="60% - 强调文字颜色 4 8 9" xfId="11809"/>
    <cellStyle name="60% - 强调文字颜色 4 9" xfId="11810"/>
    <cellStyle name="60% - 强调文字颜色 4 9 10" xfId="11811"/>
    <cellStyle name="60% - 强调文字颜色 4 9 11" xfId="11812"/>
    <cellStyle name="60% - 强调文字颜色 4 9 12" xfId="11813"/>
    <cellStyle name="60% - 强调文字颜色 4 9 13" xfId="11814"/>
    <cellStyle name="60% - 强调文字颜色 4 9 14" xfId="11815"/>
    <cellStyle name="60% - 强调文字颜色 4 9 15" xfId="11816"/>
    <cellStyle name="60% - 强调文字颜色 4 9 2" xfId="11817"/>
    <cellStyle name="60% - 强调文字颜色 4 9 3" xfId="11818"/>
    <cellStyle name="60% - 强调文字颜色 4 9 4" xfId="11819"/>
    <cellStyle name="60% - 强调文字颜色 4 9 5" xfId="11820"/>
    <cellStyle name="60% - 强调文字颜色 4 9 6" xfId="11821"/>
    <cellStyle name="60% - 强调文字颜色 4 9 7" xfId="11822"/>
    <cellStyle name="60% - 强调文字颜色 4 9 8" xfId="11823"/>
    <cellStyle name="60% - 强调文字颜色 4 9 9" xfId="11824"/>
    <cellStyle name="60% - 强调文字颜色 5 10" xfId="11825"/>
    <cellStyle name="60% - 强调文字颜色 5 10 2" xfId="11826"/>
    <cellStyle name="60% - 强调文字颜色 5 10 3" xfId="11827"/>
    <cellStyle name="60% - 强调文字颜色 5 11" xfId="11828"/>
    <cellStyle name="60% - 强调文字颜色 5 11 2" xfId="11829"/>
    <cellStyle name="60% - 强调文字颜色 5 12" xfId="11830"/>
    <cellStyle name="60% - 强调文字颜色 5 2" xfId="11831"/>
    <cellStyle name="60% - 强调文字颜色 5 2 10" xfId="11832"/>
    <cellStyle name="60% - 强调文字颜色 5 2 10 10" xfId="11833"/>
    <cellStyle name="60% - 强调文字颜色 5 2 10 11" xfId="11834"/>
    <cellStyle name="60% - 强调文字颜色 5 2 10 12" xfId="11835"/>
    <cellStyle name="60% - 强调文字颜色 5 2 10 13" xfId="11836"/>
    <cellStyle name="60% - 强调文字颜色 5 2 10 14" xfId="11837"/>
    <cellStyle name="60% - 强调文字颜色 5 2 10 15" xfId="11838"/>
    <cellStyle name="60% - 强调文字颜色 5 2 10 2" xfId="11839"/>
    <cellStyle name="60% - 强调文字颜色 5 2 10 3" xfId="11840"/>
    <cellStyle name="60% - 强调文字颜色 5 2 10 4" xfId="11841"/>
    <cellStyle name="60% - 强调文字颜色 5 2 10 5" xfId="11842"/>
    <cellStyle name="60% - 强调文字颜色 5 2 10 6" xfId="11843"/>
    <cellStyle name="60% - 强调文字颜色 5 2 10 7" xfId="11844"/>
    <cellStyle name="60% - 强调文字颜色 5 2 10 8" xfId="11845"/>
    <cellStyle name="60% - 强调文字颜色 5 2 10 9" xfId="11846"/>
    <cellStyle name="60% - 强调文字颜色 5 2 11" xfId="11847"/>
    <cellStyle name="60% - 强调文字颜色 5 2 11 10" xfId="11848"/>
    <cellStyle name="60% - 强调文字颜色 5 2 11 11" xfId="11849"/>
    <cellStyle name="60% - 强调文字颜色 5 2 11 12" xfId="11850"/>
    <cellStyle name="60% - 强调文字颜色 5 2 11 13" xfId="11851"/>
    <cellStyle name="60% - 强调文字颜色 5 2 11 14" xfId="11852"/>
    <cellStyle name="60% - 强调文字颜色 5 2 11 15" xfId="11853"/>
    <cellStyle name="60% - 强调文字颜色 5 2 11 2" xfId="11854"/>
    <cellStyle name="60% - 强调文字颜色 5 2 11 3" xfId="11855"/>
    <cellStyle name="60% - 强调文字颜色 5 2 11 4" xfId="11856"/>
    <cellStyle name="60% - 强调文字颜色 5 2 11 5" xfId="11857"/>
    <cellStyle name="60% - 强调文字颜色 5 2 11 6" xfId="11858"/>
    <cellStyle name="60% - 强调文字颜色 5 2 11 7" xfId="11859"/>
    <cellStyle name="60% - 强调文字颜色 5 2 11 8" xfId="11860"/>
    <cellStyle name="60% - 强调文字颜色 5 2 11 9" xfId="11861"/>
    <cellStyle name="60% - 强调文字颜色 5 2 12" xfId="11862"/>
    <cellStyle name="60% - 强调文字颜色 5 2 12 10" xfId="11863"/>
    <cellStyle name="60% - 强调文字颜色 5 2 12 11" xfId="11864"/>
    <cellStyle name="60% - 强调文字颜色 5 2 12 12" xfId="11865"/>
    <cellStyle name="60% - 强调文字颜色 5 2 12 13" xfId="11866"/>
    <cellStyle name="60% - 强调文字颜色 5 2 12 14" xfId="11867"/>
    <cellStyle name="60% - 强调文字颜色 5 2 12 15" xfId="11868"/>
    <cellStyle name="60% - 强调文字颜色 5 2 12 2" xfId="11869"/>
    <cellStyle name="60% - 强调文字颜色 5 2 12 3" xfId="11870"/>
    <cellStyle name="60% - 强调文字颜色 5 2 12 4" xfId="11871"/>
    <cellStyle name="60% - 强调文字颜色 5 2 12 5" xfId="11872"/>
    <cellStyle name="60% - 强调文字颜色 5 2 12 6" xfId="11873"/>
    <cellStyle name="60% - 强调文字颜色 5 2 12 7" xfId="11874"/>
    <cellStyle name="60% - 强调文字颜色 5 2 12 8" xfId="11875"/>
    <cellStyle name="60% - 强调文字颜色 5 2 12 9" xfId="11876"/>
    <cellStyle name="60% - 强调文字颜色 5 2 13" xfId="11877"/>
    <cellStyle name="60% - 强调文字颜色 5 2 13 10" xfId="11878"/>
    <cellStyle name="60% - 强调文字颜色 5 2 13 11" xfId="11879"/>
    <cellStyle name="60% - 强调文字颜色 5 2 13 12" xfId="11880"/>
    <cellStyle name="60% - 强调文字颜色 5 2 13 13" xfId="11881"/>
    <cellStyle name="60% - 强调文字颜色 5 2 13 14" xfId="11882"/>
    <cellStyle name="60% - 强调文字颜色 5 2 13 15" xfId="11883"/>
    <cellStyle name="60% - 强调文字颜色 5 2 13 2" xfId="11884"/>
    <cellStyle name="60% - 强调文字颜色 5 2 13 3" xfId="11885"/>
    <cellStyle name="60% - 强调文字颜色 5 2 13 4" xfId="11886"/>
    <cellStyle name="60% - 强调文字颜色 5 2 13 5" xfId="11887"/>
    <cellStyle name="60% - 强调文字颜色 5 2 13 6" xfId="11888"/>
    <cellStyle name="60% - 强调文字颜色 5 2 13 7" xfId="11889"/>
    <cellStyle name="60% - 强调文字颜色 5 2 13 8" xfId="11890"/>
    <cellStyle name="60% - 强调文字颜色 5 2 13 9" xfId="11891"/>
    <cellStyle name="60% - 强调文字颜色 5 2 14" xfId="11892"/>
    <cellStyle name="60% - 强调文字颜色 5 2 14 10" xfId="11893"/>
    <cellStyle name="60% - 强调文字颜色 5 2 14 11" xfId="11894"/>
    <cellStyle name="60% - 强调文字颜色 5 2 14 12" xfId="11895"/>
    <cellStyle name="60% - 强调文字颜色 5 2 14 13" xfId="11896"/>
    <cellStyle name="60% - 强调文字颜色 5 2 14 14" xfId="11897"/>
    <cellStyle name="60% - 强调文字颜色 5 2 14 15" xfId="11898"/>
    <cellStyle name="60% - 强调文字颜色 5 2 14 2" xfId="11899"/>
    <cellStyle name="60% - 强调文字颜色 5 2 14 3" xfId="11900"/>
    <cellStyle name="60% - 强调文字颜色 5 2 14 4" xfId="11901"/>
    <cellStyle name="60% - 强调文字颜色 5 2 14 5" xfId="11902"/>
    <cellStyle name="60% - 强调文字颜色 5 2 14 6" xfId="11903"/>
    <cellStyle name="60% - 强调文字颜色 5 2 14 7" xfId="11904"/>
    <cellStyle name="60% - 强调文字颜色 5 2 14 8" xfId="11905"/>
    <cellStyle name="60% - 强调文字颜色 5 2 14 9" xfId="11906"/>
    <cellStyle name="60% - 强调文字颜色 5 2 15" xfId="11907"/>
    <cellStyle name="60% - 强调文字颜色 5 2 15 10" xfId="11908"/>
    <cellStyle name="60% - 强调文字颜色 5 2 15 11" xfId="11909"/>
    <cellStyle name="60% - 强调文字颜色 5 2 15 12" xfId="11910"/>
    <cellStyle name="60% - 强调文字颜色 5 2 15 13" xfId="11911"/>
    <cellStyle name="60% - 强调文字颜色 5 2 15 14" xfId="11912"/>
    <cellStyle name="60% - 强调文字颜色 5 2 15 15" xfId="11913"/>
    <cellStyle name="60% - 强调文字颜色 5 2 15 2" xfId="11914"/>
    <cellStyle name="60% - 强调文字颜色 5 2 15 3" xfId="11915"/>
    <cellStyle name="60% - 强调文字颜色 5 2 15 4" xfId="11916"/>
    <cellStyle name="60% - 强调文字颜色 5 2 15 5" xfId="11917"/>
    <cellStyle name="60% - 强调文字颜色 5 2 15 6" xfId="11918"/>
    <cellStyle name="60% - 强调文字颜色 5 2 15 7" xfId="11919"/>
    <cellStyle name="60% - 强调文字颜色 5 2 15 8" xfId="11920"/>
    <cellStyle name="60% - 强调文字颜色 5 2 15 9" xfId="11921"/>
    <cellStyle name="60% - 强调文字颜色 5 2 16" xfId="11922"/>
    <cellStyle name="60% - 强调文字颜色 5 2 16 10" xfId="11923"/>
    <cellStyle name="60% - 强调文字颜色 5 2 16 11" xfId="11924"/>
    <cellStyle name="60% - 强调文字颜色 5 2 16 12" xfId="11925"/>
    <cellStyle name="60% - 强调文字颜色 5 2 16 13" xfId="11926"/>
    <cellStyle name="60% - 强调文字颜色 5 2 16 14" xfId="11927"/>
    <cellStyle name="60% - 强调文字颜色 5 2 16 15" xfId="11928"/>
    <cellStyle name="60% - 强调文字颜色 5 2 16 2" xfId="11929"/>
    <cellStyle name="60% - 强调文字颜色 5 2 16 3" xfId="11930"/>
    <cellStyle name="60% - 强调文字颜色 5 2 16 4" xfId="11931"/>
    <cellStyle name="60% - 强调文字颜色 5 2 16 5" xfId="11932"/>
    <cellStyle name="60% - 强调文字颜色 5 2 16 6" xfId="11933"/>
    <cellStyle name="60% - 强调文字颜色 5 2 16 7" xfId="11934"/>
    <cellStyle name="60% - 强调文字颜色 5 2 16 8" xfId="11935"/>
    <cellStyle name="60% - 强调文字颜色 5 2 16 9" xfId="11936"/>
    <cellStyle name="60% - 强调文字颜色 5 2 17" xfId="11937"/>
    <cellStyle name="60% - 强调文字颜色 5 2 17 10" xfId="11938"/>
    <cellStyle name="60% - 强调文字颜色 5 2 17 11" xfId="11939"/>
    <cellStyle name="60% - 强调文字颜色 5 2 17 12" xfId="11940"/>
    <cellStyle name="60% - 强调文字颜色 5 2 17 13" xfId="11941"/>
    <cellStyle name="60% - 强调文字颜色 5 2 17 14" xfId="11942"/>
    <cellStyle name="60% - 强调文字颜色 5 2 17 15" xfId="11943"/>
    <cellStyle name="60% - 强调文字颜色 5 2 17 2" xfId="11944"/>
    <cellStyle name="60% - 强调文字颜色 5 2 17 3" xfId="11945"/>
    <cellStyle name="60% - 强调文字颜色 5 2 17 4" xfId="11946"/>
    <cellStyle name="60% - 强调文字颜色 5 2 17 5" xfId="11947"/>
    <cellStyle name="60% - 强调文字颜色 5 2 17 6" xfId="11948"/>
    <cellStyle name="60% - 强调文字颜色 5 2 17 7" xfId="11949"/>
    <cellStyle name="60% - 强调文字颜色 5 2 17 8" xfId="11950"/>
    <cellStyle name="60% - 强调文字颜色 5 2 17 9" xfId="11951"/>
    <cellStyle name="60% - 强调文字颜色 5 2 18" xfId="11952"/>
    <cellStyle name="60% - 强调文字颜色 5 2 18 10" xfId="11953"/>
    <cellStyle name="60% - 强调文字颜色 5 2 18 11" xfId="11954"/>
    <cellStyle name="60% - 强调文字颜色 5 2 18 12" xfId="11955"/>
    <cellStyle name="60% - 强调文字颜色 5 2 18 13" xfId="11956"/>
    <cellStyle name="60% - 强调文字颜色 5 2 18 14" xfId="11957"/>
    <cellStyle name="60% - 强调文字颜色 5 2 18 15" xfId="11958"/>
    <cellStyle name="60% - 强调文字颜色 5 2 18 2" xfId="11959"/>
    <cellStyle name="60% - 强调文字颜色 5 2 18 3" xfId="11960"/>
    <cellStyle name="60% - 强调文字颜色 5 2 18 4" xfId="11961"/>
    <cellStyle name="60% - 强调文字颜色 5 2 18 5" xfId="11962"/>
    <cellStyle name="60% - 强调文字颜色 5 2 18 6" xfId="11963"/>
    <cellStyle name="60% - 强调文字颜色 5 2 18 7" xfId="11964"/>
    <cellStyle name="60% - 强调文字颜色 5 2 18 8" xfId="11965"/>
    <cellStyle name="60% - 强调文字颜色 5 2 18 9" xfId="11966"/>
    <cellStyle name="60% - 强调文字颜色 5 2 19" xfId="11967"/>
    <cellStyle name="60% - 强调文字颜色 5 2 19 10" xfId="11968"/>
    <cellStyle name="60% - 强调文字颜色 5 2 19 11" xfId="11969"/>
    <cellStyle name="60% - 强调文字颜色 5 2 19 12" xfId="11970"/>
    <cellStyle name="60% - 强调文字颜色 5 2 19 13" xfId="11971"/>
    <cellStyle name="60% - 强调文字颜色 5 2 19 14" xfId="11972"/>
    <cellStyle name="60% - 强调文字颜色 5 2 19 15" xfId="11973"/>
    <cellStyle name="60% - 强调文字颜色 5 2 19 2" xfId="11974"/>
    <cellStyle name="60% - 强调文字颜色 5 2 19 3" xfId="11975"/>
    <cellStyle name="60% - 强调文字颜色 5 2 19 4" xfId="11976"/>
    <cellStyle name="60% - 强调文字颜色 5 2 19 5" xfId="11977"/>
    <cellStyle name="60% - 强调文字颜色 5 2 19 6" xfId="11978"/>
    <cellStyle name="60% - 强调文字颜色 5 2 19 7" xfId="11979"/>
    <cellStyle name="60% - 强调文字颜色 5 2 19 8" xfId="11980"/>
    <cellStyle name="60% - 强调文字颜色 5 2 19 9" xfId="11981"/>
    <cellStyle name="60% - 强调文字颜色 5 2 2" xfId="11982"/>
    <cellStyle name="60% - 强调文字颜色 5 2 2 10" xfId="11983"/>
    <cellStyle name="60% - 强调文字颜色 5 2 2 11" xfId="11984"/>
    <cellStyle name="60% - 强调文字颜色 5 2 2 12" xfId="11985"/>
    <cellStyle name="60% - 强调文字颜色 5 2 2 13" xfId="11986"/>
    <cellStyle name="60% - 强调文字颜色 5 2 2 14" xfId="11987"/>
    <cellStyle name="60% - 强调文字颜色 5 2 2 15" xfId="11988"/>
    <cellStyle name="60% - 强调文字颜色 5 2 2 2" xfId="11989"/>
    <cellStyle name="60% - 强调文字颜色 5 2 2 3" xfId="11990"/>
    <cellStyle name="60% - 强调文字颜色 5 2 2 4" xfId="11991"/>
    <cellStyle name="60% - 强调文字颜色 5 2 2 5" xfId="11992"/>
    <cellStyle name="60% - 强调文字颜色 5 2 2 6" xfId="11993"/>
    <cellStyle name="60% - 强调文字颜色 5 2 2 7" xfId="11994"/>
    <cellStyle name="60% - 强调文字颜色 5 2 2 8" xfId="11995"/>
    <cellStyle name="60% - 强调文字颜色 5 2 2 9" xfId="11996"/>
    <cellStyle name="60% - 强调文字颜色 5 2 20" xfId="11997"/>
    <cellStyle name="60% - 强调文字颜色 5 2 20 10" xfId="11998"/>
    <cellStyle name="60% - 强调文字颜色 5 2 20 11" xfId="11999"/>
    <cellStyle name="60% - 强调文字颜色 5 2 20 12" xfId="12000"/>
    <cellStyle name="60% - 强调文字颜色 5 2 20 13" xfId="12001"/>
    <cellStyle name="60% - 强调文字颜色 5 2 20 14" xfId="12002"/>
    <cellStyle name="60% - 强调文字颜色 5 2 20 15" xfId="12003"/>
    <cellStyle name="60% - 强调文字颜色 5 2 20 2" xfId="12004"/>
    <cellStyle name="60% - 强调文字颜色 5 2 20 3" xfId="12005"/>
    <cellStyle name="60% - 强调文字颜色 5 2 20 4" xfId="12006"/>
    <cellStyle name="60% - 强调文字颜色 5 2 20 5" xfId="12007"/>
    <cellStyle name="60% - 强调文字颜色 5 2 20 6" xfId="12008"/>
    <cellStyle name="60% - 强调文字颜色 5 2 20 7" xfId="12009"/>
    <cellStyle name="60% - 强调文字颜色 5 2 20 8" xfId="12010"/>
    <cellStyle name="60% - 强调文字颜色 5 2 20 9" xfId="12011"/>
    <cellStyle name="60% - 强调文字颜色 5 2 21" xfId="12012"/>
    <cellStyle name="60% - 强调文字颜色 5 2 21 10" xfId="12013"/>
    <cellStyle name="60% - 强调文字颜色 5 2 21 11" xfId="12014"/>
    <cellStyle name="60% - 强调文字颜色 5 2 21 12" xfId="12015"/>
    <cellStyle name="60% - 强调文字颜色 5 2 21 13" xfId="12016"/>
    <cellStyle name="60% - 强调文字颜色 5 2 21 14" xfId="12017"/>
    <cellStyle name="60% - 强调文字颜色 5 2 21 15" xfId="12018"/>
    <cellStyle name="60% - 强调文字颜色 5 2 21 2" xfId="12019"/>
    <cellStyle name="60% - 强调文字颜色 5 2 21 3" xfId="12020"/>
    <cellStyle name="60% - 强调文字颜色 5 2 21 4" xfId="12021"/>
    <cellStyle name="60% - 强调文字颜色 5 2 21 5" xfId="12022"/>
    <cellStyle name="60% - 强调文字颜色 5 2 21 6" xfId="12023"/>
    <cellStyle name="60% - 强调文字颜色 5 2 21 7" xfId="12024"/>
    <cellStyle name="60% - 强调文字颜色 5 2 21 8" xfId="12025"/>
    <cellStyle name="60% - 强调文字颜色 5 2 21 9" xfId="12026"/>
    <cellStyle name="60% - 强调文字颜色 5 2 22" xfId="12027"/>
    <cellStyle name="60% - 强调文字颜色 5 2 22 10" xfId="12028"/>
    <cellStyle name="60% - 强调文字颜色 5 2 22 11" xfId="12029"/>
    <cellStyle name="60% - 强调文字颜色 5 2 22 12" xfId="12030"/>
    <cellStyle name="60% - 强调文字颜色 5 2 22 13" xfId="12031"/>
    <cellStyle name="60% - 强调文字颜色 5 2 22 14" xfId="12032"/>
    <cellStyle name="60% - 强调文字颜色 5 2 22 15" xfId="12033"/>
    <cellStyle name="60% - 强调文字颜色 5 2 22 2" xfId="12034"/>
    <cellStyle name="60% - 强调文字颜色 5 2 22 3" xfId="12035"/>
    <cellStyle name="60% - 强调文字颜色 5 2 22 4" xfId="12036"/>
    <cellStyle name="60% - 强调文字颜色 5 2 22 5" xfId="12037"/>
    <cellStyle name="60% - 强调文字颜色 5 2 22 6" xfId="12038"/>
    <cellStyle name="60% - 强调文字颜色 5 2 22 7" xfId="12039"/>
    <cellStyle name="60% - 强调文字颜色 5 2 22 8" xfId="12040"/>
    <cellStyle name="60% - 强调文字颜色 5 2 22 9" xfId="12041"/>
    <cellStyle name="60% - 强调文字颜色 5 2 23" xfId="12042"/>
    <cellStyle name="60% - 强调文字颜色 5 2 23 10" xfId="12043"/>
    <cellStyle name="60% - 强调文字颜色 5 2 23 11" xfId="12044"/>
    <cellStyle name="60% - 强调文字颜色 5 2 23 12" xfId="12045"/>
    <cellStyle name="60% - 强调文字颜色 5 2 23 13" xfId="12046"/>
    <cellStyle name="60% - 强调文字颜色 5 2 23 14" xfId="12047"/>
    <cellStyle name="60% - 强调文字颜色 5 2 23 15" xfId="12048"/>
    <cellStyle name="60% - 强调文字颜色 5 2 23 2" xfId="12049"/>
    <cellStyle name="60% - 强调文字颜色 5 2 23 3" xfId="12050"/>
    <cellStyle name="60% - 强调文字颜色 5 2 23 4" xfId="12051"/>
    <cellStyle name="60% - 强调文字颜色 5 2 23 5" xfId="12052"/>
    <cellStyle name="60% - 强调文字颜色 5 2 23 6" xfId="12053"/>
    <cellStyle name="60% - 强调文字颜色 5 2 23 7" xfId="12054"/>
    <cellStyle name="60% - 强调文字颜色 5 2 23 8" xfId="12055"/>
    <cellStyle name="60% - 强调文字颜色 5 2 23 9" xfId="12056"/>
    <cellStyle name="60% - 强调文字颜色 5 2 24" xfId="12057"/>
    <cellStyle name="60% - 强调文字颜色 5 2 24 10" xfId="12058"/>
    <cellStyle name="60% - 强调文字颜色 5 2 24 11" xfId="12059"/>
    <cellStyle name="60% - 强调文字颜色 5 2 24 12" xfId="12060"/>
    <cellStyle name="60% - 强调文字颜色 5 2 24 13" xfId="12061"/>
    <cellStyle name="60% - 强调文字颜色 5 2 24 14" xfId="12062"/>
    <cellStyle name="60% - 强调文字颜色 5 2 24 15" xfId="12063"/>
    <cellStyle name="60% - 强调文字颜色 5 2 24 2" xfId="12064"/>
    <cellStyle name="60% - 强调文字颜色 5 2 24 3" xfId="12065"/>
    <cellStyle name="60% - 强调文字颜色 5 2 24 4" xfId="12066"/>
    <cellStyle name="60% - 强调文字颜色 5 2 24 5" xfId="12067"/>
    <cellStyle name="60% - 强调文字颜色 5 2 24 6" xfId="12068"/>
    <cellStyle name="60% - 强调文字颜色 5 2 24 7" xfId="12069"/>
    <cellStyle name="60% - 强调文字颜色 5 2 24 8" xfId="12070"/>
    <cellStyle name="60% - 强调文字颜色 5 2 24 9" xfId="12071"/>
    <cellStyle name="60% - 强调文字颜色 5 2 25" xfId="12072"/>
    <cellStyle name="60% - 强调文字颜色 5 2 25 10" xfId="12073"/>
    <cellStyle name="60% - 强调文字颜色 5 2 25 11" xfId="12074"/>
    <cellStyle name="60% - 强调文字颜色 5 2 25 12" xfId="12075"/>
    <cellStyle name="60% - 强调文字颜色 5 2 25 13" xfId="12076"/>
    <cellStyle name="60% - 强调文字颜色 5 2 25 14" xfId="12077"/>
    <cellStyle name="60% - 强调文字颜色 5 2 25 15" xfId="12078"/>
    <cellStyle name="60% - 强调文字颜色 5 2 25 2" xfId="12079"/>
    <cellStyle name="60% - 强调文字颜色 5 2 25 3" xfId="12080"/>
    <cellStyle name="60% - 强调文字颜色 5 2 25 4" xfId="12081"/>
    <cellStyle name="60% - 强调文字颜色 5 2 25 5" xfId="12082"/>
    <cellStyle name="60% - 强调文字颜色 5 2 25 6" xfId="12083"/>
    <cellStyle name="60% - 强调文字颜色 5 2 25 7" xfId="12084"/>
    <cellStyle name="60% - 强调文字颜色 5 2 25 8" xfId="12085"/>
    <cellStyle name="60% - 强调文字颜色 5 2 25 9" xfId="12086"/>
    <cellStyle name="60% - 强调文字颜色 5 2 26" xfId="12087"/>
    <cellStyle name="60% - 强调文字颜色 5 2 26 10" xfId="12088"/>
    <cellStyle name="60% - 强调文字颜色 5 2 26 11" xfId="12089"/>
    <cellStyle name="60% - 强调文字颜色 5 2 26 12" xfId="12090"/>
    <cellStyle name="60% - 强调文字颜色 5 2 26 13" xfId="12091"/>
    <cellStyle name="60% - 强调文字颜色 5 2 26 14" xfId="12092"/>
    <cellStyle name="60% - 强调文字颜色 5 2 26 15" xfId="12093"/>
    <cellStyle name="60% - 强调文字颜色 5 2 26 2" xfId="12094"/>
    <cellStyle name="60% - 强调文字颜色 5 2 26 3" xfId="12095"/>
    <cellStyle name="60% - 强调文字颜色 5 2 26 4" xfId="12096"/>
    <cellStyle name="60% - 强调文字颜色 5 2 26 5" xfId="12097"/>
    <cellStyle name="60% - 强调文字颜色 5 2 26 6" xfId="12098"/>
    <cellStyle name="60% - 强调文字颜色 5 2 26 7" xfId="12099"/>
    <cellStyle name="60% - 强调文字颜色 5 2 26 8" xfId="12100"/>
    <cellStyle name="60% - 强调文字颜色 5 2 26 9" xfId="12101"/>
    <cellStyle name="60% - 强调文字颜色 5 2 27" xfId="12102"/>
    <cellStyle name="60% - 强调文字颜色 5 2 27 10" xfId="12103"/>
    <cellStyle name="60% - 强调文字颜色 5 2 27 11" xfId="12104"/>
    <cellStyle name="60% - 强调文字颜色 5 2 27 12" xfId="12105"/>
    <cellStyle name="60% - 强调文字颜色 5 2 27 13" xfId="12106"/>
    <cellStyle name="60% - 强调文字颜色 5 2 27 14" xfId="12107"/>
    <cellStyle name="60% - 强调文字颜色 5 2 27 15" xfId="12108"/>
    <cellStyle name="60% - 强调文字颜色 5 2 27 2" xfId="12109"/>
    <cellStyle name="60% - 强调文字颜色 5 2 27 3" xfId="12110"/>
    <cellStyle name="60% - 强调文字颜色 5 2 27 4" xfId="12111"/>
    <cellStyle name="60% - 强调文字颜色 5 2 27 5" xfId="12112"/>
    <cellStyle name="60% - 强调文字颜色 5 2 27 6" xfId="12113"/>
    <cellStyle name="60% - 强调文字颜色 5 2 27 7" xfId="12114"/>
    <cellStyle name="60% - 强调文字颜色 5 2 27 8" xfId="12115"/>
    <cellStyle name="60% - 强调文字颜色 5 2 27 9" xfId="12116"/>
    <cellStyle name="60% - 强调文字颜色 5 2 28" xfId="12117"/>
    <cellStyle name="60% - 强调文字颜色 5 2 28 10" xfId="12118"/>
    <cellStyle name="60% - 强调文字颜色 5 2 28 11" xfId="12119"/>
    <cellStyle name="60% - 强调文字颜色 5 2 28 12" xfId="12120"/>
    <cellStyle name="60% - 强调文字颜色 5 2 28 13" xfId="12121"/>
    <cellStyle name="60% - 强调文字颜色 5 2 28 14" xfId="12122"/>
    <cellStyle name="60% - 强调文字颜色 5 2 28 15" xfId="12123"/>
    <cellStyle name="60% - 强调文字颜色 5 2 28 2" xfId="12124"/>
    <cellStyle name="60% - 强调文字颜色 5 2 28 3" xfId="12125"/>
    <cellStyle name="60% - 强调文字颜色 5 2 28 4" xfId="12126"/>
    <cellStyle name="60% - 强调文字颜色 5 2 28 5" xfId="12127"/>
    <cellStyle name="60% - 强调文字颜色 5 2 28 6" xfId="12128"/>
    <cellStyle name="60% - 强调文字颜色 5 2 28 7" xfId="12129"/>
    <cellStyle name="60% - 强调文字颜色 5 2 28 8" xfId="12130"/>
    <cellStyle name="60% - 强调文字颜色 5 2 28 9" xfId="12131"/>
    <cellStyle name="60% - 强调文字颜色 5 2 29" xfId="12132"/>
    <cellStyle name="60% - 强调文字颜色 5 2 29 10" xfId="12133"/>
    <cellStyle name="60% - 强调文字颜色 5 2 29 11" xfId="12134"/>
    <cellStyle name="60% - 强调文字颜色 5 2 29 12" xfId="12135"/>
    <cellStyle name="60% - 强调文字颜色 5 2 29 13" xfId="12136"/>
    <cellStyle name="60% - 强调文字颜色 5 2 29 14" xfId="12137"/>
    <cellStyle name="60% - 强调文字颜色 5 2 29 15" xfId="12138"/>
    <cellStyle name="60% - 强调文字颜色 5 2 29 2" xfId="12139"/>
    <cellStyle name="60% - 强调文字颜色 5 2 29 3" xfId="12140"/>
    <cellStyle name="60% - 强调文字颜色 5 2 29 4" xfId="12141"/>
    <cellStyle name="60% - 强调文字颜色 5 2 29 5" xfId="12142"/>
    <cellStyle name="60% - 强调文字颜色 5 2 29 6" xfId="12143"/>
    <cellStyle name="60% - 强调文字颜色 5 2 29 7" xfId="12144"/>
    <cellStyle name="60% - 强调文字颜色 5 2 29 8" xfId="12145"/>
    <cellStyle name="60% - 强调文字颜色 5 2 29 9" xfId="12146"/>
    <cellStyle name="60% - 强调文字颜色 5 2 3" xfId="12147"/>
    <cellStyle name="60% - 强调文字颜色 5 2 3 10" xfId="12148"/>
    <cellStyle name="60% - 强调文字颜色 5 2 3 11" xfId="12149"/>
    <cellStyle name="60% - 强调文字颜色 5 2 3 12" xfId="12150"/>
    <cellStyle name="60% - 强调文字颜色 5 2 3 13" xfId="12151"/>
    <cellStyle name="60% - 强调文字颜色 5 2 3 14" xfId="12152"/>
    <cellStyle name="60% - 强调文字颜色 5 2 3 15" xfId="12153"/>
    <cellStyle name="60% - 强调文字颜色 5 2 3 2" xfId="12154"/>
    <cellStyle name="60% - 强调文字颜色 5 2 3 3" xfId="12155"/>
    <cellStyle name="60% - 强调文字颜色 5 2 3 4" xfId="12156"/>
    <cellStyle name="60% - 强调文字颜色 5 2 3 5" xfId="12157"/>
    <cellStyle name="60% - 强调文字颜色 5 2 3 6" xfId="12158"/>
    <cellStyle name="60% - 强调文字颜色 5 2 3 7" xfId="12159"/>
    <cellStyle name="60% - 强调文字颜色 5 2 3 8" xfId="12160"/>
    <cellStyle name="60% - 强调文字颜色 5 2 3 9" xfId="12161"/>
    <cellStyle name="60% - 强调文字颜色 5 2 30" xfId="12162"/>
    <cellStyle name="60% - 强调文字颜色 5 2 30 10" xfId="12163"/>
    <cellStyle name="60% - 强调文字颜色 5 2 30 11" xfId="12164"/>
    <cellStyle name="60% - 强调文字颜色 5 2 30 12" xfId="12165"/>
    <cellStyle name="60% - 强调文字颜色 5 2 30 13" xfId="12166"/>
    <cellStyle name="60% - 强调文字颜色 5 2 30 14" xfId="12167"/>
    <cellStyle name="60% - 强调文字颜色 5 2 30 15" xfId="12168"/>
    <cellStyle name="60% - 强调文字颜色 5 2 30 2" xfId="12169"/>
    <cellStyle name="60% - 强调文字颜色 5 2 30 3" xfId="12170"/>
    <cellStyle name="60% - 强调文字颜色 5 2 30 4" xfId="12171"/>
    <cellStyle name="60% - 强调文字颜色 5 2 30 5" xfId="12172"/>
    <cellStyle name="60% - 强调文字颜色 5 2 30 6" xfId="12173"/>
    <cellStyle name="60% - 强调文字颜色 5 2 30 7" xfId="12174"/>
    <cellStyle name="60% - 强调文字颜色 5 2 30 8" xfId="12175"/>
    <cellStyle name="60% - 强调文字颜色 5 2 30 9" xfId="12176"/>
    <cellStyle name="60% - 强调文字颜色 5 2 31" xfId="12177"/>
    <cellStyle name="60% - 强调文字颜色 5 2 31 10" xfId="12178"/>
    <cellStyle name="60% - 强调文字颜色 5 2 31 11" xfId="12179"/>
    <cellStyle name="60% - 强调文字颜色 5 2 31 12" xfId="12180"/>
    <cellStyle name="60% - 强调文字颜色 5 2 31 13" xfId="12181"/>
    <cellStyle name="60% - 强调文字颜色 5 2 31 14" xfId="12182"/>
    <cellStyle name="60% - 强调文字颜色 5 2 31 15" xfId="12183"/>
    <cellStyle name="60% - 强调文字颜色 5 2 31 2" xfId="12184"/>
    <cellStyle name="60% - 强调文字颜色 5 2 31 3" xfId="12185"/>
    <cellStyle name="60% - 强调文字颜色 5 2 31 4" xfId="12186"/>
    <cellStyle name="60% - 强调文字颜色 5 2 31 5" xfId="12187"/>
    <cellStyle name="60% - 强调文字颜色 5 2 31 6" xfId="12188"/>
    <cellStyle name="60% - 强调文字颜色 5 2 31 7" xfId="12189"/>
    <cellStyle name="60% - 强调文字颜色 5 2 31 8" xfId="12190"/>
    <cellStyle name="60% - 强调文字颜色 5 2 31 9" xfId="12191"/>
    <cellStyle name="60% - 强调文字颜色 5 2 32" xfId="12192"/>
    <cellStyle name="60% - 强调文字颜色 5 2 32 10" xfId="12193"/>
    <cellStyle name="60% - 强调文字颜色 5 2 32 11" xfId="12194"/>
    <cellStyle name="60% - 强调文字颜色 5 2 32 12" xfId="12195"/>
    <cellStyle name="60% - 强调文字颜色 5 2 32 13" xfId="12196"/>
    <cellStyle name="60% - 强调文字颜色 5 2 32 14" xfId="12197"/>
    <cellStyle name="60% - 强调文字颜色 5 2 32 15" xfId="12198"/>
    <cellStyle name="60% - 强调文字颜色 5 2 32 2" xfId="12199"/>
    <cellStyle name="60% - 强调文字颜色 5 2 32 3" xfId="12200"/>
    <cellStyle name="60% - 强调文字颜色 5 2 32 4" xfId="12201"/>
    <cellStyle name="60% - 强调文字颜色 5 2 32 5" xfId="12202"/>
    <cellStyle name="60% - 强调文字颜色 5 2 32 6" xfId="12203"/>
    <cellStyle name="60% - 强调文字颜色 5 2 32 7" xfId="12204"/>
    <cellStyle name="60% - 强调文字颜色 5 2 32 8" xfId="12205"/>
    <cellStyle name="60% - 强调文字颜色 5 2 32 9" xfId="12206"/>
    <cellStyle name="60% - 强调文字颜色 5 2 33" xfId="12207"/>
    <cellStyle name="60% - 强调文字颜色 5 2 33 10" xfId="12208"/>
    <cellStyle name="60% - 强调文字颜色 5 2 33 11" xfId="12209"/>
    <cellStyle name="60% - 强调文字颜色 5 2 33 12" xfId="12210"/>
    <cellStyle name="60% - 强调文字颜色 5 2 33 13" xfId="12211"/>
    <cellStyle name="60% - 强调文字颜色 5 2 33 14" xfId="12212"/>
    <cellStyle name="60% - 强调文字颜色 5 2 33 15" xfId="12213"/>
    <cellStyle name="60% - 强调文字颜色 5 2 33 2" xfId="12214"/>
    <cellStyle name="60% - 强调文字颜色 5 2 33 3" xfId="12215"/>
    <cellStyle name="60% - 强调文字颜色 5 2 33 4" xfId="12216"/>
    <cellStyle name="60% - 强调文字颜色 5 2 33 5" xfId="12217"/>
    <cellStyle name="60% - 强调文字颜色 5 2 33 6" xfId="12218"/>
    <cellStyle name="60% - 强调文字颜色 5 2 33 7" xfId="12219"/>
    <cellStyle name="60% - 强调文字颜色 5 2 33 8" xfId="12220"/>
    <cellStyle name="60% - 强调文字颜色 5 2 33 9" xfId="12221"/>
    <cellStyle name="60% - 强调文字颜色 5 2 34" xfId="12222"/>
    <cellStyle name="60% - 强调文字颜色 5 2 34 10" xfId="12223"/>
    <cellStyle name="60% - 强调文字颜色 5 2 34 11" xfId="12224"/>
    <cellStyle name="60% - 强调文字颜色 5 2 34 12" xfId="12225"/>
    <cellStyle name="60% - 强调文字颜色 5 2 34 13" xfId="12226"/>
    <cellStyle name="60% - 强调文字颜色 5 2 34 14" xfId="12227"/>
    <cellStyle name="60% - 强调文字颜色 5 2 34 15" xfId="12228"/>
    <cellStyle name="60% - 强调文字颜色 5 2 34 2" xfId="12229"/>
    <cellStyle name="60% - 强调文字颜色 5 2 34 3" xfId="12230"/>
    <cellStyle name="60% - 强调文字颜色 5 2 34 4" xfId="12231"/>
    <cellStyle name="60% - 强调文字颜色 5 2 34 5" xfId="12232"/>
    <cellStyle name="60% - 强调文字颜色 5 2 34 6" xfId="12233"/>
    <cellStyle name="60% - 强调文字颜色 5 2 34 7" xfId="12234"/>
    <cellStyle name="60% - 强调文字颜色 5 2 34 8" xfId="12235"/>
    <cellStyle name="60% - 强调文字颜色 5 2 34 9" xfId="12236"/>
    <cellStyle name="60% - 强调文字颜色 5 2 35" xfId="12237"/>
    <cellStyle name="60% - 强调文字颜色 5 2 36" xfId="12238"/>
    <cellStyle name="60% - 强调文字颜色 5 2 37" xfId="12239"/>
    <cellStyle name="60% - 强调文字颜色 5 2 38" xfId="12240"/>
    <cellStyle name="60% - 强调文字颜色 5 2 39" xfId="12241"/>
    <cellStyle name="60% - 强调文字颜色 5 2 4" xfId="12242"/>
    <cellStyle name="60% - 强调文字颜色 5 2 4 10" xfId="12243"/>
    <cellStyle name="60% - 强调文字颜色 5 2 4 11" xfId="12244"/>
    <cellStyle name="60% - 强调文字颜色 5 2 4 12" xfId="12245"/>
    <cellStyle name="60% - 强调文字颜色 5 2 4 13" xfId="12246"/>
    <cellStyle name="60% - 强调文字颜色 5 2 4 14" xfId="12247"/>
    <cellStyle name="60% - 强调文字颜色 5 2 4 15" xfId="12248"/>
    <cellStyle name="60% - 强调文字颜色 5 2 4 2" xfId="12249"/>
    <cellStyle name="60% - 强调文字颜色 5 2 4 3" xfId="12250"/>
    <cellStyle name="60% - 强调文字颜色 5 2 4 4" xfId="12251"/>
    <cellStyle name="60% - 强调文字颜色 5 2 4 5" xfId="12252"/>
    <cellStyle name="60% - 强调文字颜色 5 2 4 6" xfId="12253"/>
    <cellStyle name="60% - 强调文字颜色 5 2 4 7" xfId="12254"/>
    <cellStyle name="60% - 强调文字颜色 5 2 4 8" xfId="12255"/>
    <cellStyle name="60% - 强调文字颜色 5 2 4 9" xfId="12256"/>
    <cellStyle name="60% - 强调文字颜色 5 2 40" xfId="12257"/>
    <cellStyle name="60% - 强调文字颜色 5 2 41" xfId="12258"/>
    <cellStyle name="60% - 强调文字颜色 5 2 42" xfId="12259"/>
    <cellStyle name="60% - 强调文字颜色 5 2 43" xfId="12260"/>
    <cellStyle name="60% - 强调文字颜色 5 2 44" xfId="12261"/>
    <cellStyle name="60% - 强调文字颜色 5 2 45" xfId="12262"/>
    <cellStyle name="60% - 强调文字颜色 5 2 46" xfId="12263"/>
    <cellStyle name="60% - 强调文字颜色 5 2 47" xfId="12264"/>
    <cellStyle name="60% - 强调文字颜色 5 2 48" xfId="12265"/>
    <cellStyle name="60% - 强调文字颜色 5 2 49" xfId="12266"/>
    <cellStyle name="60% - 强调文字颜色 5 2 5" xfId="12267"/>
    <cellStyle name="60% - 强调文字颜色 5 2 5 10" xfId="12268"/>
    <cellStyle name="60% - 强调文字颜色 5 2 5 11" xfId="12269"/>
    <cellStyle name="60% - 强调文字颜色 5 2 5 12" xfId="12270"/>
    <cellStyle name="60% - 强调文字颜色 5 2 5 13" xfId="12271"/>
    <cellStyle name="60% - 强调文字颜色 5 2 5 14" xfId="12272"/>
    <cellStyle name="60% - 强调文字颜色 5 2 5 15" xfId="12273"/>
    <cellStyle name="60% - 强调文字颜色 5 2 5 2" xfId="12274"/>
    <cellStyle name="60% - 强调文字颜色 5 2 5 3" xfId="12275"/>
    <cellStyle name="60% - 强调文字颜色 5 2 5 4" xfId="12276"/>
    <cellStyle name="60% - 强调文字颜色 5 2 5 5" xfId="12277"/>
    <cellStyle name="60% - 强调文字颜色 5 2 5 6" xfId="12278"/>
    <cellStyle name="60% - 强调文字颜色 5 2 5 7" xfId="12279"/>
    <cellStyle name="60% - 强调文字颜色 5 2 5 8" xfId="12280"/>
    <cellStyle name="60% - 强调文字颜色 5 2 5 9" xfId="12281"/>
    <cellStyle name="60% - 强调文字颜色 5 2 50" xfId="12282"/>
    <cellStyle name="60% - 强调文字颜色 5 2 51" xfId="12283"/>
    <cellStyle name="60% - 强调文字颜色 5 2 52" xfId="12284"/>
    <cellStyle name="60% - 强调文字颜色 5 2 53" xfId="12285"/>
    <cellStyle name="60% - 强调文字颜色 5 2 54" xfId="12286"/>
    <cellStyle name="60% - 强调文字颜色 5 2 55" xfId="12287"/>
    <cellStyle name="60% - 强调文字颜色 5 2 56" xfId="12288"/>
    <cellStyle name="60% - 强调文字颜色 5 2 57" xfId="12289"/>
    <cellStyle name="60% - 强调文字颜色 5 2 58" xfId="12290"/>
    <cellStyle name="60% - 强调文字颜色 5 2 59" xfId="12291"/>
    <cellStyle name="60% - 强调文字颜色 5 2 6" xfId="12292"/>
    <cellStyle name="60% - 强调文字颜色 5 2 6 10" xfId="12293"/>
    <cellStyle name="60% - 强调文字颜色 5 2 6 11" xfId="12294"/>
    <cellStyle name="60% - 强调文字颜色 5 2 6 12" xfId="12295"/>
    <cellStyle name="60% - 强调文字颜色 5 2 6 13" xfId="12296"/>
    <cellStyle name="60% - 强调文字颜色 5 2 6 14" xfId="12297"/>
    <cellStyle name="60% - 强调文字颜色 5 2 6 15" xfId="12298"/>
    <cellStyle name="60% - 强调文字颜色 5 2 6 2" xfId="12299"/>
    <cellStyle name="60% - 强调文字颜色 5 2 6 3" xfId="12300"/>
    <cellStyle name="60% - 强调文字颜色 5 2 6 4" xfId="12301"/>
    <cellStyle name="60% - 强调文字颜色 5 2 6 5" xfId="12302"/>
    <cellStyle name="60% - 强调文字颜色 5 2 6 6" xfId="12303"/>
    <cellStyle name="60% - 强调文字颜色 5 2 6 7" xfId="12304"/>
    <cellStyle name="60% - 强调文字颜色 5 2 6 8" xfId="12305"/>
    <cellStyle name="60% - 强调文字颜色 5 2 6 9" xfId="12306"/>
    <cellStyle name="60% - 强调文字颜色 5 2 60" xfId="12307"/>
    <cellStyle name="60% - 强调文字颜色 5 2 7" xfId="12308"/>
    <cellStyle name="60% - 强调文字颜色 5 2 7 10" xfId="12309"/>
    <cellStyle name="60% - 强调文字颜色 5 2 7 11" xfId="12310"/>
    <cellStyle name="60% - 强调文字颜色 5 2 7 12" xfId="12311"/>
    <cellStyle name="60% - 强调文字颜色 5 2 7 13" xfId="12312"/>
    <cellStyle name="60% - 强调文字颜色 5 2 7 14" xfId="12313"/>
    <cellStyle name="60% - 强调文字颜色 5 2 7 15" xfId="12314"/>
    <cellStyle name="60% - 强调文字颜色 5 2 7 2" xfId="12315"/>
    <cellStyle name="60% - 强调文字颜色 5 2 7 3" xfId="12316"/>
    <cellStyle name="60% - 强调文字颜色 5 2 7 4" xfId="12317"/>
    <cellStyle name="60% - 强调文字颜色 5 2 7 5" xfId="12318"/>
    <cellStyle name="60% - 强调文字颜色 5 2 7 6" xfId="12319"/>
    <cellStyle name="60% - 强调文字颜色 5 2 7 7" xfId="12320"/>
    <cellStyle name="60% - 强调文字颜色 5 2 7 8" xfId="12321"/>
    <cellStyle name="60% - 强调文字颜色 5 2 7 9" xfId="12322"/>
    <cellStyle name="60% - 强调文字颜色 5 2 8" xfId="12323"/>
    <cellStyle name="60% - 强调文字颜色 5 2 8 10" xfId="12324"/>
    <cellStyle name="60% - 强调文字颜色 5 2 8 11" xfId="12325"/>
    <cellStyle name="60% - 强调文字颜色 5 2 8 12" xfId="12326"/>
    <cellStyle name="60% - 强调文字颜色 5 2 8 13" xfId="12327"/>
    <cellStyle name="60% - 强调文字颜色 5 2 8 14" xfId="12328"/>
    <cellStyle name="60% - 强调文字颜色 5 2 8 15" xfId="12329"/>
    <cellStyle name="60% - 强调文字颜色 5 2 8 2" xfId="12330"/>
    <cellStyle name="60% - 强调文字颜色 5 2 8 3" xfId="12331"/>
    <cellStyle name="60% - 强调文字颜色 5 2 8 4" xfId="12332"/>
    <cellStyle name="60% - 强调文字颜色 5 2 8 5" xfId="12333"/>
    <cellStyle name="60% - 强调文字颜色 5 2 8 6" xfId="12334"/>
    <cellStyle name="60% - 强调文字颜色 5 2 8 7" xfId="12335"/>
    <cellStyle name="60% - 强调文字颜色 5 2 8 8" xfId="12336"/>
    <cellStyle name="60% - 强调文字颜色 5 2 8 9" xfId="12337"/>
    <cellStyle name="60% - 强调文字颜色 5 2 9" xfId="12338"/>
    <cellStyle name="60% - 强调文字颜色 5 2 9 10" xfId="12339"/>
    <cellStyle name="60% - 强调文字颜色 5 2 9 11" xfId="12340"/>
    <cellStyle name="60% - 强调文字颜色 5 2 9 12" xfId="12341"/>
    <cellStyle name="60% - 强调文字颜色 5 2 9 13" xfId="12342"/>
    <cellStyle name="60% - 强调文字颜色 5 2 9 14" xfId="12343"/>
    <cellStyle name="60% - 强调文字颜色 5 2 9 15" xfId="12344"/>
    <cellStyle name="60% - 强调文字颜色 5 2 9 2" xfId="12345"/>
    <cellStyle name="60% - 强调文字颜色 5 2 9 3" xfId="12346"/>
    <cellStyle name="60% - 强调文字颜色 5 2 9 4" xfId="12347"/>
    <cellStyle name="60% - 强调文字颜色 5 2 9 5" xfId="12348"/>
    <cellStyle name="60% - 强调文字颜色 5 2 9 6" xfId="12349"/>
    <cellStyle name="60% - 强调文字颜色 5 2 9 7" xfId="12350"/>
    <cellStyle name="60% - 强调文字颜色 5 2 9 8" xfId="12351"/>
    <cellStyle name="60% - 强调文字颜色 5 2 9 9" xfId="12352"/>
    <cellStyle name="60% - 强调文字颜色 5 3" xfId="12353"/>
    <cellStyle name="60% - 强调文字颜色 5 3 10" xfId="12354"/>
    <cellStyle name="60% - 强调文字颜色 5 3 11" xfId="12355"/>
    <cellStyle name="60% - 强调文字颜色 5 3 12" xfId="12356"/>
    <cellStyle name="60% - 强调文字颜色 5 3 13" xfId="12357"/>
    <cellStyle name="60% - 强调文字颜色 5 3 14" xfId="12358"/>
    <cellStyle name="60% - 强调文字颜色 5 3 15" xfId="12359"/>
    <cellStyle name="60% - 强调文字颜色 5 3 16" xfId="12360"/>
    <cellStyle name="60% - 强调文字颜色 5 3 17" xfId="12361"/>
    <cellStyle name="60% - 强调文字颜色 5 3 18" xfId="12362"/>
    <cellStyle name="60% - 强调文字颜色 5 3 19" xfId="12363"/>
    <cellStyle name="60% - 强调文字颜色 5 3 2" xfId="12364"/>
    <cellStyle name="60% - 强调文字颜色 5 3 2 10" xfId="12365"/>
    <cellStyle name="60% - 强调文字颜色 5 3 2 11" xfId="12366"/>
    <cellStyle name="60% - 强调文字颜色 5 3 2 12" xfId="12367"/>
    <cellStyle name="60% - 强调文字颜色 5 3 2 13" xfId="12368"/>
    <cellStyle name="60% - 强调文字颜色 5 3 2 14" xfId="12369"/>
    <cellStyle name="60% - 强调文字颜色 5 3 2 15" xfId="12370"/>
    <cellStyle name="60% - 强调文字颜色 5 3 2 2" xfId="12371"/>
    <cellStyle name="60% - 强调文字颜色 5 3 2 3" xfId="12372"/>
    <cellStyle name="60% - 强调文字颜色 5 3 2 4" xfId="12373"/>
    <cellStyle name="60% - 强调文字颜色 5 3 2 5" xfId="12374"/>
    <cellStyle name="60% - 强调文字颜色 5 3 2 6" xfId="12375"/>
    <cellStyle name="60% - 强调文字颜色 5 3 2 7" xfId="12376"/>
    <cellStyle name="60% - 强调文字颜色 5 3 2 8" xfId="12377"/>
    <cellStyle name="60% - 强调文字颜色 5 3 2 9" xfId="12378"/>
    <cellStyle name="60% - 强调文字颜色 5 3 20" xfId="12379"/>
    <cellStyle name="60% - 强调文字颜色 5 3 21" xfId="12380"/>
    <cellStyle name="60% - 强调文字颜色 5 3 22" xfId="12381"/>
    <cellStyle name="60% - 强调文字颜色 5 3 23" xfId="12382"/>
    <cellStyle name="60% - 强调文字颜色 5 3 24" xfId="12383"/>
    <cellStyle name="60% - 强调文字颜色 5 3 25" xfId="12384"/>
    <cellStyle name="60% - 强调文字颜色 5 3 26" xfId="12385"/>
    <cellStyle name="60% - 强调文字颜色 5 3 27" xfId="12386"/>
    <cellStyle name="60% - 强调文字颜色 5 3 28" xfId="12387"/>
    <cellStyle name="60% - 强调文字颜色 5 3 29" xfId="12388"/>
    <cellStyle name="60% - 强调文字颜色 5 3 3" xfId="12389"/>
    <cellStyle name="60% - 强调文字颜色 5 3 3 10" xfId="12390"/>
    <cellStyle name="60% - 强调文字颜色 5 3 3 11" xfId="12391"/>
    <cellStyle name="60% - 强调文字颜色 5 3 3 12" xfId="12392"/>
    <cellStyle name="60% - 强调文字颜色 5 3 3 13" xfId="12393"/>
    <cellStyle name="60% - 强调文字颜色 5 3 3 14" xfId="12394"/>
    <cellStyle name="60% - 强调文字颜色 5 3 3 15" xfId="12395"/>
    <cellStyle name="60% - 强调文字颜色 5 3 3 2" xfId="12396"/>
    <cellStyle name="60% - 强调文字颜色 5 3 3 3" xfId="12397"/>
    <cellStyle name="60% - 强调文字颜色 5 3 3 4" xfId="12398"/>
    <cellStyle name="60% - 强调文字颜色 5 3 3 5" xfId="12399"/>
    <cellStyle name="60% - 强调文字颜色 5 3 3 6" xfId="12400"/>
    <cellStyle name="60% - 强调文字颜色 5 3 3 7" xfId="12401"/>
    <cellStyle name="60% - 强调文字颜色 5 3 3 8" xfId="12402"/>
    <cellStyle name="60% - 强调文字颜色 5 3 3 9" xfId="12403"/>
    <cellStyle name="60% - 强调文字颜色 5 3 30" xfId="12404"/>
    <cellStyle name="60% - 强调文字颜色 5 3 31" xfId="12405"/>
    <cellStyle name="60% - 强调文字颜色 5 3 32" xfId="12406"/>
    <cellStyle name="60% - 强调文字颜色 5 3 33" xfId="12407"/>
    <cellStyle name="60% - 强调文字颜色 5 3 4" xfId="12408"/>
    <cellStyle name="60% - 强调文字颜色 5 3 4 10" xfId="12409"/>
    <cellStyle name="60% - 强调文字颜色 5 3 4 11" xfId="12410"/>
    <cellStyle name="60% - 强调文字颜色 5 3 4 12" xfId="12411"/>
    <cellStyle name="60% - 强调文字颜色 5 3 4 13" xfId="12412"/>
    <cellStyle name="60% - 强调文字颜色 5 3 4 14" xfId="12413"/>
    <cellStyle name="60% - 强调文字颜色 5 3 4 15" xfId="12414"/>
    <cellStyle name="60% - 强调文字颜色 5 3 4 2" xfId="12415"/>
    <cellStyle name="60% - 强调文字颜色 5 3 4 3" xfId="12416"/>
    <cellStyle name="60% - 强调文字颜色 5 3 4 4" xfId="12417"/>
    <cellStyle name="60% - 强调文字颜色 5 3 4 5" xfId="12418"/>
    <cellStyle name="60% - 强调文字颜色 5 3 4 6" xfId="12419"/>
    <cellStyle name="60% - 强调文字颜色 5 3 4 7" xfId="12420"/>
    <cellStyle name="60% - 强调文字颜色 5 3 4 8" xfId="12421"/>
    <cellStyle name="60% - 强调文字颜色 5 3 4 9" xfId="12422"/>
    <cellStyle name="60% - 强调文字颜色 5 3 5" xfId="12423"/>
    <cellStyle name="60% - 强调文字颜色 5 3 5 10" xfId="12424"/>
    <cellStyle name="60% - 强调文字颜色 5 3 5 11" xfId="12425"/>
    <cellStyle name="60% - 强调文字颜色 5 3 5 12" xfId="12426"/>
    <cellStyle name="60% - 强调文字颜色 5 3 5 13" xfId="12427"/>
    <cellStyle name="60% - 强调文字颜色 5 3 5 14" xfId="12428"/>
    <cellStyle name="60% - 强调文字颜色 5 3 5 15" xfId="12429"/>
    <cellStyle name="60% - 强调文字颜色 5 3 5 2" xfId="12430"/>
    <cellStyle name="60% - 强调文字颜色 5 3 5 3" xfId="12431"/>
    <cellStyle name="60% - 强调文字颜色 5 3 5 4" xfId="12432"/>
    <cellStyle name="60% - 强调文字颜色 5 3 5 5" xfId="12433"/>
    <cellStyle name="60% - 强调文字颜色 5 3 5 6" xfId="12434"/>
    <cellStyle name="60% - 强调文字颜色 5 3 5 7" xfId="12435"/>
    <cellStyle name="60% - 强调文字颜色 5 3 5 8" xfId="12436"/>
    <cellStyle name="60% - 强调文字颜色 5 3 5 9" xfId="12437"/>
    <cellStyle name="60% - 强调文字颜色 5 3 6" xfId="12438"/>
    <cellStyle name="60% - 强调文字颜色 5 3 6 10" xfId="12439"/>
    <cellStyle name="60% - 强调文字颜色 5 3 6 11" xfId="12440"/>
    <cellStyle name="60% - 强调文字颜色 5 3 6 12" xfId="12441"/>
    <cellStyle name="60% - 强调文字颜色 5 3 6 13" xfId="12442"/>
    <cellStyle name="60% - 强调文字颜色 5 3 6 14" xfId="12443"/>
    <cellStyle name="60% - 强调文字颜色 5 3 6 15" xfId="12444"/>
    <cellStyle name="60% - 强调文字颜色 5 3 6 2" xfId="12445"/>
    <cellStyle name="60% - 强调文字颜色 5 3 6 3" xfId="12446"/>
    <cellStyle name="60% - 强调文字颜色 5 3 6 4" xfId="12447"/>
    <cellStyle name="60% - 强调文字颜色 5 3 6 5" xfId="12448"/>
    <cellStyle name="60% - 强调文字颜色 5 3 6 6" xfId="12449"/>
    <cellStyle name="60% - 强调文字颜色 5 3 6 7" xfId="12450"/>
    <cellStyle name="60% - 强调文字颜色 5 3 6 8" xfId="12451"/>
    <cellStyle name="60% - 强调文字颜色 5 3 6 9" xfId="12452"/>
    <cellStyle name="60% - 强调文字颜色 5 3 7" xfId="12453"/>
    <cellStyle name="60% - 强调文字颜色 5 3 7 10" xfId="12454"/>
    <cellStyle name="60% - 强调文字颜色 5 3 7 11" xfId="12455"/>
    <cellStyle name="60% - 强调文字颜色 5 3 7 12" xfId="12456"/>
    <cellStyle name="60% - 强调文字颜色 5 3 7 13" xfId="12457"/>
    <cellStyle name="60% - 强调文字颜色 5 3 7 14" xfId="12458"/>
    <cellStyle name="60% - 强调文字颜色 5 3 7 15" xfId="12459"/>
    <cellStyle name="60% - 强调文字颜色 5 3 7 2" xfId="12460"/>
    <cellStyle name="60% - 强调文字颜色 5 3 7 3" xfId="12461"/>
    <cellStyle name="60% - 强调文字颜色 5 3 7 4" xfId="12462"/>
    <cellStyle name="60% - 强调文字颜色 5 3 7 5" xfId="12463"/>
    <cellStyle name="60% - 强调文字颜色 5 3 7 6" xfId="12464"/>
    <cellStyle name="60% - 强调文字颜色 5 3 7 7" xfId="12465"/>
    <cellStyle name="60% - 强调文字颜色 5 3 7 8" xfId="12466"/>
    <cellStyle name="60% - 强调文字颜色 5 3 7 9" xfId="12467"/>
    <cellStyle name="60% - 强调文字颜色 5 3 8" xfId="12468"/>
    <cellStyle name="60% - 强调文字颜色 5 3 9" xfId="12469"/>
    <cellStyle name="60% - 强调文字颜色 5 4" xfId="12470"/>
    <cellStyle name="60% - 强调文字颜色 5 4 10" xfId="12471"/>
    <cellStyle name="60% - 强调文字颜色 5 4 11" xfId="12472"/>
    <cellStyle name="60% - 强调文字颜色 5 4 12" xfId="12473"/>
    <cellStyle name="60% - 强调文字颜色 5 4 13" xfId="12474"/>
    <cellStyle name="60% - 强调文字颜色 5 4 14" xfId="12475"/>
    <cellStyle name="60% - 强调文字颜色 5 4 15" xfId="12476"/>
    <cellStyle name="60% - 强调文字颜色 5 4 2" xfId="12477"/>
    <cellStyle name="60% - 强调文字颜色 5 4 3" xfId="12478"/>
    <cellStyle name="60% - 强调文字颜色 5 4 4" xfId="12479"/>
    <cellStyle name="60% - 强调文字颜色 5 4 5" xfId="12480"/>
    <cellStyle name="60% - 强调文字颜色 5 4 6" xfId="12481"/>
    <cellStyle name="60% - 强调文字颜色 5 4 7" xfId="12482"/>
    <cellStyle name="60% - 强调文字颜色 5 4 8" xfId="12483"/>
    <cellStyle name="60% - 强调文字颜色 5 4 9" xfId="12484"/>
    <cellStyle name="60% - 强调文字颜色 5 5" xfId="12485"/>
    <cellStyle name="60% - 强调文字颜色 5 5 10" xfId="12486"/>
    <cellStyle name="60% - 强调文字颜色 5 5 11" xfId="12487"/>
    <cellStyle name="60% - 强调文字颜色 5 5 12" xfId="12488"/>
    <cellStyle name="60% - 强调文字颜色 5 5 13" xfId="12489"/>
    <cellStyle name="60% - 强调文字颜色 5 5 14" xfId="12490"/>
    <cellStyle name="60% - 强调文字颜色 5 5 15" xfId="12491"/>
    <cellStyle name="60% - 强调文字颜色 5 5 2" xfId="12492"/>
    <cellStyle name="60% - 强调文字颜色 5 5 3" xfId="12493"/>
    <cellStyle name="60% - 强调文字颜色 5 5 4" xfId="12494"/>
    <cellStyle name="60% - 强调文字颜色 5 5 5" xfId="12495"/>
    <cellStyle name="60% - 强调文字颜色 5 5 6" xfId="12496"/>
    <cellStyle name="60% - 强调文字颜色 5 5 7" xfId="12497"/>
    <cellStyle name="60% - 强调文字颜色 5 5 8" xfId="12498"/>
    <cellStyle name="60% - 强调文字颜色 5 5 9" xfId="12499"/>
    <cellStyle name="60% - 强调文字颜色 5 6" xfId="12500"/>
    <cellStyle name="60% - 强调文字颜色 5 6 10" xfId="12501"/>
    <cellStyle name="60% - 强调文字颜色 5 6 11" xfId="12502"/>
    <cellStyle name="60% - 强调文字颜色 5 6 12" xfId="12503"/>
    <cellStyle name="60% - 强调文字颜色 5 6 13" xfId="12504"/>
    <cellStyle name="60% - 强调文字颜色 5 6 14" xfId="12505"/>
    <cellStyle name="60% - 强调文字颜色 5 6 15" xfId="12506"/>
    <cellStyle name="60% - 强调文字颜色 5 6 2" xfId="12507"/>
    <cellStyle name="60% - 强调文字颜色 5 6 3" xfId="12508"/>
    <cellStyle name="60% - 强调文字颜色 5 6 4" xfId="12509"/>
    <cellStyle name="60% - 强调文字颜色 5 6 5" xfId="12510"/>
    <cellStyle name="60% - 强调文字颜色 5 6 6" xfId="12511"/>
    <cellStyle name="60% - 强调文字颜色 5 6 7" xfId="12512"/>
    <cellStyle name="60% - 强调文字颜色 5 6 8" xfId="12513"/>
    <cellStyle name="60% - 强调文字颜色 5 6 9" xfId="12514"/>
    <cellStyle name="60% - 强调文字颜色 5 7" xfId="12515"/>
    <cellStyle name="60% - 强调文字颜色 5 7 10" xfId="12516"/>
    <cellStyle name="60% - 强调文字颜色 5 7 11" xfId="12517"/>
    <cellStyle name="60% - 强调文字颜色 5 7 12" xfId="12518"/>
    <cellStyle name="60% - 强调文字颜色 5 7 13" xfId="12519"/>
    <cellStyle name="60% - 强调文字颜色 5 7 14" xfId="12520"/>
    <cellStyle name="60% - 强调文字颜色 5 7 15" xfId="12521"/>
    <cellStyle name="60% - 强调文字颜色 5 7 2" xfId="12522"/>
    <cellStyle name="60% - 强调文字颜色 5 7 3" xfId="12523"/>
    <cellStyle name="60% - 强调文字颜色 5 7 4" xfId="12524"/>
    <cellStyle name="60% - 强调文字颜色 5 7 5" xfId="12525"/>
    <cellStyle name="60% - 强调文字颜色 5 7 6" xfId="12526"/>
    <cellStyle name="60% - 强调文字颜色 5 7 7" xfId="12527"/>
    <cellStyle name="60% - 强调文字颜色 5 7 8" xfId="12528"/>
    <cellStyle name="60% - 强调文字颜色 5 7 9" xfId="12529"/>
    <cellStyle name="60% - 强调文字颜色 5 8" xfId="12530"/>
    <cellStyle name="60% - 强调文字颜色 5 8 10" xfId="12531"/>
    <cellStyle name="60% - 强调文字颜色 5 8 11" xfId="12532"/>
    <cellStyle name="60% - 强调文字颜色 5 8 12" xfId="12533"/>
    <cellStyle name="60% - 强调文字颜色 5 8 13" xfId="12534"/>
    <cellStyle name="60% - 强调文字颜色 5 8 14" xfId="12535"/>
    <cellStyle name="60% - 强调文字颜色 5 8 15" xfId="12536"/>
    <cellStyle name="60% - 强调文字颜色 5 8 2" xfId="12537"/>
    <cellStyle name="60% - 强调文字颜色 5 8 3" xfId="12538"/>
    <cellStyle name="60% - 强调文字颜色 5 8 4" xfId="12539"/>
    <cellStyle name="60% - 强调文字颜色 5 8 5" xfId="12540"/>
    <cellStyle name="60% - 强调文字颜色 5 8 6" xfId="12541"/>
    <cellStyle name="60% - 强调文字颜色 5 8 7" xfId="12542"/>
    <cellStyle name="60% - 强调文字颜色 5 8 8" xfId="12543"/>
    <cellStyle name="60% - 强调文字颜色 5 8 9" xfId="12544"/>
    <cellStyle name="60% - 强调文字颜色 5 9" xfId="12545"/>
    <cellStyle name="60% - 强调文字颜色 5 9 10" xfId="12546"/>
    <cellStyle name="60% - 强调文字颜色 5 9 11" xfId="12547"/>
    <cellStyle name="60% - 强调文字颜色 5 9 12" xfId="12548"/>
    <cellStyle name="60% - 强调文字颜色 5 9 13" xfId="12549"/>
    <cellStyle name="60% - 强调文字颜色 5 9 14" xfId="12550"/>
    <cellStyle name="60% - 强调文字颜色 5 9 15" xfId="12551"/>
    <cellStyle name="60% - 强调文字颜色 5 9 2" xfId="12552"/>
    <cellStyle name="60% - 强调文字颜色 5 9 3" xfId="12553"/>
    <cellStyle name="60% - 强调文字颜色 5 9 4" xfId="12554"/>
    <cellStyle name="60% - 强调文字颜色 5 9 5" xfId="12555"/>
    <cellStyle name="60% - 强调文字颜色 5 9 6" xfId="12556"/>
    <cellStyle name="60% - 强调文字颜色 5 9 7" xfId="12557"/>
    <cellStyle name="60% - 强调文字颜色 5 9 8" xfId="12558"/>
    <cellStyle name="60% - 强调文字颜色 5 9 9" xfId="12559"/>
    <cellStyle name="60% - 强调文字颜色 6 10" xfId="12560"/>
    <cellStyle name="60% - 强调文字颜色 6 10 2" xfId="12561"/>
    <cellStyle name="60% - 强调文字颜色 6 10 3" xfId="12562"/>
    <cellStyle name="60% - 强调文字颜色 6 11" xfId="12563"/>
    <cellStyle name="60% - 强调文字颜色 6 11 2" xfId="12564"/>
    <cellStyle name="60% - 强调文字颜色 6 12" xfId="12565"/>
    <cellStyle name="60% - 强调文字颜色 6 2" xfId="12566"/>
    <cellStyle name="60% - 强调文字颜色 6 2 10" xfId="12567"/>
    <cellStyle name="60% - 强调文字颜色 6 2 10 10" xfId="12568"/>
    <cellStyle name="60% - 强调文字颜色 6 2 10 11" xfId="12569"/>
    <cellStyle name="60% - 强调文字颜色 6 2 10 12" xfId="12570"/>
    <cellStyle name="60% - 强调文字颜色 6 2 10 13" xfId="12571"/>
    <cellStyle name="60% - 强调文字颜色 6 2 10 14" xfId="12572"/>
    <cellStyle name="60% - 强调文字颜色 6 2 10 15" xfId="12573"/>
    <cellStyle name="60% - 强调文字颜色 6 2 10 2" xfId="12574"/>
    <cellStyle name="60% - 强调文字颜色 6 2 10 3" xfId="12575"/>
    <cellStyle name="60% - 强调文字颜色 6 2 10 4" xfId="12576"/>
    <cellStyle name="60% - 强调文字颜色 6 2 10 5" xfId="12577"/>
    <cellStyle name="60% - 强调文字颜色 6 2 10 6" xfId="12578"/>
    <cellStyle name="60% - 强调文字颜色 6 2 10 7" xfId="12579"/>
    <cellStyle name="60% - 强调文字颜色 6 2 10 8" xfId="12580"/>
    <cellStyle name="60% - 强调文字颜色 6 2 10 9" xfId="12581"/>
    <cellStyle name="60% - 强调文字颜色 6 2 11" xfId="12582"/>
    <cellStyle name="60% - 强调文字颜色 6 2 11 10" xfId="12583"/>
    <cellStyle name="60% - 强调文字颜色 6 2 11 11" xfId="12584"/>
    <cellStyle name="60% - 强调文字颜色 6 2 11 12" xfId="12585"/>
    <cellStyle name="60% - 强调文字颜色 6 2 11 13" xfId="12586"/>
    <cellStyle name="60% - 强调文字颜色 6 2 11 14" xfId="12587"/>
    <cellStyle name="60% - 强调文字颜色 6 2 11 15" xfId="12588"/>
    <cellStyle name="60% - 强调文字颜色 6 2 11 2" xfId="12589"/>
    <cellStyle name="60% - 强调文字颜色 6 2 11 3" xfId="12590"/>
    <cellStyle name="60% - 强调文字颜色 6 2 11 4" xfId="12591"/>
    <cellStyle name="60% - 强调文字颜色 6 2 11 5" xfId="12592"/>
    <cellStyle name="60% - 强调文字颜色 6 2 11 6" xfId="12593"/>
    <cellStyle name="60% - 强调文字颜色 6 2 11 7" xfId="12594"/>
    <cellStyle name="60% - 强调文字颜色 6 2 11 8" xfId="12595"/>
    <cellStyle name="60% - 强调文字颜色 6 2 11 9" xfId="12596"/>
    <cellStyle name="60% - 强调文字颜色 6 2 12" xfId="12597"/>
    <cellStyle name="60% - 强调文字颜色 6 2 12 10" xfId="12598"/>
    <cellStyle name="60% - 强调文字颜色 6 2 12 11" xfId="12599"/>
    <cellStyle name="60% - 强调文字颜色 6 2 12 12" xfId="12600"/>
    <cellStyle name="60% - 强调文字颜色 6 2 12 13" xfId="12601"/>
    <cellStyle name="60% - 强调文字颜色 6 2 12 14" xfId="12602"/>
    <cellStyle name="60% - 强调文字颜色 6 2 12 15" xfId="12603"/>
    <cellStyle name="60% - 强调文字颜色 6 2 12 2" xfId="12604"/>
    <cellStyle name="60% - 强调文字颜色 6 2 12 3" xfId="12605"/>
    <cellStyle name="60% - 强调文字颜色 6 2 12 4" xfId="12606"/>
    <cellStyle name="60% - 强调文字颜色 6 2 12 5" xfId="12607"/>
    <cellStyle name="60% - 强调文字颜色 6 2 12 6" xfId="12608"/>
    <cellStyle name="60% - 强调文字颜色 6 2 12 7" xfId="12609"/>
    <cellStyle name="60% - 强调文字颜色 6 2 12 8" xfId="12610"/>
    <cellStyle name="60% - 强调文字颜色 6 2 12 9" xfId="12611"/>
    <cellStyle name="60% - 强调文字颜色 6 2 13" xfId="12612"/>
    <cellStyle name="60% - 强调文字颜色 6 2 13 10" xfId="12613"/>
    <cellStyle name="60% - 强调文字颜色 6 2 13 11" xfId="12614"/>
    <cellStyle name="60% - 强调文字颜色 6 2 13 12" xfId="12615"/>
    <cellStyle name="60% - 强调文字颜色 6 2 13 13" xfId="12616"/>
    <cellStyle name="60% - 强调文字颜色 6 2 13 14" xfId="12617"/>
    <cellStyle name="60% - 强调文字颜色 6 2 13 15" xfId="12618"/>
    <cellStyle name="60% - 强调文字颜色 6 2 13 2" xfId="12619"/>
    <cellStyle name="60% - 强调文字颜色 6 2 13 3" xfId="12620"/>
    <cellStyle name="60% - 强调文字颜色 6 2 13 4" xfId="12621"/>
    <cellStyle name="60% - 强调文字颜色 6 2 13 5" xfId="12622"/>
    <cellStyle name="60% - 强调文字颜色 6 2 13 6" xfId="12623"/>
    <cellStyle name="60% - 强调文字颜色 6 2 13 7" xfId="12624"/>
    <cellStyle name="60% - 强调文字颜色 6 2 13 8" xfId="12625"/>
    <cellStyle name="60% - 强调文字颜色 6 2 13 9" xfId="12626"/>
    <cellStyle name="60% - 强调文字颜色 6 2 14" xfId="12627"/>
    <cellStyle name="60% - 强调文字颜色 6 2 14 10" xfId="12628"/>
    <cellStyle name="60% - 强调文字颜色 6 2 14 11" xfId="12629"/>
    <cellStyle name="60% - 强调文字颜色 6 2 14 12" xfId="12630"/>
    <cellStyle name="60% - 强调文字颜色 6 2 14 13" xfId="12631"/>
    <cellStyle name="60% - 强调文字颜色 6 2 14 14" xfId="12632"/>
    <cellStyle name="60% - 强调文字颜色 6 2 14 15" xfId="12633"/>
    <cellStyle name="60% - 强调文字颜色 6 2 14 2" xfId="12634"/>
    <cellStyle name="60% - 强调文字颜色 6 2 14 3" xfId="12635"/>
    <cellStyle name="60% - 强调文字颜色 6 2 14 4" xfId="12636"/>
    <cellStyle name="60% - 强调文字颜色 6 2 14 5" xfId="12637"/>
    <cellStyle name="60% - 强调文字颜色 6 2 14 6" xfId="12638"/>
    <cellStyle name="60% - 强调文字颜色 6 2 14 7" xfId="12639"/>
    <cellStyle name="60% - 强调文字颜色 6 2 14 8" xfId="12640"/>
    <cellStyle name="60% - 强调文字颜色 6 2 14 9" xfId="12641"/>
    <cellStyle name="60% - 强调文字颜色 6 2 15" xfId="12642"/>
    <cellStyle name="60% - 强调文字颜色 6 2 15 10" xfId="12643"/>
    <cellStyle name="60% - 强调文字颜色 6 2 15 11" xfId="12644"/>
    <cellStyle name="60% - 强调文字颜色 6 2 15 12" xfId="12645"/>
    <cellStyle name="60% - 强调文字颜色 6 2 15 13" xfId="12646"/>
    <cellStyle name="60% - 强调文字颜色 6 2 15 14" xfId="12647"/>
    <cellStyle name="60% - 强调文字颜色 6 2 15 15" xfId="12648"/>
    <cellStyle name="60% - 强调文字颜色 6 2 15 2" xfId="12649"/>
    <cellStyle name="60% - 强调文字颜色 6 2 15 3" xfId="12650"/>
    <cellStyle name="60% - 强调文字颜色 6 2 15 4" xfId="12651"/>
    <cellStyle name="60% - 强调文字颜色 6 2 15 5" xfId="12652"/>
    <cellStyle name="60% - 强调文字颜色 6 2 15 6" xfId="12653"/>
    <cellStyle name="60% - 强调文字颜色 6 2 15 7" xfId="12654"/>
    <cellStyle name="60% - 强调文字颜色 6 2 15 8" xfId="12655"/>
    <cellStyle name="60% - 强调文字颜色 6 2 15 9" xfId="12656"/>
    <cellStyle name="60% - 强调文字颜色 6 2 16" xfId="12657"/>
    <cellStyle name="60% - 强调文字颜色 6 2 16 10" xfId="12658"/>
    <cellStyle name="60% - 强调文字颜色 6 2 16 11" xfId="12659"/>
    <cellStyle name="60% - 强调文字颜色 6 2 16 12" xfId="12660"/>
    <cellStyle name="60% - 强调文字颜色 6 2 16 13" xfId="12661"/>
    <cellStyle name="60% - 强调文字颜色 6 2 16 14" xfId="12662"/>
    <cellStyle name="60% - 强调文字颜色 6 2 16 15" xfId="12663"/>
    <cellStyle name="60% - 强调文字颜色 6 2 16 2" xfId="12664"/>
    <cellStyle name="60% - 强调文字颜色 6 2 16 3" xfId="12665"/>
    <cellStyle name="60% - 强调文字颜色 6 2 16 4" xfId="12666"/>
    <cellStyle name="60% - 强调文字颜色 6 2 16 5" xfId="12667"/>
    <cellStyle name="60% - 强调文字颜色 6 2 16 6" xfId="12668"/>
    <cellStyle name="60% - 强调文字颜色 6 2 16 7" xfId="12669"/>
    <cellStyle name="60% - 强调文字颜色 6 2 16 8" xfId="12670"/>
    <cellStyle name="60% - 强调文字颜色 6 2 16 9" xfId="12671"/>
    <cellStyle name="60% - 强调文字颜色 6 2 17" xfId="12672"/>
    <cellStyle name="60% - 强调文字颜色 6 2 17 10" xfId="12673"/>
    <cellStyle name="60% - 强调文字颜色 6 2 17 11" xfId="12674"/>
    <cellStyle name="60% - 强调文字颜色 6 2 17 12" xfId="12675"/>
    <cellStyle name="60% - 强调文字颜色 6 2 17 13" xfId="12676"/>
    <cellStyle name="60% - 强调文字颜色 6 2 17 14" xfId="12677"/>
    <cellStyle name="60% - 强调文字颜色 6 2 17 15" xfId="12678"/>
    <cellStyle name="60% - 强调文字颜色 6 2 17 2" xfId="12679"/>
    <cellStyle name="60% - 强调文字颜色 6 2 17 3" xfId="12680"/>
    <cellStyle name="60% - 强调文字颜色 6 2 17 4" xfId="12681"/>
    <cellStyle name="60% - 强调文字颜色 6 2 17 5" xfId="12682"/>
    <cellStyle name="60% - 强调文字颜色 6 2 17 6" xfId="12683"/>
    <cellStyle name="60% - 强调文字颜色 6 2 17 7" xfId="12684"/>
    <cellStyle name="60% - 强调文字颜色 6 2 17 8" xfId="12685"/>
    <cellStyle name="60% - 强调文字颜色 6 2 17 9" xfId="12686"/>
    <cellStyle name="60% - 强调文字颜色 6 2 18" xfId="12687"/>
    <cellStyle name="60% - 强调文字颜色 6 2 18 10" xfId="12688"/>
    <cellStyle name="60% - 强调文字颜色 6 2 18 11" xfId="12689"/>
    <cellStyle name="60% - 强调文字颜色 6 2 18 12" xfId="12690"/>
    <cellStyle name="60% - 强调文字颜色 6 2 18 13" xfId="12691"/>
    <cellStyle name="60% - 强调文字颜色 6 2 18 14" xfId="12692"/>
    <cellStyle name="60% - 强调文字颜色 6 2 18 15" xfId="12693"/>
    <cellStyle name="60% - 强调文字颜色 6 2 18 2" xfId="12694"/>
    <cellStyle name="60% - 强调文字颜色 6 2 18 3" xfId="12695"/>
    <cellStyle name="60% - 强调文字颜色 6 2 18 4" xfId="12696"/>
    <cellStyle name="60% - 强调文字颜色 6 2 18 5" xfId="12697"/>
    <cellStyle name="60% - 强调文字颜色 6 2 18 6" xfId="12698"/>
    <cellStyle name="60% - 强调文字颜色 6 2 18 7" xfId="12699"/>
    <cellStyle name="60% - 强调文字颜色 6 2 18 8" xfId="12700"/>
    <cellStyle name="60% - 强调文字颜色 6 2 18 9" xfId="12701"/>
    <cellStyle name="60% - 强调文字颜色 6 2 19" xfId="12702"/>
    <cellStyle name="60% - 强调文字颜色 6 2 19 10" xfId="12703"/>
    <cellStyle name="60% - 强调文字颜色 6 2 19 11" xfId="12704"/>
    <cellStyle name="60% - 强调文字颜色 6 2 19 12" xfId="12705"/>
    <cellStyle name="60% - 强调文字颜色 6 2 19 13" xfId="12706"/>
    <cellStyle name="60% - 强调文字颜色 6 2 19 14" xfId="12707"/>
    <cellStyle name="60% - 强调文字颜色 6 2 19 15" xfId="12708"/>
    <cellStyle name="60% - 强调文字颜色 6 2 19 2" xfId="12709"/>
    <cellStyle name="60% - 强调文字颜色 6 2 19 3" xfId="12710"/>
    <cellStyle name="60% - 强调文字颜色 6 2 19 4" xfId="12711"/>
    <cellStyle name="60% - 强调文字颜色 6 2 19 5" xfId="12712"/>
    <cellStyle name="60% - 强调文字颜色 6 2 19 6" xfId="12713"/>
    <cellStyle name="60% - 强调文字颜色 6 2 19 7" xfId="12714"/>
    <cellStyle name="60% - 强调文字颜色 6 2 19 8" xfId="12715"/>
    <cellStyle name="60% - 强调文字颜色 6 2 19 9" xfId="12716"/>
    <cellStyle name="60% - 强调文字颜色 6 2 2" xfId="12717"/>
    <cellStyle name="60% - 强调文字颜色 6 2 2 10" xfId="12718"/>
    <cellStyle name="60% - 强调文字颜色 6 2 2 11" xfId="12719"/>
    <cellStyle name="60% - 强调文字颜色 6 2 2 12" xfId="12720"/>
    <cellStyle name="60% - 强调文字颜色 6 2 2 13" xfId="12721"/>
    <cellStyle name="60% - 强调文字颜色 6 2 2 14" xfId="12722"/>
    <cellStyle name="60% - 强调文字颜色 6 2 2 15" xfId="12723"/>
    <cellStyle name="60% - 强调文字颜色 6 2 2 2" xfId="12724"/>
    <cellStyle name="60% - 强调文字颜色 6 2 2 3" xfId="12725"/>
    <cellStyle name="60% - 强调文字颜色 6 2 2 4" xfId="12726"/>
    <cellStyle name="60% - 强调文字颜色 6 2 2 5" xfId="12727"/>
    <cellStyle name="60% - 强调文字颜色 6 2 2 6" xfId="12728"/>
    <cellStyle name="60% - 强调文字颜色 6 2 2 7" xfId="12729"/>
    <cellStyle name="60% - 强调文字颜色 6 2 2 8" xfId="12730"/>
    <cellStyle name="60% - 强调文字颜色 6 2 2 9" xfId="12731"/>
    <cellStyle name="60% - 强调文字颜色 6 2 20" xfId="12732"/>
    <cellStyle name="60% - 强调文字颜色 6 2 20 10" xfId="12733"/>
    <cellStyle name="60% - 强调文字颜色 6 2 20 11" xfId="12734"/>
    <cellStyle name="60% - 强调文字颜色 6 2 20 12" xfId="12735"/>
    <cellStyle name="60% - 强调文字颜色 6 2 20 13" xfId="12736"/>
    <cellStyle name="60% - 强调文字颜色 6 2 20 14" xfId="12737"/>
    <cellStyle name="60% - 强调文字颜色 6 2 20 15" xfId="12738"/>
    <cellStyle name="60% - 强调文字颜色 6 2 20 2" xfId="12739"/>
    <cellStyle name="60% - 强调文字颜色 6 2 20 3" xfId="12740"/>
    <cellStyle name="60% - 强调文字颜色 6 2 20 4" xfId="12741"/>
    <cellStyle name="60% - 强调文字颜色 6 2 20 5" xfId="12742"/>
    <cellStyle name="60% - 强调文字颜色 6 2 20 6" xfId="12743"/>
    <cellStyle name="60% - 强调文字颜色 6 2 20 7" xfId="12744"/>
    <cellStyle name="60% - 强调文字颜色 6 2 20 8" xfId="12745"/>
    <cellStyle name="60% - 强调文字颜色 6 2 20 9" xfId="12746"/>
    <cellStyle name="60% - 强调文字颜色 6 2 21" xfId="12747"/>
    <cellStyle name="60% - 强调文字颜色 6 2 21 10" xfId="12748"/>
    <cellStyle name="60% - 强调文字颜色 6 2 21 11" xfId="12749"/>
    <cellStyle name="60% - 强调文字颜色 6 2 21 12" xfId="12750"/>
    <cellStyle name="60% - 强调文字颜色 6 2 21 13" xfId="12751"/>
    <cellStyle name="60% - 强调文字颜色 6 2 21 14" xfId="12752"/>
    <cellStyle name="60% - 强调文字颜色 6 2 21 15" xfId="12753"/>
    <cellStyle name="60% - 强调文字颜色 6 2 21 2" xfId="12754"/>
    <cellStyle name="60% - 强调文字颜色 6 2 21 3" xfId="12755"/>
    <cellStyle name="60% - 强调文字颜色 6 2 21 4" xfId="12756"/>
    <cellStyle name="60% - 强调文字颜色 6 2 21 5" xfId="12757"/>
    <cellStyle name="60% - 强调文字颜色 6 2 21 6" xfId="12758"/>
    <cellStyle name="60% - 强调文字颜色 6 2 21 7" xfId="12759"/>
    <cellStyle name="60% - 强调文字颜色 6 2 21 8" xfId="12760"/>
    <cellStyle name="60% - 强调文字颜色 6 2 21 9" xfId="12761"/>
    <cellStyle name="60% - 强调文字颜色 6 2 22" xfId="12762"/>
    <cellStyle name="60% - 强调文字颜色 6 2 22 10" xfId="12763"/>
    <cellStyle name="60% - 强调文字颜色 6 2 22 11" xfId="12764"/>
    <cellStyle name="60% - 强调文字颜色 6 2 22 12" xfId="12765"/>
    <cellStyle name="60% - 强调文字颜色 6 2 22 13" xfId="12766"/>
    <cellStyle name="60% - 强调文字颜色 6 2 22 14" xfId="12767"/>
    <cellStyle name="60% - 强调文字颜色 6 2 22 15" xfId="12768"/>
    <cellStyle name="60% - 强调文字颜色 6 2 22 2" xfId="12769"/>
    <cellStyle name="60% - 强调文字颜色 6 2 22 3" xfId="12770"/>
    <cellStyle name="60% - 强调文字颜色 6 2 22 4" xfId="12771"/>
    <cellStyle name="60% - 强调文字颜色 6 2 22 5" xfId="12772"/>
    <cellStyle name="60% - 强调文字颜色 6 2 22 6" xfId="12773"/>
    <cellStyle name="60% - 强调文字颜色 6 2 22 7" xfId="12774"/>
    <cellStyle name="60% - 强调文字颜色 6 2 22 8" xfId="12775"/>
    <cellStyle name="60% - 强调文字颜色 6 2 22 9" xfId="12776"/>
    <cellStyle name="60% - 强调文字颜色 6 2 23" xfId="12777"/>
    <cellStyle name="60% - 强调文字颜色 6 2 23 10" xfId="12778"/>
    <cellStyle name="60% - 强调文字颜色 6 2 23 11" xfId="12779"/>
    <cellStyle name="60% - 强调文字颜色 6 2 23 12" xfId="12780"/>
    <cellStyle name="60% - 强调文字颜色 6 2 23 13" xfId="12781"/>
    <cellStyle name="60% - 强调文字颜色 6 2 23 14" xfId="12782"/>
    <cellStyle name="60% - 强调文字颜色 6 2 23 15" xfId="12783"/>
    <cellStyle name="60% - 强调文字颜色 6 2 23 2" xfId="12784"/>
    <cellStyle name="60% - 强调文字颜色 6 2 23 3" xfId="12785"/>
    <cellStyle name="60% - 强调文字颜色 6 2 23 4" xfId="12786"/>
    <cellStyle name="60% - 强调文字颜色 6 2 23 5" xfId="12787"/>
    <cellStyle name="60% - 强调文字颜色 6 2 23 6" xfId="12788"/>
    <cellStyle name="60% - 强调文字颜色 6 2 23 7" xfId="12789"/>
    <cellStyle name="60% - 强调文字颜色 6 2 23 8" xfId="12790"/>
    <cellStyle name="60% - 强调文字颜色 6 2 23 9" xfId="12791"/>
    <cellStyle name="60% - 强调文字颜色 6 2 24" xfId="12792"/>
    <cellStyle name="60% - 强调文字颜色 6 2 24 10" xfId="12793"/>
    <cellStyle name="60% - 强调文字颜色 6 2 24 11" xfId="12794"/>
    <cellStyle name="60% - 强调文字颜色 6 2 24 12" xfId="12795"/>
    <cellStyle name="60% - 强调文字颜色 6 2 24 13" xfId="12796"/>
    <cellStyle name="60% - 强调文字颜色 6 2 24 14" xfId="12797"/>
    <cellStyle name="60% - 强调文字颜色 6 2 24 15" xfId="12798"/>
    <cellStyle name="60% - 强调文字颜色 6 2 24 2" xfId="12799"/>
    <cellStyle name="60% - 强调文字颜色 6 2 24 3" xfId="12800"/>
    <cellStyle name="60% - 强调文字颜色 6 2 24 4" xfId="12801"/>
    <cellStyle name="60% - 强调文字颜色 6 2 24 5" xfId="12802"/>
    <cellStyle name="60% - 强调文字颜色 6 2 24 6" xfId="12803"/>
    <cellStyle name="60% - 强调文字颜色 6 2 24 7" xfId="12804"/>
    <cellStyle name="60% - 强调文字颜色 6 2 24 8" xfId="12805"/>
    <cellStyle name="60% - 强调文字颜色 6 2 24 9" xfId="12806"/>
    <cellStyle name="60% - 强调文字颜色 6 2 25" xfId="12807"/>
    <cellStyle name="60% - 强调文字颜色 6 2 25 10" xfId="12808"/>
    <cellStyle name="60% - 强调文字颜色 6 2 25 11" xfId="12809"/>
    <cellStyle name="60% - 强调文字颜色 6 2 25 12" xfId="12810"/>
    <cellStyle name="60% - 强调文字颜色 6 2 25 13" xfId="12811"/>
    <cellStyle name="60% - 强调文字颜色 6 2 25 14" xfId="12812"/>
    <cellStyle name="60% - 强调文字颜色 6 2 25 15" xfId="12813"/>
    <cellStyle name="60% - 强调文字颜色 6 2 25 2" xfId="12814"/>
    <cellStyle name="60% - 强调文字颜色 6 2 25 3" xfId="12815"/>
    <cellStyle name="60% - 强调文字颜色 6 2 25 4" xfId="12816"/>
    <cellStyle name="60% - 强调文字颜色 6 2 25 5" xfId="12817"/>
    <cellStyle name="60% - 强调文字颜色 6 2 25 6" xfId="12818"/>
    <cellStyle name="60% - 强调文字颜色 6 2 25 7" xfId="12819"/>
    <cellStyle name="60% - 强调文字颜色 6 2 25 8" xfId="12820"/>
    <cellStyle name="60% - 强调文字颜色 6 2 25 9" xfId="12821"/>
    <cellStyle name="60% - 强调文字颜色 6 2 26" xfId="12822"/>
    <cellStyle name="60% - 强调文字颜色 6 2 26 10" xfId="12823"/>
    <cellStyle name="60% - 强调文字颜色 6 2 26 11" xfId="12824"/>
    <cellStyle name="60% - 强调文字颜色 6 2 26 12" xfId="12825"/>
    <cellStyle name="60% - 强调文字颜色 6 2 26 13" xfId="12826"/>
    <cellStyle name="60% - 强调文字颜色 6 2 26 14" xfId="12827"/>
    <cellStyle name="60% - 强调文字颜色 6 2 26 15" xfId="12828"/>
    <cellStyle name="60% - 强调文字颜色 6 2 26 2" xfId="12829"/>
    <cellStyle name="60% - 强调文字颜色 6 2 26 3" xfId="12830"/>
    <cellStyle name="60% - 强调文字颜色 6 2 26 4" xfId="12831"/>
    <cellStyle name="60% - 强调文字颜色 6 2 26 5" xfId="12832"/>
    <cellStyle name="60% - 强调文字颜色 6 2 26 6" xfId="12833"/>
    <cellStyle name="60% - 强调文字颜色 6 2 26 7" xfId="12834"/>
    <cellStyle name="60% - 强调文字颜色 6 2 26 8" xfId="12835"/>
    <cellStyle name="60% - 强调文字颜色 6 2 26 9" xfId="12836"/>
    <cellStyle name="60% - 强调文字颜色 6 2 27" xfId="12837"/>
    <cellStyle name="60% - 强调文字颜色 6 2 27 10" xfId="12838"/>
    <cellStyle name="60% - 强调文字颜色 6 2 27 11" xfId="12839"/>
    <cellStyle name="60% - 强调文字颜色 6 2 27 12" xfId="12840"/>
    <cellStyle name="60% - 强调文字颜色 6 2 27 13" xfId="12841"/>
    <cellStyle name="60% - 强调文字颜色 6 2 27 14" xfId="12842"/>
    <cellStyle name="60% - 强调文字颜色 6 2 27 15" xfId="12843"/>
    <cellStyle name="60% - 强调文字颜色 6 2 27 2" xfId="12844"/>
    <cellStyle name="60% - 强调文字颜色 6 2 27 3" xfId="12845"/>
    <cellStyle name="60% - 强调文字颜色 6 2 27 4" xfId="12846"/>
    <cellStyle name="60% - 强调文字颜色 6 2 27 5" xfId="12847"/>
    <cellStyle name="60% - 强调文字颜色 6 2 27 6" xfId="12848"/>
    <cellStyle name="60% - 强调文字颜色 6 2 27 7" xfId="12849"/>
    <cellStyle name="60% - 强调文字颜色 6 2 27 8" xfId="12850"/>
    <cellStyle name="60% - 强调文字颜色 6 2 27 9" xfId="12851"/>
    <cellStyle name="60% - 强调文字颜色 6 2 28" xfId="12852"/>
    <cellStyle name="60% - 强调文字颜色 6 2 28 10" xfId="12853"/>
    <cellStyle name="60% - 强调文字颜色 6 2 28 11" xfId="12854"/>
    <cellStyle name="60% - 强调文字颜色 6 2 28 12" xfId="12855"/>
    <cellStyle name="60% - 强调文字颜色 6 2 28 13" xfId="12856"/>
    <cellStyle name="60% - 强调文字颜色 6 2 28 14" xfId="12857"/>
    <cellStyle name="60% - 强调文字颜色 6 2 28 15" xfId="12858"/>
    <cellStyle name="60% - 强调文字颜色 6 2 28 2" xfId="12859"/>
    <cellStyle name="60% - 强调文字颜色 6 2 28 3" xfId="12860"/>
    <cellStyle name="60% - 强调文字颜色 6 2 28 4" xfId="12861"/>
    <cellStyle name="60% - 强调文字颜色 6 2 28 5" xfId="12862"/>
    <cellStyle name="60% - 强调文字颜色 6 2 28 6" xfId="12863"/>
    <cellStyle name="60% - 强调文字颜色 6 2 28 7" xfId="12864"/>
    <cellStyle name="60% - 强调文字颜色 6 2 28 8" xfId="12865"/>
    <cellStyle name="60% - 强调文字颜色 6 2 28 9" xfId="12866"/>
    <cellStyle name="60% - 强调文字颜色 6 2 29" xfId="12867"/>
    <cellStyle name="60% - 强调文字颜色 6 2 29 10" xfId="12868"/>
    <cellStyle name="60% - 强调文字颜色 6 2 29 11" xfId="12869"/>
    <cellStyle name="60% - 强调文字颜色 6 2 29 12" xfId="12870"/>
    <cellStyle name="60% - 强调文字颜色 6 2 29 13" xfId="12871"/>
    <cellStyle name="60% - 强调文字颜色 6 2 29 14" xfId="12872"/>
    <cellStyle name="60% - 强调文字颜色 6 2 29 15" xfId="12873"/>
    <cellStyle name="60% - 强调文字颜色 6 2 29 2" xfId="12874"/>
    <cellStyle name="60% - 强调文字颜色 6 2 29 3" xfId="12875"/>
    <cellStyle name="60% - 强调文字颜色 6 2 29 4" xfId="12876"/>
    <cellStyle name="60% - 强调文字颜色 6 2 29 5" xfId="12877"/>
    <cellStyle name="60% - 强调文字颜色 6 2 29 6" xfId="12878"/>
    <cellStyle name="60% - 强调文字颜色 6 2 29 7" xfId="12879"/>
    <cellStyle name="60% - 强调文字颜色 6 2 29 8" xfId="12880"/>
    <cellStyle name="60% - 强调文字颜色 6 2 29 9" xfId="12881"/>
    <cellStyle name="60% - 强调文字颜色 6 2 3" xfId="12882"/>
    <cellStyle name="60% - 强调文字颜色 6 2 3 10" xfId="12883"/>
    <cellStyle name="60% - 强调文字颜色 6 2 3 11" xfId="12884"/>
    <cellStyle name="60% - 强调文字颜色 6 2 3 12" xfId="12885"/>
    <cellStyle name="60% - 强调文字颜色 6 2 3 13" xfId="12886"/>
    <cellStyle name="60% - 强调文字颜色 6 2 3 14" xfId="12887"/>
    <cellStyle name="60% - 强调文字颜色 6 2 3 15" xfId="12888"/>
    <cellStyle name="60% - 强调文字颜色 6 2 3 2" xfId="12889"/>
    <cellStyle name="60% - 强调文字颜色 6 2 3 3" xfId="12890"/>
    <cellStyle name="60% - 强调文字颜色 6 2 3 4" xfId="12891"/>
    <cellStyle name="60% - 强调文字颜色 6 2 3 5" xfId="12892"/>
    <cellStyle name="60% - 强调文字颜色 6 2 3 6" xfId="12893"/>
    <cellStyle name="60% - 强调文字颜色 6 2 3 7" xfId="12894"/>
    <cellStyle name="60% - 强调文字颜色 6 2 3 8" xfId="12895"/>
    <cellStyle name="60% - 强调文字颜色 6 2 3 9" xfId="12896"/>
    <cellStyle name="60% - 强调文字颜色 6 2 30" xfId="12897"/>
    <cellStyle name="60% - 强调文字颜色 6 2 30 10" xfId="12898"/>
    <cellStyle name="60% - 强调文字颜色 6 2 30 11" xfId="12899"/>
    <cellStyle name="60% - 强调文字颜色 6 2 30 12" xfId="12900"/>
    <cellStyle name="60% - 强调文字颜色 6 2 30 13" xfId="12901"/>
    <cellStyle name="60% - 强调文字颜色 6 2 30 14" xfId="12902"/>
    <cellStyle name="60% - 强调文字颜色 6 2 30 15" xfId="12903"/>
    <cellStyle name="60% - 强调文字颜色 6 2 30 2" xfId="12904"/>
    <cellStyle name="60% - 强调文字颜色 6 2 30 3" xfId="12905"/>
    <cellStyle name="60% - 强调文字颜色 6 2 30 4" xfId="12906"/>
    <cellStyle name="60% - 强调文字颜色 6 2 30 5" xfId="12907"/>
    <cellStyle name="60% - 强调文字颜色 6 2 30 6" xfId="12908"/>
    <cellStyle name="60% - 强调文字颜色 6 2 30 7" xfId="12909"/>
    <cellStyle name="60% - 强调文字颜色 6 2 30 8" xfId="12910"/>
    <cellStyle name="60% - 强调文字颜色 6 2 30 9" xfId="12911"/>
    <cellStyle name="60% - 强调文字颜色 6 2 31" xfId="12912"/>
    <cellStyle name="60% - 强调文字颜色 6 2 31 10" xfId="12913"/>
    <cellStyle name="60% - 强调文字颜色 6 2 31 11" xfId="12914"/>
    <cellStyle name="60% - 强调文字颜色 6 2 31 12" xfId="12915"/>
    <cellStyle name="60% - 强调文字颜色 6 2 31 13" xfId="12916"/>
    <cellStyle name="60% - 强调文字颜色 6 2 31 14" xfId="12917"/>
    <cellStyle name="60% - 强调文字颜色 6 2 31 15" xfId="12918"/>
    <cellStyle name="60% - 强调文字颜色 6 2 31 2" xfId="12919"/>
    <cellStyle name="60% - 强调文字颜色 6 2 31 3" xfId="12920"/>
    <cellStyle name="60% - 强调文字颜色 6 2 31 4" xfId="12921"/>
    <cellStyle name="60% - 强调文字颜色 6 2 31 5" xfId="12922"/>
    <cellStyle name="60% - 强调文字颜色 6 2 31 6" xfId="12923"/>
    <cellStyle name="60% - 强调文字颜色 6 2 31 7" xfId="12924"/>
    <cellStyle name="60% - 强调文字颜色 6 2 31 8" xfId="12925"/>
    <cellStyle name="60% - 强调文字颜色 6 2 31 9" xfId="12926"/>
    <cellStyle name="60% - 强调文字颜色 6 2 32" xfId="12927"/>
    <cellStyle name="60% - 强调文字颜色 6 2 32 10" xfId="12928"/>
    <cellStyle name="60% - 强调文字颜色 6 2 32 11" xfId="12929"/>
    <cellStyle name="60% - 强调文字颜色 6 2 32 12" xfId="12930"/>
    <cellStyle name="60% - 强调文字颜色 6 2 32 13" xfId="12931"/>
    <cellStyle name="60% - 强调文字颜色 6 2 32 14" xfId="12932"/>
    <cellStyle name="60% - 强调文字颜色 6 2 32 15" xfId="12933"/>
    <cellStyle name="60% - 强调文字颜色 6 2 32 2" xfId="12934"/>
    <cellStyle name="60% - 强调文字颜色 6 2 32 3" xfId="12935"/>
    <cellStyle name="60% - 强调文字颜色 6 2 32 4" xfId="12936"/>
    <cellStyle name="60% - 强调文字颜色 6 2 32 5" xfId="12937"/>
    <cellStyle name="60% - 强调文字颜色 6 2 32 6" xfId="12938"/>
    <cellStyle name="60% - 强调文字颜色 6 2 32 7" xfId="12939"/>
    <cellStyle name="60% - 强调文字颜色 6 2 32 8" xfId="12940"/>
    <cellStyle name="60% - 强调文字颜色 6 2 32 9" xfId="12941"/>
    <cellStyle name="60% - 强调文字颜色 6 2 33" xfId="12942"/>
    <cellStyle name="60% - 强调文字颜色 6 2 33 10" xfId="12943"/>
    <cellStyle name="60% - 强调文字颜色 6 2 33 11" xfId="12944"/>
    <cellStyle name="60% - 强调文字颜色 6 2 33 12" xfId="12945"/>
    <cellStyle name="60% - 强调文字颜色 6 2 33 13" xfId="12946"/>
    <cellStyle name="60% - 强调文字颜色 6 2 33 14" xfId="12947"/>
    <cellStyle name="60% - 强调文字颜色 6 2 33 15" xfId="12948"/>
    <cellStyle name="60% - 强调文字颜色 6 2 33 2" xfId="12949"/>
    <cellStyle name="60% - 强调文字颜色 6 2 33 3" xfId="12950"/>
    <cellStyle name="60% - 强调文字颜色 6 2 33 4" xfId="12951"/>
    <cellStyle name="60% - 强调文字颜色 6 2 33 5" xfId="12952"/>
    <cellStyle name="60% - 强调文字颜色 6 2 33 6" xfId="12953"/>
    <cellStyle name="60% - 强调文字颜色 6 2 33 7" xfId="12954"/>
    <cellStyle name="60% - 强调文字颜色 6 2 33 8" xfId="12955"/>
    <cellStyle name="60% - 强调文字颜色 6 2 33 9" xfId="12956"/>
    <cellStyle name="60% - 强调文字颜色 6 2 34" xfId="12957"/>
    <cellStyle name="60% - 强调文字颜色 6 2 34 10" xfId="12958"/>
    <cellStyle name="60% - 强调文字颜色 6 2 34 11" xfId="12959"/>
    <cellStyle name="60% - 强调文字颜色 6 2 34 12" xfId="12960"/>
    <cellStyle name="60% - 强调文字颜色 6 2 34 13" xfId="12961"/>
    <cellStyle name="60% - 强调文字颜色 6 2 34 14" xfId="12962"/>
    <cellStyle name="60% - 强调文字颜色 6 2 34 15" xfId="12963"/>
    <cellStyle name="60% - 强调文字颜色 6 2 34 2" xfId="12964"/>
    <cellStyle name="60% - 强调文字颜色 6 2 34 3" xfId="12965"/>
    <cellStyle name="60% - 强调文字颜色 6 2 34 4" xfId="12966"/>
    <cellStyle name="60% - 强调文字颜色 6 2 34 5" xfId="12967"/>
    <cellStyle name="60% - 强调文字颜色 6 2 34 6" xfId="12968"/>
    <cellStyle name="60% - 强调文字颜色 6 2 34 7" xfId="12969"/>
    <cellStyle name="60% - 强调文字颜色 6 2 34 8" xfId="12970"/>
    <cellStyle name="60% - 强调文字颜色 6 2 34 9" xfId="12971"/>
    <cellStyle name="60% - 强调文字颜色 6 2 35" xfId="12972"/>
    <cellStyle name="60% - 强调文字颜色 6 2 36" xfId="12973"/>
    <cellStyle name="60% - 强调文字颜色 6 2 37" xfId="12974"/>
    <cellStyle name="60% - 强调文字颜色 6 2 38" xfId="12975"/>
    <cellStyle name="60% - 强调文字颜色 6 2 39" xfId="12976"/>
    <cellStyle name="60% - 强调文字颜色 6 2 4" xfId="12977"/>
    <cellStyle name="60% - 强调文字颜色 6 2 4 10" xfId="12978"/>
    <cellStyle name="60% - 强调文字颜色 6 2 4 11" xfId="12979"/>
    <cellStyle name="60% - 强调文字颜色 6 2 4 12" xfId="12980"/>
    <cellStyle name="60% - 强调文字颜色 6 2 4 13" xfId="12981"/>
    <cellStyle name="60% - 强调文字颜色 6 2 4 14" xfId="12982"/>
    <cellStyle name="60% - 强调文字颜色 6 2 4 15" xfId="12983"/>
    <cellStyle name="60% - 强调文字颜色 6 2 4 2" xfId="12984"/>
    <cellStyle name="60% - 强调文字颜色 6 2 4 3" xfId="12985"/>
    <cellStyle name="60% - 强调文字颜色 6 2 4 4" xfId="12986"/>
    <cellStyle name="60% - 强调文字颜色 6 2 4 5" xfId="12987"/>
    <cellStyle name="60% - 强调文字颜色 6 2 4 6" xfId="12988"/>
    <cellStyle name="60% - 强调文字颜色 6 2 4 7" xfId="12989"/>
    <cellStyle name="60% - 强调文字颜色 6 2 4 8" xfId="12990"/>
    <cellStyle name="60% - 强调文字颜色 6 2 4 9" xfId="12991"/>
    <cellStyle name="60% - 强调文字颜色 6 2 40" xfId="12992"/>
    <cellStyle name="60% - 强调文字颜色 6 2 41" xfId="12993"/>
    <cellStyle name="60% - 强调文字颜色 6 2 42" xfId="12994"/>
    <cellStyle name="60% - 强调文字颜色 6 2 43" xfId="12995"/>
    <cellStyle name="60% - 强调文字颜色 6 2 44" xfId="12996"/>
    <cellStyle name="60% - 强调文字颜色 6 2 45" xfId="12997"/>
    <cellStyle name="60% - 强调文字颜色 6 2 46" xfId="12998"/>
    <cellStyle name="60% - 强调文字颜色 6 2 47" xfId="12999"/>
    <cellStyle name="60% - 强调文字颜色 6 2 48" xfId="13000"/>
    <cellStyle name="60% - 强调文字颜色 6 2 49" xfId="13001"/>
    <cellStyle name="60% - 强调文字颜色 6 2 5" xfId="13002"/>
    <cellStyle name="60% - 强调文字颜色 6 2 5 10" xfId="13003"/>
    <cellStyle name="60% - 强调文字颜色 6 2 5 11" xfId="13004"/>
    <cellStyle name="60% - 强调文字颜色 6 2 5 12" xfId="13005"/>
    <cellStyle name="60% - 强调文字颜色 6 2 5 13" xfId="13006"/>
    <cellStyle name="60% - 强调文字颜色 6 2 5 14" xfId="13007"/>
    <cellStyle name="60% - 强调文字颜色 6 2 5 15" xfId="13008"/>
    <cellStyle name="60% - 强调文字颜色 6 2 5 2" xfId="13009"/>
    <cellStyle name="60% - 强调文字颜色 6 2 5 3" xfId="13010"/>
    <cellStyle name="60% - 强调文字颜色 6 2 5 4" xfId="13011"/>
    <cellStyle name="60% - 强调文字颜色 6 2 5 5" xfId="13012"/>
    <cellStyle name="60% - 强调文字颜色 6 2 5 6" xfId="13013"/>
    <cellStyle name="60% - 强调文字颜色 6 2 5 7" xfId="13014"/>
    <cellStyle name="60% - 强调文字颜色 6 2 5 8" xfId="13015"/>
    <cellStyle name="60% - 强调文字颜色 6 2 5 9" xfId="13016"/>
    <cellStyle name="60% - 强调文字颜色 6 2 50" xfId="13017"/>
    <cellStyle name="60% - 强调文字颜色 6 2 51" xfId="13018"/>
    <cellStyle name="60% - 强调文字颜色 6 2 52" xfId="13019"/>
    <cellStyle name="60% - 强调文字颜色 6 2 53" xfId="13020"/>
    <cellStyle name="60% - 强调文字颜色 6 2 54" xfId="13021"/>
    <cellStyle name="60% - 强调文字颜色 6 2 55" xfId="13022"/>
    <cellStyle name="60% - 强调文字颜色 6 2 56" xfId="13023"/>
    <cellStyle name="60% - 强调文字颜色 6 2 57" xfId="13024"/>
    <cellStyle name="60% - 强调文字颜色 6 2 58" xfId="13025"/>
    <cellStyle name="60% - 强调文字颜色 6 2 59" xfId="13026"/>
    <cellStyle name="60% - 强调文字颜色 6 2 6" xfId="13027"/>
    <cellStyle name="60% - 强调文字颜色 6 2 6 10" xfId="13028"/>
    <cellStyle name="60% - 强调文字颜色 6 2 6 11" xfId="13029"/>
    <cellStyle name="60% - 强调文字颜色 6 2 6 12" xfId="13030"/>
    <cellStyle name="60% - 强调文字颜色 6 2 6 13" xfId="13031"/>
    <cellStyle name="60% - 强调文字颜色 6 2 6 14" xfId="13032"/>
    <cellStyle name="60% - 强调文字颜色 6 2 6 15" xfId="13033"/>
    <cellStyle name="60% - 强调文字颜色 6 2 6 2" xfId="13034"/>
    <cellStyle name="60% - 强调文字颜色 6 2 6 3" xfId="13035"/>
    <cellStyle name="60% - 强调文字颜色 6 2 6 4" xfId="13036"/>
    <cellStyle name="60% - 强调文字颜色 6 2 6 5" xfId="13037"/>
    <cellStyle name="60% - 强调文字颜色 6 2 6 6" xfId="13038"/>
    <cellStyle name="60% - 强调文字颜色 6 2 6 7" xfId="13039"/>
    <cellStyle name="60% - 强调文字颜色 6 2 6 8" xfId="13040"/>
    <cellStyle name="60% - 强调文字颜色 6 2 6 9" xfId="13041"/>
    <cellStyle name="60% - 强调文字颜色 6 2 60" xfId="13042"/>
    <cellStyle name="60% - 强调文字颜色 6 2 7" xfId="13043"/>
    <cellStyle name="60% - 强调文字颜色 6 2 7 10" xfId="13044"/>
    <cellStyle name="60% - 强调文字颜色 6 2 7 11" xfId="13045"/>
    <cellStyle name="60% - 强调文字颜色 6 2 7 12" xfId="13046"/>
    <cellStyle name="60% - 强调文字颜色 6 2 7 13" xfId="13047"/>
    <cellStyle name="60% - 强调文字颜色 6 2 7 14" xfId="13048"/>
    <cellStyle name="60% - 强调文字颜色 6 2 7 15" xfId="13049"/>
    <cellStyle name="60% - 强调文字颜色 6 2 7 2" xfId="13050"/>
    <cellStyle name="60% - 强调文字颜色 6 2 7 3" xfId="13051"/>
    <cellStyle name="60% - 强调文字颜色 6 2 7 4" xfId="13052"/>
    <cellStyle name="60% - 强调文字颜色 6 2 7 5" xfId="13053"/>
    <cellStyle name="60% - 强调文字颜色 6 2 7 6" xfId="13054"/>
    <cellStyle name="60% - 强调文字颜色 6 2 7 7" xfId="13055"/>
    <cellStyle name="60% - 强调文字颜色 6 2 7 8" xfId="13056"/>
    <cellStyle name="60% - 强调文字颜色 6 2 7 9" xfId="13057"/>
    <cellStyle name="60% - 强调文字颜色 6 2 8" xfId="13058"/>
    <cellStyle name="60% - 强调文字颜色 6 2 8 10" xfId="13059"/>
    <cellStyle name="60% - 强调文字颜色 6 2 8 11" xfId="13060"/>
    <cellStyle name="60% - 强调文字颜色 6 2 8 12" xfId="13061"/>
    <cellStyle name="60% - 强调文字颜色 6 2 8 13" xfId="13062"/>
    <cellStyle name="60% - 强调文字颜色 6 2 8 14" xfId="13063"/>
    <cellStyle name="60% - 强调文字颜色 6 2 8 15" xfId="13064"/>
    <cellStyle name="60% - 强调文字颜色 6 2 8 2" xfId="13065"/>
    <cellStyle name="60% - 强调文字颜色 6 2 8 3" xfId="13066"/>
    <cellStyle name="60% - 强调文字颜色 6 2 8 4" xfId="13067"/>
    <cellStyle name="60% - 强调文字颜色 6 2 8 5" xfId="13068"/>
    <cellStyle name="60% - 强调文字颜色 6 2 8 6" xfId="13069"/>
    <cellStyle name="60% - 强调文字颜色 6 2 8 7" xfId="13070"/>
    <cellStyle name="60% - 强调文字颜色 6 2 8 8" xfId="13071"/>
    <cellStyle name="60% - 强调文字颜色 6 2 8 9" xfId="13072"/>
    <cellStyle name="60% - 强调文字颜色 6 2 9" xfId="13073"/>
    <cellStyle name="60% - 强调文字颜色 6 2 9 10" xfId="13074"/>
    <cellStyle name="60% - 强调文字颜色 6 2 9 11" xfId="13075"/>
    <cellStyle name="60% - 强调文字颜色 6 2 9 12" xfId="13076"/>
    <cellStyle name="60% - 强调文字颜色 6 2 9 13" xfId="13077"/>
    <cellStyle name="60% - 强调文字颜色 6 2 9 14" xfId="13078"/>
    <cellStyle name="60% - 强调文字颜色 6 2 9 15" xfId="13079"/>
    <cellStyle name="60% - 强调文字颜色 6 2 9 2" xfId="13080"/>
    <cellStyle name="60% - 强调文字颜色 6 2 9 3" xfId="13081"/>
    <cellStyle name="60% - 强调文字颜色 6 2 9 4" xfId="13082"/>
    <cellStyle name="60% - 强调文字颜色 6 2 9 5" xfId="13083"/>
    <cellStyle name="60% - 强调文字颜色 6 2 9 6" xfId="13084"/>
    <cellStyle name="60% - 强调文字颜色 6 2 9 7" xfId="13085"/>
    <cellStyle name="60% - 强调文字颜色 6 2 9 8" xfId="13086"/>
    <cellStyle name="60% - 强调文字颜色 6 2 9 9" xfId="13087"/>
    <cellStyle name="60% - 强调文字颜色 6 3" xfId="13088"/>
    <cellStyle name="60% - 强调文字颜色 6 3 10" xfId="13089"/>
    <cellStyle name="60% - 强调文字颜色 6 3 11" xfId="13090"/>
    <cellStyle name="60% - 强调文字颜色 6 3 12" xfId="13091"/>
    <cellStyle name="60% - 强调文字颜色 6 3 13" xfId="13092"/>
    <cellStyle name="60% - 强调文字颜色 6 3 14" xfId="13093"/>
    <cellStyle name="60% - 强调文字颜色 6 3 15" xfId="13094"/>
    <cellStyle name="60% - 强调文字颜色 6 3 16" xfId="13095"/>
    <cellStyle name="60% - 强调文字颜色 6 3 17" xfId="13096"/>
    <cellStyle name="60% - 强调文字颜色 6 3 18" xfId="13097"/>
    <cellStyle name="60% - 强调文字颜色 6 3 19" xfId="13098"/>
    <cellStyle name="60% - 强调文字颜色 6 3 2" xfId="13099"/>
    <cellStyle name="60% - 强调文字颜色 6 3 2 10" xfId="13100"/>
    <cellStyle name="60% - 强调文字颜色 6 3 2 11" xfId="13101"/>
    <cellStyle name="60% - 强调文字颜色 6 3 2 12" xfId="13102"/>
    <cellStyle name="60% - 强调文字颜色 6 3 2 13" xfId="13103"/>
    <cellStyle name="60% - 强调文字颜色 6 3 2 14" xfId="13104"/>
    <cellStyle name="60% - 强调文字颜色 6 3 2 15" xfId="13105"/>
    <cellStyle name="60% - 强调文字颜色 6 3 2 2" xfId="13106"/>
    <cellStyle name="60% - 强调文字颜色 6 3 2 3" xfId="13107"/>
    <cellStyle name="60% - 强调文字颜色 6 3 2 4" xfId="13108"/>
    <cellStyle name="60% - 强调文字颜色 6 3 2 5" xfId="13109"/>
    <cellStyle name="60% - 强调文字颜色 6 3 2 6" xfId="13110"/>
    <cellStyle name="60% - 强调文字颜色 6 3 2 7" xfId="13111"/>
    <cellStyle name="60% - 强调文字颜色 6 3 2 8" xfId="13112"/>
    <cellStyle name="60% - 强调文字颜色 6 3 2 9" xfId="13113"/>
    <cellStyle name="60% - 强调文字颜色 6 3 20" xfId="13114"/>
    <cellStyle name="60% - 强调文字颜色 6 3 21" xfId="13115"/>
    <cellStyle name="60% - 强调文字颜色 6 3 22" xfId="13116"/>
    <cellStyle name="60% - 强调文字颜色 6 3 23" xfId="13117"/>
    <cellStyle name="60% - 强调文字颜色 6 3 24" xfId="13118"/>
    <cellStyle name="60% - 强调文字颜色 6 3 25" xfId="13119"/>
    <cellStyle name="60% - 强调文字颜色 6 3 26" xfId="13120"/>
    <cellStyle name="60% - 强调文字颜色 6 3 27" xfId="13121"/>
    <cellStyle name="60% - 强调文字颜色 6 3 28" xfId="13122"/>
    <cellStyle name="60% - 强调文字颜色 6 3 29" xfId="13123"/>
    <cellStyle name="60% - 强调文字颜色 6 3 3" xfId="13124"/>
    <cellStyle name="60% - 强调文字颜色 6 3 3 10" xfId="13125"/>
    <cellStyle name="60% - 强调文字颜色 6 3 3 11" xfId="13126"/>
    <cellStyle name="60% - 强调文字颜色 6 3 3 12" xfId="13127"/>
    <cellStyle name="60% - 强调文字颜色 6 3 3 13" xfId="13128"/>
    <cellStyle name="60% - 强调文字颜色 6 3 3 14" xfId="13129"/>
    <cellStyle name="60% - 强调文字颜色 6 3 3 15" xfId="13130"/>
    <cellStyle name="60% - 强调文字颜色 6 3 3 2" xfId="13131"/>
    <cellStyle name="60% - 强调文字颜色 6 3 3 3" xfId="13132"/>
    <cellStyle name="60% - 强调文字颜色 6 3 3 4" xfId="13133"/>
    <cellStyle name="60% - 强调文字颜色 6 3 3 5" xfId="13134"/>
    <cellStyle name="60% - 强调文字颜色 6 3 3 6" xfId="13135"/>
    <cellStyle name="60% - 强调文字颜色 6 3 3 7" xfId="13136"/>
    <cellStyle name="60% - 强调文字颜色 6 3 3 8" xfId="13137"/>
    <cellStyle name="60% - 强调文字颜色 6 3 3 9" xfId="13138"/>
    <cellStyle name="60% - 强调文字颜色 6 3 30" xfId="13139"/>
    <cellStyle name="60% - 强调文字颜色 6 3 31" xfId="13140"/>
    <cellStyle name="60% - 强调文字颜色 6 3 32" xfId="13141"/>
    <cellStyle name="60% - 强调文字颜色 6 3 33" xfId="13142"/>
    <cellStyle name="60% - 强调文字颜色 6 3 4" xfId="13143"/>
    <cellStyle name="60% - 强调文字颜色 6 3 4 10" xfId="13144"/>
    <cellStyle name="60% - 强调文字颜色 6 3 4 11" xfId="13145"/>
    <cellStyle name="60% - 强调文字颜色 6 3 4 12" xfId="13146"/>
    <cellStyle name="60% - 强调文字颜色 6 3 4 13" xfId="13147"/>
    <cellStyle name="60% - 强调文字颜色 6 3 4 14" xfId="13148"/>
    <cellStyle name="60% - 强调文字颜色 6 3 4 15" xfId="13149"/>
    <cellStyle name="60% - 强调文字颜色 6 3 4 2" xfId="13150"/>
    <cellStyle name="60% - 强调文字颜色 6 3 4 3" xfId="13151"/>
    <cellStyle name="60% - 强调文字颜色 6 3 4 4" xfId="13152"/>
    <cellStyle name="60% - 强调文字颜色 6 3 4 5" xfId="13153"/>
    <cellStyle name="60% - 强调文字颜色 6 3 4 6" xfId="13154"/>
    <cellStyle name="60% - 强调文字颜色 6 3 4 7" xfId="13155"/>
    <cellStyle name="60% - 强调文字颜色 6 3 4 8" xfId="13156"/>
    <cellStyle name="60% - 强调文字颜色 6 3 4 9" xfId="13157"/>
    <cellStyle name="60% - 强调文字颜色 6 3 5" xfId="13158"/>
    <cellStyle name="60% - 强调文字颜色 6 3 5 10" xfId="13159"/>
    <cellStyle name="60% - 强调文字颜色 6 3 5 11" xfId="13160"/>
    <cellStyle name="60% - 强调文字颜色 6 3 5 12" xfId="13161"/>
    <cellStyle name="60% - 强调文字颜色 6 3 5 13" xfId="13162"/>
    <cellStyle name="60% - 强调文字颜色 6 3 5 14" xfId="13163"/>
    <cellStyle name="60% - 强调文字颜色 6 3 5 15" xfId="13164"/>
    <cellStyle name="60% - 强调文字颜色 6 3 5 2" xfId="13165"/>
    <cellStyle name="60% - 强调文字颜色 6 3 5 3" xfId="13166"/>
    <cellStyle name="60% - 强调文字颜色 6 3 5 4" xfId="13167"/>
    <cellStyle name="60% - 强调文字颜色 6 3 5 5" xfId="13168"/>
    <cellStyle name="60% - 强调文字颜色 6 3 5 6" xfId="13169"/>
    <cellStyle name="60% - 强调文字颜色 6 3 5 7" xfId="13170"/>
    <cellStyle name="60% - 强调文字颜色 6 3 5 8" xfId="13171"/>
    <cellStyle name="60% - 强调文字颜色 6 3 5 9" xfId="13172"/>
    <cellStyle name="60% - 强调文字颜色 6 3 6" xfId="13173"/>
    <cellStyle name="60% - 强调文字颜色 6 3 6 10" xfId="13174"/>
    <cellStyle name="60% - 强调文字颜色 6 3 6 11" xfId="13175"/>
    <cellStyle name="60% - 强调文字颜色 6 3 6 12" xfId="13176"/>
    <cellStyle name="60% - 强调文字颜色 6 3 6 13" xfId="13177"/>
    <cellStyle name="60% - 强调文字颜色 6 3 6 14" xfId="13178"/>
    <cellStyle name="60% - 强调文字颜色 6 3 6 15" xfId="13179"/>
    <cellStyle name="60% - 强调文字颜色 6 3 6 2" xfId="13180"/>
    <cellStyle name="60% - 强调文字颜色 6 3 6 3" xfId="13181"/>
    <cellStyle name="60% - 强调文字颜色 6 3 6 4" xfId="13182"/>
    <cellStyle name="60% - 强调文字颜色 6 3 6 5" xfId="13183"/>
    <cellStyle name="60% - 强调文字颜色 6 3 6 6" xfId="13184"/>
    <cellStyle name="60% - 强调文字颜色 6 3 6 7" xfId="13185"/>
    <cellStyle name="60% - 强调文字颜色 6 3 6 8" xfId="13186"/>
    <cellStyle name="60% - 强调文字颜色 6 3 6 9" xfId="13187"/>
    <cellStyle name="60% - 强调文字颜色 6 3 7" xfId="13188"/>
    <cellStyle name="60% - 强调文字颜色 6 3 7 10" xfId="13189"/>
    <cellStyle name="60% - 强调文字颜色 6 3 7 11" xfId="13190"/>
    <cellStyle name="60% - 强调文字颜色 6 3 7 12" xfId="13191"/>
    <cellStyle name="60% - 强调文字颜色 6 3 7 13" xfId="13192"/>
    <cellStyle name="60% - 强调文字颜色 6 3 7 14" xfId="13193"/>
    <cellStyle name="60% - 强调文字颜色 6 3 7 15" xfId="13194"/>
    <cellStyle name="60% - 强调文字颜色 6 3 7 2" xfId="13195"/>
    <cellStyle name="60% - 强调文字颜色 6 3 7 3" xfId="13196"/>
    <cellStyle name="60% - 强调文字颜色 6 3 7 4" xfId="13197"/>
    <cellStyle name="60% - 强调文字颜色 6 3 7 5" xfId="13198"/>
    <cellStyle name="60% - 强调文字颜色 6 3 7 6" xfId="13199"/>
    <cellStyle name="60% - 强调文字颜色 6 3 7 7" xfId="13200"/>
    <cellStyle name="60% - 强调文字颜色 6 3 7 8" xfId="13201"/>
    <cellStyle name="60% - 强调文字颜色 6 3 7 9" xfId="13202"/>
    <cellStyle name="60% - 强调文字颜色 6 3 8" xfId="13203"/>
    <cellStyle name="60% - 强调文字颜色 6 3 9" xfId="13204"/>
    <cellStyle name="60% - 强调文字颜色 6 4" xfId="13205"/>
    <cellStyle name="60% - 强调文字颜色 6 4 10" xfId="13206"/>
    <cellStyle name="60% - 强调文字颜色 6 4 11" xfId="13207"/>
    <cellStyle name="60% - 强调文字颜色 6 4 12" xfId="13208"/>
    <cellStyle name="60% - 强调文字颜色 6 4 13" xfId="13209"/>
    <cellStyle name="60% - 强调文字颜色 6 4 14" xfId="13210"/>
    <cellStyle name="60% - 强调文字颜色 6 4 15" xfId="13211"/>
    <cellStyle name="60% - 强调文字颜色 6 4 2" xfId="13212"/>
    <cellStyle name="60% - 强调文字颜色 6 4 3" xfId="13213"/>
    <cellStyle name="60% - 强调文字颜色 6 4 4" xfId="13214"/>
    <cellStyle name="60% - 强调文字颜色 6 4 5" xfId="13215"/>
    <cellStyle name="60% - 强调文字颜色 6 4 6" xfId="13216"/>
    <cellStyle name="60% - 强调文字颜色 6 4 7" xfId="13217"/>
    <cellStyle name="60% - 强调文字颜色 6 4 8" xfId="13218"/>
    <cellStyle name="60% - 强调文字颜色 6 4 9" xfId="13219"/>
    <cellStyle name="60% - 强调文字颜色 6 5" xfId="13220"/>
    <cellStyle name="60% - 强调文字颜色 6 5 10" xfId="13221"/>
    <cellStyle name="60% - 强调文字颜色 6 5 11" xfId="13222"/>
    <cellStyle name="60% - 强调文字颜色 6 5 12" xfId="13223"/>
    <cellStyle name="60% - 强调文字颜色 6 5 13" xfId="13224"/>
    <cellStyle name="60% - 强调文字颜色 6 5 14" xfId="13225"/>
    <cellStyle name="60% - 强调文字颜色 6 5 15" xfId="13226"/>
    <cellStyle name="60% - 强调文字颜色 6 5 2" xfId="13227"/>
    <cellStyle name="60% - 强调文字颜色 6 5 3" xfId="13228"/>
    <cellStyle name="60% - 强调文字颜色 6 5 4" xfId="13229"/>
    <cellStyle name="60% - 强调文字颜色 6 5 5" xfId="13230"/>
    <cellStyle name="60% - 强调文字颜色 6 5 6" xfId="13231"/>
    <cellStyle name="60% - 强调文字颜色 6 5 7" xfId="13232"/>
    <cellStyle name="60% - 强调文字颜色 6 5 8" xfId="13233"/>
    <cellStyle name="60% - 强调文字颜色 6 5 9" xfId="13234"/>
    <cellStyle name="60% - 强调文字颜色 6 6" xfId="13235"/>
    <cellStyle name="60% - 强调文字颜色 6 6 10" xfId="13236"/>
    <cellStyle name="60% - 强调文字颜色 6 6 11" xfId="13237"/>
    <cellStyle name="60% - 强调文字颜色 6 6 12" xfId="13238"/>
    <cellStyle name="60% - 强调文字颜色 6 6 13" xfId="13239"/>
    <cellStyle name="60% - 强调文字颜色 6 6 14" xfId="13240"/>
    <cellStyle name="60% - 强调文字颜色 6 6 15" xfId="13241"/>
    <cellStyle name="60% - 强调文字颜色 6 6 2" xfId="13242"/>
    <cellStyle name="60% - 强调文字颜色 6 6 3" xfId="13243"/>
    <cellStyle name="60% - 强调文字颜色 6 6 4" xfId="13244"/>
    <cellStyle name="60% - 强调文字颜色 6 6 5" xfId="13245"/>
    <cellStyle name="60% - 强调文字颜色 6 6 6" xfId="13246"/>
    <cellStyle name="60% - 强调文字颜色 6 6 7" xfId="13247"/>
    <cellStyle name="60% - 强调文字颜色 6 6 8" xfId="13248"/>
    <cellStyle name="60% - 强调文字颜色 6 6 9" xfId="13249"/>
    <cellStyle name="60% - 强调文字颜色 6 7" xfId="13250"/>
    <cellStyle name="60% - 强调文字颜色 6 7 10" xfId="13251"/>
    <cellStyle name="60% - 强调文字颜色 6 7 11" xfId="13252"/>
    <cellStyle name="60% - 强调文字颜色 6 7 12" xfId="13253"/>
    <cellStyle name="60% - 强调文字颜色 6 7 13" xfId="13254"/>
    <cellStyle name="60% - 强调文字颜色 6 7 14" xfId="13255"/>
    <cellStyle name="60% - 强调文字颜色 6 7 15" xfId="13256"/>
    <cellStyle name="60% - 强调文字颜色 6 7 2" xfId="13257"/>
    <cellStyle name="60% - 强调文字颜色 6 7 3" xfId="13258"/>
    <cellStyle name="60% - 强调文字颜色 6 7 4" xfId="13259"/>
    <cellStyle name="60% - 强调文字颜色 6 7 5" xfId="13260"/>
    <cellStyle name="60% - 强调文字颜色 6 7 6" xfId="13261"/>
    <cellStyle name="60% - 强调文字颜色 6 7 7" xfId="13262"/>
    <cellStyle name="60% - 强调文字颜色 6 7 8" xfId="13263"/>
    <cellStyle name="60% - 强调文字颜色 6 7 9" xfId="13264"/>
    <cellStyle name="60% - 强调文字颜色 6 8" xfId="13265"/>
    <cellStyle name="60% - 强调文字颜色 6 8 10" xfId="13266"/>
    <cellStyle name="60% - 强调文字颜色 6 8 11" xfId="13267"/>
    <cellStyle name="60% - 强调文字颜色 6 8 12" xfId="13268"/>
    <cellStyle name="60% - 强调文字颜色 6 8 13" xfId="13269"/>
    <cellStyle name="60% - 强调文字颜色 6 8 14" xfId="13270"/>
    <cellStyle name="60% - 强调文字颜色 6 8 15" xfId="13271"/>
    <cellStyle name="60% - 强调文字颜色 6 8 2" xfId="13272"/>
    <cellStyle name="60% - 强调文字颜色 6 8 3" xfId="13273"/>
    <cellStyle name="60% - 强调文字颜色 6 8 4" xfId="13274"/>
    <cellStyle name="60% - 强调文字颜色 6 8 5" xfId="13275"/>
    <cellStyle name="60% - 强调文字颜色 6 8 6" xfId="13276"/>
    <cellStyle name="60% - 强调文字颜色 6 8 7" xfId="13277"/>
    <cellStyle name="60% - 强调文字颜色 6 8 8" xfId="13278"/>
    <cellStyle name="60% - 强调文字颜色 6 8 9" xfId="13279"/>
    <cellStyle name="60% - 强调文字颜色 6 9" xfId="13280"/>
    <cellStyle name="60% - 强调文字颜色 6 9 10" xfId="13281"/>
    <cellStyle name="60% - 强调文字颜色 6 9 11" xfId="13282"/>
    <cellStyle name="60% - 强调文字颜色 6 9 12" xfId="13283"/>
    <cellStyle name="60% - 强调文字颜色 6 9 13" xfId="13284"/>
    <cellStyle name="60% - 强调文字颜色 6 9 14" xfId="13285"/>
    <cellStyle name="60% - 强调文字颜色 6 9 15" xfId="13286"/>
    <cellStyle name="60% - 强调文字颜色 6 9 2" xfId="13287"/>
    <cellStyle name="60% - 强调文字颜色 6 9 3" xfId="13288"/>
    <cellStyle name="60% - 强调文字颜色 6 9 4" xfId="13289"/>
    <cellStyle name="60% - 强调文字颜色 6 9 5" xfId="13290"/>
    <cellStyle name="60% - 强调文字颜色 6 9 6" xfId="13291"/>
    <cellStyle name="60% - 强调文字颜色 6 9 7" xfId="13292"/>
    <cellStyle name="60% - 强调文字颜色 6 9 8" xfId="13293"/>
    <cellStyle name="60% - 强调文字颜色 6 9 9" xfId="13294"/>
    <cellStyle name="ColLevel_0" xfId="13295"/>
    <cellStyle name="RowLevel_0" xfId="13296"/>
    <cellStyle name="百分比" xfId="17" builtinId="5"/>
    <cellStyle name="百分比 10" xfId="13297"/>
    <cellStyle name="百分比 2" xfId="14"/>
    <cellStyle name="百分比 2 2" xfId="13298"/>
    <cellStyle name="百分比 2 2 2" xfId="13299"/>
    <cellStyle name="百分比 2 2 2 2" xfId="13300"/>
    <cellStyle name="百分比 2 2_家具公司14年第一季度计划（1月总结）" xfId="13301"/>
    <cellStyle name="百分比 2 3" xfId="13302"/>
    <cellStyle name="百分比 2 4" xfId="13303"/>
    <cellStyle name="百分比 2 5" xfId="13304"/>
    <cellStyle name="百分比 2 6" xfId="13305"/>
    <cellStyle name="百分比 3" xfId="13306"/>
    <cellStyle name="百分比 4" xfId="13307"/>
    <cellStyle name="百分比 5" xfId="13308"/>
    <cellStyle name="百分比 6" xfId="13309"/>
    <cellStyle name="百分比 7" xfId="13310"/>
    <cellStyle name="百分比 8" xfId="13311"/>
    <cellStyle name="百分比 9" xfId="13312"/>
    <cellStyle name="标题 1 10" xfId="13313"/>
    <cellStyle name="标题 1 10 2" xfId="13314"/>
    <cellStyle name="标题 1 10 3" xfId="13315"/>
    <cellStyle name="标题 1 11" xfId="13316"/>
    <cellStyle name="标题 1 11 2" xfId="13317"/>
    <cellStyle name="标题 1 12" xfId="13318"/>
    <cellStyle name="标题 1 2" xfId="13319"/>
    <cellStyle name="标题 1 2 10" xfId="13320"/>
    <cellStyle name="标题 1 2 10 10" xfId="13321"/>
    <cellStyle name="标题 1 2 10 11" xfId="13322"/>
    <cellStyle name="标题 1 2 10 12" xfId="13323"/>
    <cellStyle name="标题 1 2 10 13" xfId="13324"/>
    <cellStyle name="标题 1 2 10 14" xfId="13325"/>
    <cellStyle name="标题 1 2 10 15" xfId="13326"/>
    <cellStyle name="标题 1 2 10 2" xfId="13327"/>
    <cellStyle name="标题 1 2 10 3" xfId="13328"/>
    <cellStyle name="标题 1 2 10 4" xfId="13329"/>
    <cellStyle name="标题 1 2 10 5" xfId="13330"/>
    <cellStyle name="标题 1 2 10 6" xfId="13331"/>
    <cellStyle name="标题 1 2 10 7" xfId="13332"/>
    <cellStyle name="标题 1 2 10 8" xfId="13333"/>
    <cellStyle name="标题 1 2 10 9" xfId="13334"/>
    <cellStyle name="标题 1 2 11" xfId="13335"/>
    <cellStyle name="标题 1 2 11 10" xfId="13336"/>
    <cellStyle name="标题 1 2 11 11" xfId="13337"/>
    <cellStyle name="标题 1 2 11 12" xfId="13338"/>
    <cellStyle name="标题 1 2 11 13" xfId="13339"/>
    <cellStyle name="标题 1 2 11 14" xfId="13340"/>
    <cellStyle name="标题 1 2 11 15" xfId="13341"/>
    <cellStyle name="标题 1 2 11 2" xfId="13342"/>
    <cellStyle name="标题 1 2 11 3" xfId="13343"/>
    <cellStyle name="标题 1 2 11 4" xfId="13344"/>
    <cellStyle name="标题 1 2 11 5" xfId="13345"/>
    <cellStyle name="标题 1 2 11 6" xfId="13346"/>
    <cellStyle name="标题 1 2 11 7" xfId="13347"/>
    <cellStyle name="标题 1 2 11 8" xfId="13348"/>
    <cellStyle name="标题 1 2 11 9" xfId="13349"/>
    <cellStyle name="标题 1 2 12" xfId="13350"/>
    <cellStyle name="标题 1 2 12 10" xfId="13351"/>
    <cellStyle name="标题 1 2 12 11" xfId="13352"/>
    <cellStyle name="标题 1 2 12 12" xfId="13353"/>
    <cellStyle name="标题 1 2 12 13" xfId="13354"/>
    <cellStyle name="标题 1 2 12 14" xfId="13355"/>
    <cellStyle name="标题 1 2 12 15" xfId="13356"/>
    <cellStyle name="标题 1 2 12 2" xfId="13357"/>
    <cellStyle name="标题 1 2 12 3" xfId="13358"/>
    <cellStyle name="标题 1 2 12 4" xfId="13359"/>
    <cellStyle name="标题 1 2 12 5" xfId="13360"/>
    <cellStyle name="标题 1 2 12 6" xfId="13361"/>
    <cellStyle name="标题 1 2 12 7" xfId="13362"/>
    <cellStyle name="标题 1 2 12 8" xfId="13363"/>
    <cellStyle name="标题 1 2 12 9" xfId="13364"/>
    <cellStyle name="标题 1 2 13" xfId="13365"/>
    <cellStyle name="标题 1 2 13 10" xfId="13366"/>
    <cellStyle name="标题 1 2 13 11" xfId="13367"/>
    <cellStyle name="标题 1 2 13 12" xfId="13368"/>
    <cellStyle name="标题 1 2 13 13" xfId="13369"/>
    <cellStyle name="标题 1 2 13 14" xfId="13370"/>
    <cellStyle name="标题 1 2 13 15" xfId="13371"/>
    <cellStyle name="标题 1 2 13 2" xfId="13372"/>
    <cellStyle name="标题 1 2 13 3" xfId="13373"/>
    <cellStyle name="标题 1 2 13 4" xfId="13374"/>
    <cellStyle name="标题 1 2 13 5" xfId="13375"/>
    <cellStyle name="标题 1 2 13 6" xfId="13376"/>
    <cellStyle name="标题 1 2 13 7" xfId="13377"/>
    <cellStyle name="标题 1 2 13 8" xfId="13378"/>
    <cellStyle name="标题 1 2 13 9" xfId="13379"/>
    <cellStyle name="标题 1 2 14" xfId="13380"/>
    <cellStyle name="标题 1 2 14 10" xfId="13381"/>
    <cellStyle name="标题 1 2 14 11" xfId="13382"/>
    <cellStyle name="标题 1 2 14 12" xfId="13383"/>
    <cellStyle name="标题 1 2 14 13" xfId="13384"/>
    <cellStyle name="标题 1 2 14 14" xfId="13385"/>
    <cellStyle name="标题 1 2 14 15" xfId="13386"/>
    <cellStyle name="标题 1 2 14 2" xfId="13387"/>
    <cellStyle name="标题 1 2 14 3" xfId="13388"/>
    <cellStyle name="标题 1 2 14 4" xfId="13389"/>
    <cellStyle name="标题 1 2 14 5" xfId="13390"/>
    <cellStyle name="标题 1 2 14 6" xfId="13391"/>
    <cellStyle name="标题 1 2 14 7" xfId="13392"/>
    <cellStyle name="标题 1 2 14 8" xfId="13393"/>
    <cellStyle name="标题 1 2 14 9" xfId="13394"/>
    <cellStyle name="标题 1 2 15" xfId="13395"/>
    <cellStyle name="标题 1 2 15 10" xfId="13396"/>
    <cellStyle name="标题 1 2 15 11" xfId="13397"/>
    <cellStyle name="标题 1 2 15 12" xfId="13398"/>
    <cellStyle name="标题 1 2 15 13" xfId="13399"/>
    <cellStyle name="标题 1 2 15 14" xfId="13400"/>
    <cellStyle name="标题 1 2 15 15" xfId="13401"/>
    <cellStyle name="标题 1 2 15 2" xfId="13402"/>
    <cellStyle name="标题 1 2 15 3" xfId="13403"/>
    <cellStyle name="标题 1 2 15 4" xfId="13404"/>
    <cellStyle name="标题 1 2 15 5" xfId="13405"/>
    <cellStyle name="标题 1 2 15 6" xfId="13406"/>
    <cellStyle name="标题 1 2 15 7" xfId="13407"/>
    <cellStyle name="标题 1 2 15 8" xfId="13408"/>
    <cellStyle name="标题 1 2 15 9" xfId="13409"/>
    <cellStyle name="标题 1 2 16" xfId="13410"/>
    <cellStyle name="标题 1 2 16 10" xfId="13411"/>
    <cellStyle name="标题 1 2 16 11" xfId="13412"/>
    <cellStyle name="标题 1 2 16 12" xfId="13413"/>
    <cellStyle name="标题 1 2 16 13" xfId="13414"/>
    <cellStyle name="标题 1 2 16 14" xfId="13415"/>
    <cellStyle name="标题 1 2 16 15" xfId="13416"/>
    <cellStyle name="标题 1 2 16 2" xfId="13417"/>
    <cellStyle name="标题 1 2 16 3" xfId="13418"/>
    <cellStyle name="标题 1 2 16 4" xfId="13419"/>
    <cellStyle name="标题 1 2 16 5" xfId="13420"/>
    <cellStyle name="标题 1 2 16 6" xfId="13421"/>
    <cellStyle name="标题 1 2 16 7" xfId="13422"/>
    <cellStyle name="标题 1 2 16 8" xfId="13423"/>
    <cellStyle name="标题 1 2 16 9" xfId="13424"/>
    <cellStyle name="标题 1 2 17" xfId="13425"/>
    <cellStyle name="标题 1 2 17 10" xfId="13426"/>
    <cellStyle name="标题 1 2 17 11" xfId="13427"/>
    <cellStyle name="标题 1 2 17 12" xfId="13428"/>
    <cellStyle name="标题 1 2 17 13" xfId="13429"/>
    <cellStyle name="标题 1 2 17 14" xfId="13430"/>
    <cellStyle name="标题 1 2 17 15" xfId="13431"/>
    <cellStyle name="标题 1 2 17 2" xfId="13432"/>
    <cellStyle name="标题 1 2 17 3" xfId="13433"/>
    <cellStyle name="标题 1 2 17 4" xfId="13434"/>
    <cellStyle name="标题 1 2 17 5" xfId="13435"/>
    <cellStyle name="标题 1 2 17 6" xfId="13436"/>
    <cellStyle name="标题 1 2 17 7" xfId="13437"/>
    <cellStyle name="标题 1 2 17 8" xfId="13438"/>
    <cellStyle name="标题 1 2 17 9" xfId="13439"/>
    <cellStyle name="标题 1 2 18" xfId="13440"/>
    <cellStyle name="标题 1 2 18 10" xfId="13441"/>
    <cellStyle name="标题 1 2 18 11" xfId="13442"/>
    <cellStyle name="标题 1 2 18 12" xfId="13443"/>
    <cellStyle name="标题 1 2 18 13" xfId="13444"/>
    <cellStyle name="标题 1 2 18 14" xfId="13445"/>
    <cellStyle name="标题 1 2 18 15" xfId="13446"/>
    <cellStyle name="标题 1 2 18 2" xfId="13447"/>
    <cellStyle name="标题 1 2 18 3" xfId="13448"/>
    <cellStyle name="标题 1 2 18 4" xfId="13449"/>
    <cellStyle name="标题 1 2 18 5" xfId="13450"/>
    <cellStyle name="标题 1 2 18 6" xfId="13451"/>
    <cellStyle name="标题 1 2 18 7" xfId="13452"/>
    <cellStyle name="标题 1 2 18 8" xfId="13453"/>
    <cellStyle name="标题 1 2 18 9" xfId="13454"/>
    <cellStyle name="标题 1 2 19" xfId="13455"/>
    <cellStyle name="标题 1 2 19 10" xfId="13456"/>
    <cellStyle name="标题 1 2 19 11" xfId="13457"/>
    <cellStyle name="标题 1 2 19 12" xfId="13458"/>
    <cellStyle name="标题 1 2 19 13" xfId="13459"/>
    <cellStyle name="标题 1 2 19 14" xfId="13460"/>
    <cellStyle name="标题 1 2 19 15" xfId="13461"/>
    <cellStyle name="标题 1 2 19 2" xfId="13462"/>
    <cellStyle name="标题 1 2 19 3" xfId="13463"/>
    <cellStyle name="标题 1 2 19 4" xfId="13464"/>
    <cellStyle name="标题 1 2 19 5" xfId="13465"/>
    <cellStyle name="标题 1 2 19 6" xfId="13466"/>
    <cellStyle name="标题 1 2 19 7" xfId="13467"/>
    <cellStyle name="标题 1 2 19 8" xfId="13468"/>
    <cellStyle name="标题 1 2 19 9" xfId="13469"/>
    <cellStyle name="标题 1 2 2" xfId="13470"/>
    <cellStyle name="标题 1 2 2 10" xfId="13471"/>
    <cellStyle name="标题 1 2 2 11" xfId="13472"/>
    <cellStyle name="标题 1 2 2 12" xfId="13473"/>
    <cellStyle name="标题 1 2 2 13" xfId="13474"/>
    <cellStyle name="标题 1 2 2 14" xfId="13475"/>
    <cellStyle name="标题 1 2 2 15" xfId="13476"/>
    <cellStyle name="标题 1 2 2 2" xfId="13477"/>
    <cellStyle name="标题 1 2 2 3" xfId="13478"/>
    <cellStyle name="标题 1 2 2 4" xfId="13479"/>
    <cellStyle name="标题 1 2 2 5" xfId="13480"/>
    <cellStyle name="标题 1 2 2 6" xfId="13481"/>
    <cellStyle name="标题 1 2 2 7" xfId="13482"/>
    <cellStyle name="标题 1 2 2 8" xfId="13483"/>
    <cellStyle name="标题 1 2 2 9" xfId="13484"/>
    <cellStyle name="标题 1 2 20" xfId="13485"/>
    <cellStyle name="标题 1 2 20 10" xfId="13486"/>
    <cellStyle name="标题 1 2 20 11" xfId="13487"/>
    <cellStyle name="标题 1 2 20 12" xfId="13488"/>
    <cellStyle name="标题 1 2 20 13" xfId="13489"/>
    <cellStyle name="标题 1 2 20 14" xfId="13490"/>
    <cellStyle name="标题 1 2 20 15" xfId="13491"/>
    <cellStyle name="标题 1 2 20 2" xfId="13492"/>
    <cellStyle name="标题 1 2 20 3" xfId="13493"/>
    <cellStyle name="标题 1 2 20 4" xfId="13494"/>
    <cellStyle name="标题 1 2 20 5" xfId="13495"/>
    <cellStyle name="标题 1 2 20 6" xfId="13496"/>
    <cellStyle name="标题 1 2 20 7" xfId="13497"/>
    <cellStyle name="标题 1 2 20 8" xfId="13498"/>
    <cellStyle name="标题 1 2 20 9" xfId="13499"/>
    <cellStyle name="标题 1 2 21" xfId="13500"/>
    <cellStyle name="标题 1 2 21 10" xfId="13501"/>
    <cellStyle name="标题 1 2 21 11" xfId="13502"/>
    <cellStyle name="标题 1 2 21 12" xfId="13503"/>
    <cellStyle name="标题 1 2 21 13" xfId="13504"/>
    <cellStyle name="标题 1 2 21 14" xfId="13505"/>
    <cellStyle name="标题 1 2 21 15" xfId="13506"/>
    <cellStyle name="标题 1 2 21 2" xfId="13507"/>
    <cellStyle name="标题 1 2 21 3" xfId="13508"/>
    <cellStyle name="标题 1 2 21 4" xfId="13509"/>
    <cellStyle name="标题 1 2 21 5" xfId="13510"/>
    <cellStyle name="标题 1 2 21 6" xfId="13511"/>
    <cellStyle name="标题 1 2 21 7" xfId="13512"/>
    <cellStyle name="标题 1 2 21 8" xfId="13513"/>
    <cellStyle name="标题 1 2 21 9" xfId="13514"/>
    <cellStyle name="标题 1 2 22" xfId="13515"/>
    <cellStyle name="标题 1 2 22 10" xfId="13516"/>
    <cellStyle name="标题 1 2 22 11" xfId="13517"/>
    <cellStyle name="标题 1 2 22 12" xfId="13518"/>
    <cellStyle name="标题 1 2 22 13" xfId="13519"/>
    <cellStyle name="标题 1 2 22 14" xfId="13520"/>
    <cellStyle name="标题 1 2 22 15" xfId="13521"/>
    <cellStyle name="标题 1 2 22 2" xfId="13522"/>
    <cellStyle name="标题 1 2 22 3" xfId="13523"/>
    <cellStyle name="标题 1 2 22 4" xfId="13524"/>
    <cellStyle name="标题 1 2 22 5" xfId="13525"/>
    <cellStyle name="标题 1 2 22 6" xfId="13526"/>
    <cellStyle name="标题 1 2 22 7" xfId="13527"/>
    <cellStyle name="标题 1 2 22 8" xfId="13528"/>
    <cellStyle name="标题 1 2 22 9" xfId="13529"/>
    <cellStyle name="标题 1 2 23" xfId="13530"/>
    <cellStyle name="标题 1 2 23 10" xfId="13531"/>
    <cellStyle name="标题 1 2 23 11" xfId="13532"/>
    <cellStyle name="标题 1 2 23 12" xfId="13533"/>
    <cellStyle name="标题 1 2 23 13" xfId="13534"/>
    <cellStyle name="标题 1 2 23 14" xfId="13535"/>
    <cellStyle name="标题 1 2 23 15" xfId="13536"/>
    <cellStyle name="标题 1 2 23 2" xfId="13537"/>
    <cellStyle name="标题 1 2 23 3" xfId="13538"/>
    <cellStyle name="标题 1 2 23 4" xfId="13539"/>
    <cellStyle name="标题 1 2 23 5" xfId="13540"/>
    <cellStyle name="标题 1 2 23 6" xfId="13541"/>
    <cellStyle name="标题 1 2 23 7" xfId="13542"/>
    <cellStyle name="标题 1 2 23 8" xfId="13543"/>
    <cellStyle name="标题 1 2 23 9" xfId="13544"/>
    <cellStyle name="标题 1 2 24" xfId="13545"/>
    <cellStyle name="标题 1 2 24 10" xfId="13546"/>
    <cellStyle name="标题 1 2 24 11" xfId="13547"/>
    <cellStyle name="标题 1 2 24 12" xfId="13548"/>
    <cellStyle name="标题 1 2 24 13" xfId="13549"/>
    <cellStyle name="标题 1 2 24 14" xfId="13550"/>
    <cellStyle name="标题 1 2 24 15" xfId="13551"/>
    <cellStyle name="标题 1 2 24 2" xfId="13552"/>
    <cellStyle name="标题 1 2 24 3" xfId="13553"/>
    <cellStyle name="标题 1 2 24 4" xfId="13554"/>
    <cellStyle name="标题 1 2 24 5" xfId="13555"/>
    <cellStyle name="标题 1 2 24 6" xfId="13556"/>
    <cellStyle name="标题 1 2 24 7" xfId="13557"/>
    <cellStyle name="标题 1 2 24 8" xfId="13558"/>
    <cellStyle name="标题 1 2 24 9" xfId="13559"/>
    <cellStyle name="标题 1 2 25" xfId="13560"/>
    <cellStyle name="标题 1 2 25 10" xfId="13561"/>
    <cellStyle name="标题 1 2 25 11" xfId="13562"/>
    <cellStyle name="标题 1 2 25 12" xfId="13563"/>
    <cellStyle name="标题 1 2 25 13" xfId="13564"/>
    <cellStyle name="标题 1 2 25 14" xfId="13565"/>
    <cellStyle name="标题 1 2 25 15" xfId="13566"/>
    <cellStyle name="标题 1 2 25 2" xfId="13567"/>
    <cellStyle name="标题 1 2 25 3" xfId="13568"/>
    <cellStyle name="标题 1 2 25 4" xfId="13569"/>
    <cellStyle name="标题 1 2 25 5" xfId="13570"/>
    <cellStyle name="标题 1 2 25 6" xfId="13571"/>
    <cellStyle name="标题 1 2 25 7" xfId="13572"/>
    <cellStyle name="标题 1 2 25 8" xfId="13573"/>
    <cellStyle name="标题 1 2 25 9" xfId="13574"/>
    <cellStyle name="标题 1 2 26" xfId="13575"/>
    <cellStyle name="标题 1 2 26 10" xfId="13576"/>
    <cellStyle name="标题 1 2 26 11" xfId="13577"/>
    <cellStyle name="标题 1 2 26 12" xfId="13578"/>
    <cellStyle name="标题 1 2 26 13" xfId="13579"/>
    <cellStyle name="标题 1 2 26 14" xfId="13580"/>
    <cellStyle name="标题 1 2 26 15" xfId="13581"/>
    <cellStyle name="标题 1 2 26 2" xfId="13582"/>
    <cellStyle name="标题 1 2 26 3" xfId="13583"/>
    <cellStyle name="标题 1 2 26 4" xfId="13584"/>
    <cellStyle name="标题 1 2 26 5" xfId="13585"/>
    <cellStyle name="标题 1 2 26 6" xfId="13586"/>
    <cellStyle name="标题 1 2 26 7" xfId="13587"/>
    <cellStyle name="标题 1 2 26 8" xfId="13588"/>
    <cellStyle name="标题 1 2 26 9" xfId="13589"/>
    <cellStyle name="标题 1 2 27" xfId="13590"/>
    <cellStyle name="标题 1 2 27 10" xfId="13591"/>
    <cellStyle name="标题 1 2 27 11" xfId="13592"/>
    <cellStyle name="标题 1 2 27 12" xfId="13593"/>
    <cellStyle name="标题 1 2 27 13" xfId="13594"/>
    <cellStyle name="标题 1 2 27 14" xfId="13595"/>
    <cellStyle name="标题 1 2 27 15" xfId="13596"/>
    <cellStyle name="标题 1 2 27 2" xfId="13597"/>
    <cellStyle name="标题 1 2 27 3" xfId="13598"/>
    <cellStyle name="标题 1 2 27 4" xfId="13599"/>
    <cellStyle name="标题 1 2 27 5" xfId="13600"/>
    <cellStyle name="标题 1 2 27 6" xfId="13601"/>
    <cellStyle name="标题 1 2 27 7" xfId="13602"/>
    <cellStyle name="标题 1 2 27 8" xfId="13603"/>
    <cellStyle name="标题 1 2 27 9" xfId="13604"/>
    <cellStyle name="标题 1 2 28" xfId="13605"/>
    <cellStyle name="标题 1 2 28 10" xfId="13606"/>
    <cellStyle name="标题 1 2 28 11" xfId="13607"/>
    <cellStyle name="标题 1 2 28 12" xfId="13608"/>
    <cellStyle name="标题 1 2 28 13" xfId="13609"/>
    <cellStyle name="标题 1 2 28 14" xfId="13610"/>
    <cellStyle name="标题 1 2 28 15" xfId="13611"/>
    <cellStyle name="标题 1 2 28 2" xfId="13612"/>
    <cellStyle name="标题 1 2 28 3" xfId="13613"/>
    <cellStyle name="标题 1 2 28 4" xfId="13614"/>
    <cellStyle name="标题 1 2 28 5" xfId="13615"/>
    <cellStyle name="标题 1 2 28 6" xfId="13616"/>
    <cellStyle name="标题 1 2 28 7" xfId="13617"/>
    <cellStyle name="标题 1 2 28 8" xfId="13618"/>
    <cellStyle name="标题 1 2 28 9" xfId="13619"/>
    <cellStyle name="标题 1 2 29" xfId="13620"/>
    <cellStyle name="标题 1 2 29 10" xfId="13621"/>
    <cellStyle name="标题 1 2 29 11" xfId="13622"/>
    <cellStyle name="标题 1 2 29 12" xfId="13623"/>
    <cellStyle name="标题 1 2 29 13" xfId="13624"/>
    <cellStyle name="标题 1 2 29 14" xfId="13625"/>
    <cellStyle name="标题 1 2 29 15" xfId="13626"/>
    <cellStyle name="标题 1 2 29 2" xfId="13627"/>
    <cellStyle name="标题 1 2 29 3" xfId="13628"/>
    <cellStyle name="标题 1 2 29 4" xfId="13629"/>
    <cellStyle name="标题 1 2 29 5" xfId="13630"/>
    <cellStyle name="标题 1 2 29 6" xfId="13631"/>
    <cellStyle name="标题 1 2 29 7" xfId="13632"/>
    <cellStyle name="标题 1 2 29 8" xfId="13633"/>
    <cellStyle name="标题 1 2 29 9" xfId="13634"/>
    <cellStyle name="标题 1 2 3" xfId="13635"/>
    <cellStyle name="标题 1 2 3 10" xfId="13636"/>
    <cellStyle name="标题 1 2 3 11" xfId="13637"/>
    <cellStyle name="标题 1 2 3 12" xfId="13638"/>
    <cellStyle name="标题 1 2 3 13" xfId="13639"/>
    <cellStyle name="标题 1 2 3 14" xfId="13640"/>
    <cellStyle name="标题 1 2 3 15" xfId="13641"/>
    <cellStyle name="标题 1 2 3 2" xfId="13642"/>
    <cellStyle name="标题 1 2 3 3" xfId="13643"/>
    <cellStyle name="标题 1 2 3 4" xfId="13644"/>
    <cellStyle name="标题 1 2 3 5" xfId="13645"/>
    <cellStyle name="标题 1 2 3 6" xfId="13646"/>
    <cellStyle name="标题 1 2 3 7" xfId="13647"/>
    <cellStyle name="标题 1 2 3 8" xfId="13648"/>
    <cellStyle name="标题 1 2 3 9" xfId="13649"/>
    <cellStyle name="标题 1 2 30" xfId="13650"/>
    <cellStyle name="标题 1 2 30 10" xfId="13651"/>
    <cellStyle name="标题 1 2 30 11" xfId="13652"/>
    <cellStyle name="标题 1 2 30 12" xfId="13653"/>
    <cellStyle name="标题 1 2 30 13" xfId="13654"/>
    <cellStyle name="标题 1 2 30 14" xfId="13655"/>
    <cellStyle name="标题 1 2 30 15" xfId="13656"/>
    <cellStyle name="标题 1 2 30 2" xfId="13657"/>
    <cellStyle name="标题 1 2 30 3" xfId="13658"/>
    <cellStyle name="标题 1 2 30 4" xfId="13659"/>
    <cellStyle name="标题 1 2 30 5" xfId="13660"/>
    <cellStyle name="标题 1 2 30 6" xfId="13661"/>
    <cellStyle name="标题 1 2 30 7" xfId="13662"/>
    <cellStyle name="标题 1 2 30 8" xfId="13663"/>
    <cellStyle name="标题 1 2 30 9" xfId="13664"/>
    <cellStyle name="标题 1 2 31" xfId="13665"/>
    <cellStyle name="标题 1 2 31 10" xfId="13666"/>
    <cellStyle name="标题 1 2 31 11" xfId="13667"/>
    <cellStyle name="标题 1 2 31 12" xfId="13668"/>
    <cellStyle name="标题 1 2 31 13" xfId="13669"/>
    <cellStyle name="标题 1 2 31 14" xfId="13670"/>
    <cellStyle name="标题 1 2 31 15" xfId="13671"/>
    <cellStyle name="标题 1 2 31 2" xfId="13672"/>
    <cellStyle name="标题 1 2 31 3" xfId="13673"/>
    <cellStyle name="标题 1 2 31 4" xfId="13674"/>
    <cellStyle name="标题 1 2 31 5" xfId="13675"/>
    <cellStyle name="标题 1 2 31 6" xfId="13676"/>
    <cellStyle name="标题 1 2 31 7" xfId="13677"/>
    <cellStyle name="标题 1 2 31 8" xfId="13678"/>
    <cellStyle name="标题 1 2 31 9" xfId="13679"/>
    <cellStyle name="标题 1 2 32" xfId="13680"/>
    <cellStyle name="标题 1 2 32 10" xfId="13681"/>
    <cellStyle name="标题 1 2 32 11" xfId="13682"/>
    <cellStyle name="标题 1 2 32 12" xfId="13683"/>
    <cellStyle name="标题 1 2 32 13" xfId="13684"/>
    <cellStyle name="标题 1 2 32 14" xfId="13685"/>
    <cellStyle name="标题 1 2 32 15" xfId="13686"/>
    <cellStyle name="标题 1 2 32 2" xfId="13687"/>
    <cellStyle name="标题 1 2 32 3" xfId="13688"/>
    <cellStyle name="标题 1 2 32 4" xfId="13689"/>
    <cellStyle name="标题 1 2 32 5" xfId="13690"/>
    <cellStyle name="标题 1 2 32 6" xfId="13691"/>
    <cellStyle name="标题 1 2 32 7" xfId="13692"/>
    <cellStyle name="标题 1 2 32 8" xfId="13693"/>
    <cellStyle name="标题 1 2 32 9" xfId="13694"/>
    <cellStyle name="标题 1 2 33" xfId="13695"/>
    <cellStyle name="标题 1 2 33 10" xfId="13696"/>
    <cellStyle name="标题 1 2 33 11" xfId="13697"/>
    <cellStyle name="标题 1 2 33 12" xfId="13698"/>
    <cellStyle name="标题 1 2 33 13" xfId="13699"/>
    <cellStyle name="标题 1 2 33 14" xfId="13700"/>
    <cellStyle name="标题 1 2 33 15" xfId="13701"/>
    <cellStyle name="标题 1 2 33 2" xfId="13702"/>
    <cellStyle name="标题 1 2 33 3" xfId="13703"/>
    <cellStyle name="标题 1 2 33 4" xfId="13704"/>
    <cellStyle name="标题 1 2 33 5" xfId="13705"/>
    <cellStyle name="标题 1 2 33 6" xfId="13706"/>
    <cellStyle name="标题 1 2 33 7" xfId="13707"/>
    <cellStyle name="标题 1 2 33 8" xfId="13708"/>
    <cellStyle name="标题 1 2 33 9" xfId="13709"/>
    <cellStyle name="标题 1 2 34" xfId="13710"/>
    <cellStyle name="标题 1 2 34 10" xfId="13711"/>
    <cellStyle name="标题 1 2 34 11" xfId="13712"/>
    <cellStyle name="标题 1 2 34 12" xfId="13713"/>
    <cellStyle name="标题 1 2 34 13" xfId="13714"/>
    <cellStyle name="标题 1 2 34 14" xfId="13715"/>
    <cellStyle name="标题 1 2 34 15" xfId="13716"/>
    <cellStyle name="标题 1 2 34 2" xfId="13717"/>
    <cellStyle name="标题 1 2 34 3" xfId="13718"/>
    <cellStyle name="标题 1 2 34 4" xfId="13719"/>
    <cellStyle name="标题 1 2 34 5" xfId="13720"/>
    <cellStyle name="标题 1 2 34 6" xfId="13721"/>
    <cellStyle name="标题 1 2 34 7" xfId="13722"/>
    <cellStyle name="标题 1 2 34 8" xfId="13723"/>
    <cellStyle name="标题 1 2 34 9" xfId="13724"/>
    <cellStyle name="标题 1 2 35" xfId="13725"/>
    <cellStyle name="标题 1 2 36" xfId="13726"/>
    <cellStyle name="标题 1 2 37" xfId="13727"/>
    <cellStyle name="标题 1 2 38" xfId="13728"/>
    <cellStyle name="标题 1 2 39" xfId="13729"/>
    <cellStyle name="标题 1 2 4" xfId="13730"/>
    <cellStyle name="标题 1 2 4 10" xfId="13731"/>
    <cellStyle name="标题 1 2 4 11" xfId="13732"/>
    <cellStyle name="标题 1 2 4 12" xfId="13733"/>
    <cellStyle name="标题 1 2 4 13" xfId="13734"/>
    <cellStyle name="标题 1 2 4 14" xfId="13735"/>
    <cellStyle name="标题 1 2 4 15" xfId="13736"/>
    <cellStyle name="标题 1 2 4 2" xfId="13737"/>
    <cellStyle name="标题 1 2 4 3" xfId="13738"/>
    <cellStyle name="标题 1 2 4 4" xfId="13739"/>
    <cellStyle name="标题 1 2 4 5" xfId="13740"/>
    <cellStyle name="标题 1 2 4 6" xfId="13741"/>
    <cellStyle name="标题 1 2 4 7" xfId="13742"/>
    <cellStyle name="标题 1 2 4 8" xfId="13743"/>
    <cellStyle name="标题 1 2 4 9" xfId="13744"/>
    <cellStyle name="标题 1 2 40" xfId="13745"/>
    <cellStyle name="标题 1 2 41" xfId="13746"/>
    <cellStyle name="标题 1 2 42" xfId="13747"/>
    <cellStyle name="标题 1 2 43" xfId="13748"/>
    <cellStyle name="标题 1 2 44" xfId="13749"/>
    <cellStyle name="标题 1 2 45" xfId="13750"/>
    <cellStyle name="标题 1 2 46" xfId="13751"/>
    <cellStyle name="标题 1 2 47" xfId="13752"/>
    <cellStyle name="标题 1 2 48" xfId="13753"/>
    <cellStyle name="标题 1 2 49" xfId="13754"/>
    <cellStyle name="标题 1 2 5" xfId="13755"/>
    <cellStyle name="标题 1 2 5 10" xfId="13756"/>
    <cellStyle name="标题 1 2 5 11" xfId="13757"/>
    <cellStyle name="标题 1 2 5 12" xfId="13758"/>
    <cellStyle name="标题 1 2 5 13" xfId="13759"/>
    <cellStyle name="标题 1 2 5 14" xfId="13760"/>
    <cellStyle name="标题 1 2 5 15" xfId="13761"/>
    <cellStyle name="标题 1 2 5 2" xfId="13762"/>
    <cellStyle name="标题 1 2 5 3" xfId="13763"/>
    <cellStyle name="标题 1 2 5 4" xfId="13764"/>
    <cellStyle name="标题 1 2 5 5" xfId="13765"/>
    <cellStyle name="标题 1 2 5 6" xfId="13766"/>
    <cellStyle name="标题 1 2 5 7" xfId="13767"/>
    <cellStyle name="标题 1 2 5 8" xfId="13768"/>
    <cellStyle name="标题 1 2 5 9" xfId="13769"/>
    <cellStyle name="标题 1 2 50" xfId="13770"/>
    <cellStyle name="标题 1 2 51" xfId="13771"/>
    <cellStyle name="标题 1 2 52" xfId="13772"/>
    <cellStyle name="标题 1 2 53" xfId="13773"/>
    <cellStyle name="标题 1 2 54" xfId="13774"/>
    <cellStyle name="标题 1 2 55" xfId="13775"/>
    <cellStyle name="标题 1 2 56" xfId="13776"/>
    <cellStyle name="标题 1 2 57" xfId="13777"/>
    <cellStyle name="标题 1 2 58" xfId="13778"/>
    <cellStyle name="标题 1 2 59" xfId="13779"/>
    <cellStyle name="标题 1 2 6" xfId="13780"/>
    <cellStyle name="标题 1 2 6 10" xfId="13781"/>
    <cellStyle name="标题 1 2 6 11" xfId="13782"/>
    <cellStyle name="标题 1 2 6 12" xfId="13783"/>
    <cellStyle name="标题 1 2 6 13" xfId="13784"/>
    <cellStyle name="标题 1 2 6 14" xfId="13785"/>
    <cellStyle name="标题 1 2 6 15" xfId="13786"/>
    <cellStyle name="标题 1 2 6 2" xfId="13787"/>
    <cellStyle name="标题 1 2 6 3" xfId="13788"/>
    <cellStyle name="标题 1 2 6 4" xfId="13789"/>
    <cellStyle name="标题 1 2 6 5" xfId="13790"/>
    <cellStyle name="标题 1 2 6 6" xfId="13791"/>
    <cellStyle name="标题 1 2 6 7" xfId="13792"/>
    <cellStyle name="标题 1 2 6 8" xfId="13793"/>
    <cellStyle name="标题 1 2 6 9" xfId="13794"/>
    <cellStyle name="标题 1 2 60" xfId="13795"/>
    <cellStyle name="标题 1 2 7" xfId="13796"/>
    <cellStyle name="标题 1 2 7 10" xfId="13797"/>
    <cellStyle name="标题 1 2 7 11" xfId="13798"/>
    <cellStyle name="标题 1 2 7 12" xfId="13799"/>
    <cellStyle name="标题 1 2 7 13" xfId="13800"/>
    <cellStyle name="标题 1 2 7 14" xfId="13801"/>
    <cellStyle name="标题 1 2 7 15" xfId="13802"/>
    <cellStyle name="标题 1 2 7 2" xfId="13803"/>
    <cellStyle name="标题 1 2 7 3" xfId="13804"/>
    <cellStyle name="标题 1 2 7 4" xfId="13805"/>
    <cellStyle name="标题 1 2 7 5" xfId="13806"/>
    <cellStyle name="标题 1 2 7 6" xfId="13807"/>
    <cellStyle name="标题 1 2 7 7" xfId="13808"/>
    <cellStyle name="标题 1 2 7 8" xfId="13809"/>
    <cellStyle name="标题 1 2 7 9" xfId="13810"/>
    <cellStyle name="标题 1 2 8" xfId="13811"/>
    <cellStyle name="标题 1 2 8 10" xfId="13812"/>
    <cellStyle name="标题 1 2 8 11" xfId="13813"/>
    <cellStyle name="标题 1 2 8 12" xfId="13814"/>
    <cellStyle name="标题 1 2 8 13" xfId="13815"/>
    <cellStyle name="标题 1 2 8 14" xfId="13816"/>
    <cellStyle name="标题 1 2 8 15" xfId="13817"/>
    <cellStyle name="标题 1 2 8 2" xfId="13818"/>
    <cellStyle name="标题 1 2 8 3" xfId="13819"/>
    <cellStyle name="标题 1 2 8 4" xfId="13820"/>
    <cellStyle name="标题 1 2 8 5" xfId="13821"/>
    <cellStyle name="标题 1 2 8 6" xfId="13822"/>
    <cellStyle name="标题 1 2 8 7" xfId="13823"/>
    <cellStyle name="标题 1 2 8 8" xfId="13824"/>
    <cellStyle name="标题 1 2 8 9" xfId="13825"/>
    <cellStyle name="标题 1 2 9" xfId="13826"/>
    <cellStyle name="标题 1 2 9 10" xfId="13827"/>
    <cellStyle name="标题 1 2 9 11" xfId="13828"/>
    <cellStyle name="标题 1 2 9 12" xfId="13829"/>
    <cellStyle name="标题 1 2 9 13" xfId="13830"/>
    <cellStyle name="标题 1 2 9 14" xfId="13831"/>
    <cellStyle name="标题 1 2 9 15" xfId="13832"/>
    <cellStyle name="标题 1 2 9 2" xfId="13833"/>
    <cellStyle name="标题 1 2 9 3" xfId="13834"/>
    <cellStyle name="标题 1 2 9 4" xfId="13835"/>
    <cellStyle name="标题 1 2 9 5" xfId="13836"/>
    <cellStyle name="标题 1 2 9 6" xfId="13837"/>
    <cellStyle name="标题 1 2 9 7" xfId="13838"/>
    <cellStyle name="标题 1 2 9 8" xfId="13839"/>
    <cellStyle name="标题 1 2 9 9" xfId="13840"/>
    <cellStyle name="标题 1 3" xfId="13841"/>
    <cellStyle name="标题 1 3 10" xfId="13842"/>
    <cellStyle name="标题 1 3 11" xfId="13843"/>
    <cellStyle name="标题 1 3 12" xfId="13844"/>
    <cellStyle name="标题 1 3 13" xfId="13845"/>
    <cellStyle name="标题 1 3 14" xfId="13846"/>
    <cellStyle name="标题 1 3 15" xfId="13847"/>
    <cellStyle name="标题 1 3 16" xfId="13848"/>
    <cellStyle name="标题 1 3 17" xfId="13849"/>
    <cellStyle name="标题 1 3 18" xfId="13850"/>
    <cellStyle name="标题 1 3 19" xfId="13851"/>
    <cellStyle name="标题 1 3 2" xfId="13852"/>
    <cellStyle name="标题 1 3 2 10" xfId="13853"/>
    <cellStyle name="标题 1 3 2 11" xfId="13854"/>
    <cellStyle name="标题 1 3 2 12" xfId="13855"/>
    <cellStyle name="标题 1 3 2 13" xfId="13856"/>
    <cellStyle name="标题 1 3 2 14" xfId="13857"/>
    <cellStyle name="标题 1 3 2 15" xfId="13858"/>
    <cellStyle name="标题 1 3 2 2" xfId="13859"/>
    <cellStyle name="标题 1 3 2 3" xfId="13860"/>
    <cellStyle name="标题 1 3 2 4" xfId="13861"/>
    <cellStyle name="标题 1 3 2 5" xfId="13862"/>
    <cellStyle name="标题 1 3 2 6" xfId="13863"/>
    <cellStyle name="标题 1 3 2 7" xfId="13864"/>
    <cellStyle name="标题 1 3 2 8" xfId="13865"/>
    <cellStyle name="标题 1 3 2 9" xfId="13866"/>
    <cellStyle name="标题 1 3 20" xfId="13867"/>
    <cellStyle name="标题 1 3 21" xfId="13868"/>
    <cellStyle name="标题 1 3 22" xfId="13869"/>
    <cellStyle name="标题 1 3 23" xfId="13870"/>
    <cellStyle name="标题 1 3 24" xfId="13871"/>
    <cellStyle name="标题 1 3 25" xfId="13872"/>
    <cellStyle name="标题 1 3 26" xfId="13873"/>
    <cellStyle name="标题 1 3 27" xfId="13874"/>
    <cellStyle name="标题 1 3 28" xfId="13875"/>
    <cellStyle name="标题 1 3 29" xfId="13876"/>
    <cellStyle name="标题 1 3 3" xfId="13877"/>
    <cellStyle name="标题 1 3 3 10" xfId="13878"/>
    <cellStyle name="标题 1 3 3 11" xfId="13879"/>
    <cellStyle name="标题 1 3 3 12" xfId="13880"/>
    <cellStyle name="标题 1 3 3 13" xfId="13881"/>
    <cellStyle name="标题 1 3 3 14" xfId="13882"/>
    <cellStyle name="标题 1 3 3 15" xfId="13883"/>
    <cellStyle name="标题 1 3 3 2" xfId="13884"/>
    <cellStyle name="标题 1 3 3 3" xfId="13885"/>
    <cellStyle name="标题 1 3 3 4" xfId="13886"/>
    <cellStyle name="标题 1 3 3 5" xfId="13887"/>
    <cellStyle name="标题 1 3 3 6" xfId="13888"/>
    <cellStyle name="标题 1 3 3 7" xfId="13889"/>
    <cellStyle name="标题 1 3 3 8" xfId="13890"/>
    <cellStyle name="标题 1 3 3 9" xfId="13891"/>
    <cellStyle name="标题 1 3 30" xfId="13892"/>
    <cellStyle name="标题 1 3 31" xfId="13893"/>
    <cellStyle name="标题 1 3 32" xfId="13894"/>
    <cellStyle name="标题 1 3 33" xfId="13895"/>
    <cellStyle name="标题 1 3 4" xfId="13896"/>
    <cellStyle name="标题 1 3 4 10" xfId="13897"/>
    <cellStyle name="标题 1 3 4 11" xfId="13898"/>
    <cellStyle name="标题 1 3 4 12" xfId="13899"/>
    <cellStyle name="标题 1 3 4 13" xfId="13900"/>
    <cellStyle name="标题 1 3 4 14" xfId="13901"/>
    <cellStyle name="标题 1 3 4 15" xfId="13902"/>
    <cellStyle name="标题 1 3 4 2" xfId="13903"/>
    <cellStyle name="标题 1 3 4 3" xfId="13904"/>
    <cellStyle name="标题 1 3 4 4" xfId="13905"/>
    <cellStyle name="标题 1 3 4 5" xfId="13906"/>
    <cellStyle name="标题 1 3 4 6" xfId="13907"/>
    <cellStyle name="标题 1 3 4 7" xfId="13908"/>
    <cellStyle name="标题 1 3 4 8" xfId="13909"/>
    <cellStyle name="标题 1 3 4 9" xfId="13910"/>
    <cellStyle name="标题 1 3 5" xfId="13911"/>
    <cellStyle name="标题 1 3 5 10" xfId="13912"/>
    <cellStyle name="标题 1 3 5 11" xfId="13913"/>
    <cellStyle name="标题 1 3 5 12" xfId="13914"/>
    <cellStyle name="标题 1 3 5 13" xfId="13915"/>
    <cellStyle name="标题 1 3 5 14" xfId="13916"/>
    <cellStyle name="标题 1 3 5 15" xfId="13917"/>
    <cellStyle name="标题 1 3 5 2" xfId="13918"/>
    <cellStyle name="标题 1 3 5 3" xfId="13919"/>
    <cellStyle name="标题 1 3 5 4" xfId="13920"/>
    <cellStyle name="标题 1 3 5 5" xfId="13921"/>
    <cellStyle name="标题 1 3 5 6" xfId="13922"/>
    <cellStyle name="标题 1 3 5 7" xfId="13923"/>
    <cellStyle name="标题 1 3 5 8" xfId="13924"/>
    <cellStyle name="标题 1 3 5 9" xfId="13925"/>
    <cellStyle name="标题 1 3 6" xfId="13926"/>
    <cellStyle name="标题 1 3 6 10" xfId="13927"/>
    <cellStyle name="标题 1 3 6 11" xfId="13928"/>
    <cellStyle name="标题 1 3 6 12" xfId="13929"/>
    <cellStyle name="标题 1 3 6 13" xfId="13930"/>
    <cellStyle name="标题 1 3 6 14" xfId="13931"/>
    <cellStyle name="标题 1 3 6 15" xfId="13932"/>
    <cellStyle name="标题 1 3 6 2" xfId="13933"/>
    <cellStyle name="标题 1 3 6 3" xfId="13934"/>
    <cellStyle name="标题 1 3 6 4" xfId="13935"/>
    <cellStyle name="标题 1 3 6 5" xfId="13936"/>
    <cellStyle name="标题 1 3 6 6" xfId="13937"/>
    <cellStyle name="标题 1 3 6 7" xfId="13938"/>
    <cellStyle name="标题 1 3 6 8" xfId="13939"/>
    <cellStyle name="标题 1 3 6 9" xfId="13940"/>
    <cellStyle name="标题 1 3 7" xfId="13941"/>
    <cellStyle name="标题 1 3 7 10" xfId="13942"/>
    <cellStyle name="标题 1 3 7 11" xfId="13943"/>
    <cellStyle name="标题 1 3 7 12" xfId="13944"/>
    <cellStyle name="标题 1 3 7 13" xfId="13945"/>
    <cellStyle name="标题 1 3 7 14" xfId="13946"/>
    <cellStyle name="标题 1 3 7 15" xfId="13947"/>
    <cellStyle name="标题 1 3 7 2" xfId="13948"/>
    <cellStyle name="标题 1 3 7 3" xfId="13949"/>
    <cellStyle name="标题 1 3 7 4" xfId="13950"/>
    <cellStyle name="标题 1 3 7 5" xfId="13951"/>
    <cellStyle name="标题 1 3 7 6" xfId="13952"/>
    <cellStyle name="标题 1 3 7 7" xfId="13953"/>
    <cellStyle name="标题 1 3 7 8" xfId="13954"/>
    <cellStyle name="标题 1 3 7 9" xfId="13955"/>
    <cellStyle name="标题 1 3 8" xfId="13956"/>
    <cellStyle name="标题 1 3 9" xfId="13957"/>
    <cellStyle name="标题 1 4" xfId="13958"/>
    <cellStyle name="标题 1 4 10" xfId="13959"/>
    <cellStyle name="标题 1 4 11" xfId="13960"/>
    <cellStyle name="标题 1 4 12" xfId="13961"/>
    <cellStyle name="标题 1 4 13" xfId="13962"/>
    <cellStyle name="标题 1 4 14" xfId="13963"/>
    <cellStyle name="标题 1 4 15" xfId="13964"/>
    <cellStyle name="标题 1 4 2" xfId="13965"/>
    <cellStyle name="标题 1 4 3" xfId="13966"/>
    <cellStyle name="标题 1 4 4" xfId="13967"/>
    <cellStyle name="标题 1 4 5" xfId="13968"/>
    <cellStyle name="标题 1 4 6" xfId="13969"/>
    <cellStyle name="标题 1 4 7" xfId="13970"/>
    <cellStyle name="标题 1 4 8" xfId="13971"/>
    <cellStyle name="标题 1 4 9" xfId="13972"/>
    <cellStyle name="标题 1 5" xfId="13973"/>
    <cellStyle name="标题 1 5 10" xfId="13974"/>
    <cellStyle name="标题 1 5 11" xfId="13975"/>
    <cellStyle name="标题 1 5 12" xfId="13976"/>
    <cellStyle name="标题 1 5 13" xfId="13977"/>
    <cellStyle name="标题 1 5 14" xfId="13978"/>
    <cellStyle name="标题 1 5 15" xfId="13979"/>
    <cellStyle name="标题 1 5 2" xfId="13980"/>
    <cellStyle name="标题 1 5 3" xfId="13981"/>
    <cellStyle name="标题 1 5 4" xfId="13982"/>
    <cellStyle name="标题 1 5 5" xfId="13983"/>
    <cellStyle name="标题 1 5 6" xfId="13984"/>
    <cellStyle name="标题 1 5 7" xfId="13985"/>
    <cellStyle name="标题 1 5 8" xfId="13986"/>
    <cellStyle name="标题 1 5 9" xfId="13987"/>
    <cellStyle name="标题 1 6" xfId="13988"/>
    <cellStyle name="标题 1 6 10" xfId="13989"/>
    <cellStyle name="标题 1 6 11" xfId="13990"/>
    <cellStyle name="标题 1 6 12" xfId="13991"/>
    <cellStyle name="标题 1 6 13" xfId="13992"/>
    <cellStyle name="标题 1 6 14" xfId="13993"/>
    <cellStyle name="标题 1 6 15" xfId="13994"/>
    <cellStyle name="标题 1 6 2" xfId="13995"/>
    <cellStyle name="标题 1 6 3" xfId="13996"/>
    <cellStyle name="标题 1 6 4" xfId="13997"/>
    <cellStyle name="标题 1 6 5" xfId="13998"/>
    <cellStyle name="标题 1 6 6" xfId="13999"/>
    <cellStyle name="标题 1 6 7" xfId="14000"/>
    <cellStyle name="标题 1 6 8" xfId="14001"/>
    <cellStyle name="标题 1 6 9" xfId="14002"/>
    <cellStyle name="标题 1 7" xfId="14003"/>
    <cellStyle name="标题 1 7 10" xfId="14004"/>
    <cellStyle name="标题 1 7 11" xfId="14005"/>
    <cellStyle name="标题 1 7 12" xfId="14006"/>
    <cellStyle name="标题 1 7 13" xfId="14007"/>
    <cellStyle name="标题 1 7 14" xfId="14008"/>
    <cellStyle name="标题 1 7 15" xfId="14009"/>
    <cellStyle name="标题 1 7 2" xfId="14010"/>
    <cellStyle name="标题 1 7 3" xfId="14011"/>
    <cellStyle name="标题 1 7 4" xfId="14012"/>
    <cellStyle name="标题 1 7 5" xfId="14013"/>
    <cellStyle name="标题 1 7 6" xfId="14014"/>
    <cellStyle name="标题 1 7 7" xfId="14015"/>
    <cellStyle name="标题 1 7 8" xfId="14016"/>
    <cellStyle name="标题 1 7 9" xfId="14017"/>
    <cellStyle name="标题 1 8" xfId="14018"/>
    <cellStyle name="标题 1 8 10" xfId="14019"/>
    <cellStyle name="标题 1 8 11" xfId="14020"/>
    <cellStyle name="标题 1 8 12" xfId="14021"/>
    <cellStyle name="标题 1 8 13" xfId="14022"/>
    <cellStyle name="标题 1 8 14" xfId="14023"/>
    <cellStyle name="标题 1 8 15" xfId="14024"/>
    <cellStyle name="标题 1 8 2" xfId="14025"/>
    <cellStyle name="标题 1 8 3" xfId="14026"/>
    <cellStyle name="标题 1 8 4" xfId="14027"/>
    <cellStyle name="标题 1 8 5" xfId="14028"/>
    <cellStyle name="标题 1 8 6" xfId="14029"/>
    <cellStyle name="标题 1 8 7" xfId="14030"/>
    <cellStyle name="标题 1 8 8" xfId="14031"/>
    <cellStyle name="标题 1 8 9" xfId="14032"/>
    <cellStyle name="标题 1 9" xfId="14033"/>
    <cellStyle name="标题 1 9 10" xfId="14034"/>
    <cellStyle name="标题 1 9 11" xfId="14035"/>
    <cellStyle name="标题 1 9 12" xfId="14036"/>
    <cellStyle name="标题 1 9 13" xfId="14037"/>
    <cellStyle name="标题 1 9 14" xfId="14038"/>
    <cellStyle name="标题 1 9 15" xfId="14039"/>
    <cellStyle name="标题 1 9 2" xfId="14040"/>
    <cellStyle name="标题 1 9 3" xfId="14041"/>
    <cellStyle name="标题 1 9 4" xfId="14042"/>
    <cellStyle name="标题 1 9 5" xfId="14043"/>
    <cellStyle name="标题 1 9 6" xfId="14044"/>
    <cellStyle name="标题 1 9 7" xfId="14045"/>
    <cellStyle name="标题 1 9 8" xfId="14046"/>
    <cellStyle name="标题 1 9 9" xfId="14047"/>
    <cellStyle name="标题 10" xfId="14048"/>
    <cellStyle name="标题 10 10" xfId="14049"/>
    <cellStyle name="标题 10 11" xfId="14050"/>
    <cellStyle name="标题 10 12" xfId="14051"/>
    <cellStyle name="标题 10 13" xfId="14052"/>
    <cellStyle name="标题 10 14" xfId="14053"/>
    <cellStyle name="标题 10 15" xfId="14054"/>
    <cellStyle name="标题 10 2" xfId="14055"/>
    <cellStyle name="标题 10 3" xfId="14056"/>
    <cellStyle name="标题 10 4" xfId="14057"/>
    <cellStyle name="标题 10 5" xfId="14058"/>
    <cellStyle name="标题 10 6" xfId="14059"/>
    <cellStyle name="标题 10 7" xfId="14060"/>
    <cellStyle name="标题 10 8" xfId="14061"/>
    <cellStyle name="标题 10 9" xfId="14062"/>
    <cellStyle name="标题 11" xfId="14063"/>
    <cellStyle name="标题 11 10" xfId="14064"/>
    <cellStyle name="标题 11 11" xfId="14065"/>
    <cellStyle name="标题 11 12" xfId="14066"/>
    <cellStyle name="标题 11 13" xfId="14067"/>
    <cellStyle name="标题 11 14" xfId="14068"/>
    <cellStyle name="标题 11 15" xfId="14069"/>
    <cellStyle name="标题 11 2" xfId="14070"/>
    <cellStyle name="标题 11 3" xfId="14071"/>
    <cellStyle name="标题 11 4" xfId="14072"/>
    <cellStyle name="标题 11 5" xfId="14073"/>
    <cellStyle name="标题 11 6" xfId="14074"/>
    <cellStyle name="标题 11 7" xfId="14075"/>
    <cellStyle name="标题 11 8" xfId="14076"/>
    <cellStyle name="标题 11 9" xfId="14077"/>
    <cellStyle name="标题 12" xfId="14078"/>
    <cellStyle name="标题 12 10" xfId="14079"/>
    <cellStyle name="标题 12 11" xfId="14080"/>
    <cellStyle name="标题 12 12" xfId="14081"/>
    <cellStyle name="标题 12 13" xfId="14082"/>
    <cellStyle name="标题 12 14" xfId="14083"/>
    <cellStyle name="标题 12 15" xfId="14084"/>
    <cellStyle name="标题 12 2" xfId="14085"/>
    <cellStyle name="标题 12 3" xfId="14086"/>
    <cellStyle name="标题 12 4" xfId="14087"/>
    <cellStyle name="标题 12 5" xfId="14088"/>
    <cellStyle name="标题 12 6" xfId="14089"/>
    <cellStyle name="标题 12 7" xfId="14090"/>
    <cellStyle name="标题 12 8" xfId="14091"/>
    <cellStyle name="标题 12 9" xfId="14092"/>
    <cellStyle name="标题 13" xfId="14093"/>
    <cellStyle name="标题 13 2" xfId="14094"/>
    <cellStyle name="标题 13 3" xfId="14095"/>
    <cellStyle name="标题 14" xfId="14096"/>
    <cellStyle name="标题 14 2" xfId="14097"/>
    <cellStyle name="标题 15" xfId="14098"/>
    <cellStyle name="标题 2 10" xfId="14099"/>
    <cellStyle name="标题 2 10 2" xfId="14100"/>
    <cellStyle name="标题 2 10 3" xfId="14101"/>
    <cellStyle name="标题 2 11" xfId="14102"/>
    <cellStyle name="标题 2 11 2" xfId="14103"/>
    <cellStyle name="标题 2 12" xfId="14104"/>
    <cellStyle name="标题 2 2" xfId="14105"/>
    <cellStyle name="标题 2 2 10" xfId="14106"/>
    <cellStyle name="标题 2 2 10 10" xfId="14107"/>
    <cellStyle name="标题 2 2 10 11" xfId="14108"/>
    <cellStyle name="标题 2 2 10 12" xfId="14109"/>
    <cellStyle name="标题 2 2 10 13" xfId="14110"/>
    <cellStyle name="标题 2 2 10 14" xfId="14111"/>
    <cellStyle name="标题 2 2 10 15" xfId="14112"/>
    <cellStyle name="标题 2 2 10 2" xfId="14113"/>
    <cellStyle name="标题 2 2 10 3" xfId="14114"/>
    <cellStyle name="标题 2 2 10 4" xfId="14115"/>
    <cellStyle name="标题 2 2 10 5" xfId="14116"/>
    <cellStyle name="标题 2 2 10 6" xfId="14117"/>
    <cellStyle name="标题 2 2 10 7" xfId="14118"/>
    <cellStyle name="标题 2 2 10 8" xfId="14119"/>
    <cellStyle name="标题 2 2 10 9" xfId="14120"/>
    <cellStyle name="标题 2 2 11" xfId="14121"/>
    <cellStyle name="标题 2 2 11 10" xfId="14122"/>
    <cellStyle name="标题 2 2 11 11" xfId="14123"/>
    <cellStyle name="标题 2 2 11 12" xfId="14124"/>
    <cellStyle name="标题 2 2 11 13" xfId="14125"/>
    <cellStyle name="标题 2 2 11 14" xfId="14126"/>
    <cellStyle name="标题 2 2 11 15" xfId="14127"/>
    <cellStyle name="标题 2 2 11 2" xfId="14128"/>
    <cellStyle name="标题 2 2 11 3" xfId="14129"/>
    <cellStyle name="标题 2 2 11 4" xfId="14130"/>
    <cellStyle name="标题 2 2 11 5" xfId="14131"/>
    <cellStyle name="标题 2 2 11 6" xfId="14132"/>
    <cellStyle name="标题 2 2 11 7" xfId="14133"/>
    <cellStyle name="标题 2 2 11 8" xfId="14134"/>
    <cellStyle name="标题 2 2 11 9" xfId="14135"/>
    <cellStyle name="标题 2 2 12" xfId="14136"/>
    <cellStyle name="标题 2 2 12 10" xfId="14137"/>
    <cellStyle name="标题 2 2 12 11" xfId="14138"/>
    <cellStyle name="标题 2 2 12 12" xfId="14139"/>
    <cellStyle name="标题 2 2 12 13" xfId="14140"/>
    <cellStyle name="标题 2 2 12 14" xfId="14141"/>
    <cellStyle name="标题 2 2 12 15" xfId="14142"/>
    <cellStyle name="标题 2 2 12 2" xfId="14143"/>
    <cellStyle name="标题 2 2 12 3" xfId="14144"/>
    <cellStyle name="标题 2 2 12 4" xfId="14145"/>
    <cellStyle name="标题 2 2 12 5" xfId="14146"/>
    <cellStyle name="标题 2 2 12 6" xfId="14147"/>
    <cellStyle name="标题 2 2 12 7" xfId="14148"/>
    <cellStyle name="标题 2 2 12 8" xfId="14149"/>
    <cellStyle name="标题 2 2 12 9" xfId="14150"/>
    <cellStyle name="标题 2 2 13" xfId="14151"/>
    <cellStyle name="标题 2 2 13 10" xfId="14152"/>
    <cellStyle name="标题 2 2 13 11" xfId="14153"/>
    <cellStyle name="标题 2 2 13 12" xfId="14154"/>
    <cellStyle name="标题 2 2 13 13" xfId="14155"/>
    <cellStyle name="标题 2 2 13 14" xfId="14156"/>
    <cellStyle name="标题 2 2 13 15" xfId="14157"/>
    <cellStyle name="标题 2 2 13 2" xfId="14158"/>
    <cellStyle name="标题 2 2 13 3" xfId="14159"/>
    <cellStyle name="标题 2 2 13 4" xfId="14160"/>
    <cellStyle name="标题 2 2 13 5" xfId="14161"/>
    <cellStyle name="标题 2 2 13 6" xfId="14162"/>
    <cellStyle name="标题 2 2 13 7" xfId="14163"/>
    <cellStyle name="标题 2 2 13 8" xfId="14164"/>
    <cellStyle name="标题 2 2 13 9" xfId="14165"/>
    <cellStyle name="标题 2 2 14" xfId="14166"/>
    <cellStyle name="标题 2 2 14 10" xfId="14167"/>
    <cellStyle name="标题 2 2 14 11" xfId="14168"/>
    <cellStyle name="标题 2 2 14 12" xfId="14169"/>
    <cellStyle name="标题 2 2 14 13" xfId="14170"/>
    <cellStyle name="标题 2 2 14 14" xfId="14171"/>
    <cellStyle name="标题 2 2 14 15" xfId="14172"/>
    <cellStyle name="标题 2 2 14 2" xfId="14173"/>
    <cellStyle name="标题 2 2 14 3" xfId="14174"/>
    <cellStyle name="标题 2 2 14 4" xfId="14175"/>
    <cellStyle name="标题 2 2 14 5" xfId="14176"/>
    <cellStyle name="标题 2 2 14 6" xfId="14177"/>
    <cellStyle name="标题 2 2 14 7" xfId="14178"/>
    <cellStyle name="标题 2 2 14 8" xfId="14179"/>
    <cellStyle name="标题 2 2 14 9" xfId="14180"/>
    <cellStyle name="标题 2 2 15" xfId="14181"/>
    <cellStyle name="标题 2 2 15 10" xfId="14182"/>
    <cellStyle name="标题 2 2 15 11" xfId="14183"/>
    <cellStyle name="标题 2 2 15 12" xfId="14184"/>
    <cellStyle name="标题 2 2 15 13" xfId="14185"/>
    <cellStyle name="标题 2 2 15 14" xfId="14186"/>
    <cellStyle name="标题 2 2 15 15" xfId="14187"/>
    <cellStyle name="标题 2 2 15 2" xfId="14188"/>
    <cellStyle name="标题 2 2 15 3" xfId="14189"/>
    <cellStyle name="标题 2 2 15 4" xfId="14190"/>
    <cellStyle name="标题 2 2 15 5" xfId="14191"/>
    <cellStyle name="标题 2 2 15 6" xfId="14192"/>
    <cellStyle name="标题 2 2 15 7" xfId="14193"/>
    <cellStyle name="标题 2 2 15 8" xfId="14194"/>
    <cellStyle name="标题 2 2 15 9" xfId="14195"/>
    <cellStyle name="标题 2 2 16" xfId="14196"/>
    <cellStyle name="标题 2 2 16 10" xfId="14197"/>
    <cellStyle name="标题 2 2 16 11" xfId="14198"/>
    <cellStyle name="标题 2 2 16 12" xfId="14199"/>
    <cellStyle name="标题 2 2 16 13" xfId="14200"/>
    <cellStyle name="标题 2 2 16 14" xfId="14201"/>
    <cellStyle name="标题 2 2 16 15" xfId="14202"/>
    <cellStyle name="标题 2 2 16 2" xfId="14203"/>
    <cellStyle name="标题 2 2 16 3" xfId="14204"/>
    <cellStyle name="标题 2 2 16 4" xfId="14205"/>
    <cellStyle name="标题 2 2 16 5" xfId="14206"/>
    <cellStyle name="标题 2 2 16 6" xfId="14207"/>
    <cellStyle name="标题 2 2 16 7" xfId="14208"/>
    <cellStyle name="标题 2 2 16 8" xfId="14209"/>
    <cellStyle name="标题 2 2 16 9" xfId="14210"/>
    <cellStyle name="标题 2 2 17" xfId="14211"/>
    <cellStyle name="标题 2 2 17 10" xfId="14212"/>
    <cellStyle name="标题 2 2 17 11" xfId="14213"/>
    <cellStyle name="标题 2 2 17 12" xfId="14214"/>
    <cellStyle name="标题 2 2 17 13" xfId="14215"/>
    <cellStyle name="标题 2 2 17 14" xfId="14216"/>
    <cellStyle name="标题 2 2 17 15" xfId="14217"/>
    <cellStyle name="标题 2 2 17 2" xfId="14218"/>
    <cellStyle name="标题 2 2 17 3" xfId="14219"/>
    <cellStyle name="标题 2 2 17 4" xfId="14220"/>
    <cellStyle name="标题 2 2 17 5" xfId="14221"/>
    <cellStyle name="标题 2 2 17 6" xfId="14222"/>
    <cellStyle name="标题 2 2 17 7" xfId="14223"/>
    <cellStyle name="标题 2 2 17 8" xfId="14224"/>
    <cellStyle name="标题 2 2 17 9" xfId="14225"/>
    <cellStyle name="标题 2 2 18" xfId="14226"/>
    <cellStyle name="标题 2 2 18 10" xfId="14227"/>
    <cellStyle name="标题 2 2 18 11" xfId="14228"/>
    <cellStyle name="标题 2 2 18 12" xfId="14229"/>
    <cellStyle name="标题 2 2 18 13" xfId="14230"/>
    <cellStyle name="标题 2 2 18 14" xfId="14231"/>
    <cellStyle name="标题 2 2 18 15" xfId="14232"/>
    <cellStyle name="标题 2 2 18 2" xfId="14233"/>
    <cellStyle name="标题 2 2 18 3" xfId="14234"/>
    <cellStyle name="标题 2 2 18 4" xfId="14235"/>
    <cellStyle name="标题 2 2 18 5" xfId="14236"/>
    <cellStyle name="标题 2 2 18 6" xfId="14237"/>
    <cellStyle name="标题 2 2 18 7" xfId="14238"/>
    <cellStyle name="标题 2 2 18 8" xfId="14239"/>
    <cellStyle name="标题 2 2 18 9" xfId="14240"/>
    <cellStyle name="标题 2 2 19" xfId="14241"/>
    <cellStyle name="标题 2 2 19 10" xfId="14242"/>
    <cellStyle name="标题 2 2 19 11" xfId="14243"/>
    <cellStyle name="标题 2 2 19 12" xfId="14244"/>
    <cellStyle name="标题 2 2 19 13" xfId="14245"/>
    <cellStyle name="标题 2 2 19 14" xfId="14246"/>
    <cellStyle name="标题 2 2 19 15" xfId="14247"/>
    <cellStyle name="标题 2 2 19 2" xfId="14248"/>
    <cellStyle name="标题 2 2 19 3" xfId="14249"/>
    <cellStyle name="标题 2 2 19 4" xfId="14250"/>
    <cellStyle name="标题 2 2 19 5" xfId="14251"/>
    <cellStyle name="标题 2 2 19 6" xfId="14252"/>
    <cellStyle name="标题 2 2 19 7" xfId="14253"/>
    <cellStyle name="标题 2 2 19 8" xfId="14254"/>
    <cellStyle name="标题 2 2 19 9" xfId="14255"/>
    <cellStyle name="标题 2 2 2" xfId="14256"/>
    <cellStyle name="标题 2 2 2 10" xfId="14257"/>
    <cellStyle name="标题 2 2 2 11" xfId="14258"/>
    <cellStyle name="标题 2 2 2 12" xfId="14259"/>
    <cellStyle name="标题 2 2 2 13" xfId="14260"/>
    <cellStyle name="标题 2 2 2 14" xfId="14261"/>
    <cellStyle name="标题 2 2 2 15" xfId="14262"/>
    <cellStyle name="标题 2 2 2 2" xfId="14263"/>
    <cellStyle name="标题 2 2 2 3" xfId="14264"/>
    <cellStyle name="标题 2 2 2 4" xfId="14265"/>
    <cellStyle name="标题 2 2 2 5" xfId="14266"/>
    <cellStyle name="标题 2 2 2 6" xfId="14267"/>
    <cellStyle name="标题 2 2 2 7" xfId="14268"/>
    <cellStyle name="标题 2 2 2 8" xfId="14269"/>
    <cellStyle name="标题 2 2 2 9" xfId="14270"/>
    <cellStyle name="标题 2 2 20" xfId="14271"/>
    <cellStyle name="标题 2 2 20 10" xfId="14272"/>
    <cellStyle name="标题 2 2 20 11" xfId="14273"/>
    <cellStyle name="标题 2 2 20 12" xfId="14274"/>
    <cellStyle name="标题 2 2 20 13" xfId="14275"/>
    <cellStyle name="标题 2 2 20 14" xfId="14276"/>
    <cellStyle name="标题 2 2 20 15" xfId="14277"/>
    <cellStyle name="标题 2 2 20 2" xfId="14278"/>
    <cellStyle name="标题 2 2 20 3" xfId="14279"/>
    <cellStyle name="标题 2 2 20 4" xfId="14280"/>
    <cellStyle name="标题 2 2 20 5" xfId="14281"/>
    <cellStyle name="标题 2 2 20 6" xfId="14282"/>
    <cellStyle name="标题 2 2 20 7" xfId="14283"/>
    <cellStyle name="标题 2 2 20 8" xfId="14284"/>
    <cellStyle name="标题 2 2 20 9" xfId="14285"/>
    <cellStyle name="标题 2 2 21" xfId="14286"/>
    <cellStyle name="标题 2 2 21 10" xfId="14287"/>
    <cellStyle name="标题 2 2 21 11" xfId="14288"/>
    <cellStyle name="标题 2 2 21 12" xfId="14289"/>
    <cellStyle name="标题 2 2 21 13" xfId="14290"/>
    <cellStyle name="标题 2 2 21 14" xfId="14291"/>
    <cellStyle name="标题 2 2 21 15" xfId="14292"/>
    <cellStyle name="标题 2 2 21 2" xfId="14293"/>
    <cellStyle name="标题 2 2 21 3" xfId="14294"/>
    <cellStyle name="标题 2 2 21 4" xfId="14295"/>
    <cellStyle name="标题 2 2 21 5" xfId="14296"/>
    <cellStyle name="标题 2 2 21 6" xfId="14297"/>
    <cellStyle name="标题 2 2 21 7" xfId="14298"/>
    <cellStyle name="标题 2 2 21 8" xfId="14299"/>
    <cellStyle name="标题 2 2 21 9" xfId="14300"/>
    <cellStyle name="标题 2 2 22" xfId="14301"/>
    <cellStyle name="标题 2 2 22 10" xfId="14302"/>
    <cellStyle name="标题 2 2 22 11" xfId="14303"/>
    <cellStyle name="标题 2 2 22 12" xfId="14304"/>
    <cellStyle name="标题 2 2 22 13" xfId="14305"/>
    <cellStyle name="标题 2 2 22 14" xfId="14306"/>
    <cellStyle name="标题 2 2 22 15" xfId="14307"/>
    <cellStyle name="标题 2 2 22 2" xfId="14308"/>
    <cellStyle name="标题 2 2 22 3" xfId="14309"/>
    <cellStyle name="标题 2 2 22 4" xfId="14310"/>
    <cellStyle name="标题 2 2 22 5" xfId="14311"/>
    <cellStyle name="标题 2 2 22 6" xfId="14312"/>
    <cellStyle name="标题 2 2 22 7" xfId="14313"/>
    <cellStyle name="标题 2 2 22 8" xfId="14314"/>
    <cellStyle name="标题 2 2 22 9" xfId="14315"/>
    <cellStyle name="标题 2 2 23" xfId="14316"/>
    <cellStyle name="标题 2 2 23 10" xfId="14317"/>
    <cellStyle name="标题 2 2 23 11" xfId="14318"/>
    <cellStyle name="标题 2 2 23 12" xfId="14319"/>
    <cellStyle name="标题 2 2 23 13" xfId="14320"/>
    <cellStyle name="标题 2 2 23 14" xfId="14321"/>
    <cellStyle name="标题 2 2 23 15" xfId="14322"/>
    <cellStyle name="标题 2 2 23 2" xfId="14323"/>
    <cellStyle name="标题 2 2 23 3" xfId="14324"/>
    <cellStyle name="标题 2 2 23 4" xfId="14325"/>
    <cellStyle name="标题 2 2 23 5" xfId="14326"/>
    <cellStyle name="标题 2 2 23 6" xfId="14327"/>
    <cellStyle name="标题 2 2 23 7" xfId="14328"/>
    <cellStyle name="标题 2 2 23 8" xfId="14329"/>
    <cellStyle name="标题 2 2 23 9" xfId="14330"/>
    <cellStyle name="标题 2 2 24" xfId="14331"/>
    <cellStyle name="标题 2 2 24 10" xfId="14332"/>
    <cellStyle name="标题 2 2 24 11" xfId="14333"/>
    <cellStyle name="标题 2 2 24 12" xfId="14334"/>
    <cellStyle name="标题 2 2 24 13" xfId="14335"/>
    <cellStyle name="标题 2 2 24 14" xfId="14336"/>
    <cellStyle name="标题 2 2 24 15" xfId="14337"/>
    <cellStyle name="标题 2 2 24 2" xfId="14338"/>
    <cellStyle name="标题 2 2 24 3" xfId="14339"/>
    <cellStyle name="标题 2 2 24 4" xfId="14340"/>
    <cellStyle name="标题 2 2 24 5" xfId="14341"/>
    <cellStyle name="标题 2 2 24 6" xfId="14342"/>
    <cellStyle name="标题 2 2 24 7" xfId="14343"/>
    <cellStyle name="标题 2 2 24 8" xfId="14344"/>
    <cellStyle name="标题 2 2 24 9" xfId="14345"/>
    <cellStyle name="标题 2 2 25" xfId="14346"/>
    <cellStyle name="标题 2 2 25 10" xfId="14347"/>
    <cellStyle name="标题 2 2 25 11" xfId="14348"/>
    <cellStyle name="标题 2 2 25 12" xfId="14349"/>
    <cellStyle name="标题 2 2 25 13" xfId="14350"/>
    <cellStyle name="标题 2 2 25 14" xfId="14351"/>
    <cellStyle name="标题 2 2 25 15" xfId="14352"/>
    <cellStyle name="标题 2 2 25 2" xfId="14353"/>
    <cellStyle name="标题 2 2 25 3" xfId="14354"/>
    <cellStyle name="标题 2 2 25 4" xfId="14355"/>
    <cellStyle name="标题 2 2 25 5" xfId="14356"/>
    <cellStyle name="标题 2 2 25 6" xfId="14357"/>
    <cellStyle name="标题 2 2 25 7" xfId="14358"/>
    <cellStyle name="标题 2 2 25 8" xfId="14359"/>
    <cellStyle name="标题 2 2 25 9" xfId="14360"/>
    <cellStyle name="标题 2 2 26" xfId="14361"/>
    <cellStyle name="标题 2 2 26 10" xfId="14362"/>
    <cellStyle name="标题 2 2 26 11" xfId="14363"/>
    <cellStyle name="标题 2 2 26 12" xfId="14364"/>
    <cellStyle name="标题 2 2 26 13" xfId="14365"/>
    <cellStyle name="标题 2 2 26 14" xfId="14366"/>
    <cellStyle name="标题 2 2 26 15" xfId="14367"/>
    <cellStyle name="标题 2 2 26 2" xfId="14368"/>
    <cellStyle name="标题 2 2 26 3" xfId="14369"/>
    <cellStyle name="标题 2 2 26 4" xfId="14370"/>
    <cellStyle name="标题 2 2 26 5" xfId="14371"/>
    <cellStyle name="标题 2 2 26 6" xfId="14372"/>
    <cellStyle name="标题 2 2 26 7" xfId="14373"/>
    <cellStyle name="标题 2 2 26 8" xfId="14374"/>
    <cellStyle name="标题 2 2 26 9" xfId="14375"/>
    <cellStyle name="标题 2 2 27" xfId="14376"/>
    <cellStyle name="标题 2 2 27 10" xfId="14377"/>
    <cellStyle name="标题 2 2 27 11" xfId="14378"/>
    <cellStyle name="标题 2 2 27 12" xfId="14379"/>
    <cellStyle name="标题 2 2 27 13" xfId="14380"/>
    <cellStyle name="标题 2 2 27 14" xfId="14381"/>
    <cellStyle name="标题 2 2 27 15" xfId="14382"/>
    <cellStyle name="标题 2 2 27 2" xfId="14383"/>
    <cellStyle name="标题 2 2 27 3" xfId="14384"/>
    <cellStyle name="标题 2 2 27 4" xfId="14385"/>
    <cellStyle name="标题 2 2 27 5" xfId="14386"/>
    <cellStyle name="标题 2 2 27 6" xfId="14387"/>
    <cellStyle name="标题 2 2 27 7" xfId="14388"/>
    <cellStyle name="标题 2 2 27 8" xfId="14389"/>
    <cellStyle name="标题 2 2 27 9" xfId="14390"/>
    <cellStyle name="标题 2 2 28" xfId="14391"/>
    <cellStyle name="标题 2 2 28 10" xfId="14392"/>
    <cellStyle name="标题 2 2 28 11" xfId="14393"/>
    <cellStyle name="标题 2 2 28 12" xfId="14394"/>
    <cellStyle name="标题 2 2 28 13" xfId="14395"/>
    <cellStyle name="标题 2 2 28 14" xfId="14396"/>
    <cellStyle name="标题 2 2 28 15" xfId="14397"/>
    <cellStyle name="标题 2 2 28 2" xfId="14398"/>
    <cellStyle name="标题 2 2 28 3" xfId="14399"/>
    <cellStyle name="标题 2 2 28 4" xfId="14400"/>
    <cellStyle name="标题 2 2 28 5" xfId="14401"/>
    <cellStyle name="标题 2 2 28 6" xfId="14402"/>
    <cellStyle name="标题 2 2 28 7" xfId="14403"/>
    <cellStyle name="标题 2 2 28 8" xfId="14404"/>
    <cellStyle name="标题 2 2 28 9" xfId="14405"/>
    <cellStyle name="标题 2 2 29" xfId="14406"/>
    <cellStyle name="标题 2 2 29 10" xfId="14407"/>
    <cellStyle name="标题 2 2 29 11" xfId="14408"/>
    <cellStyle name="标题 2 2 29 12" xfId="14409"/>
    <cellStyle name="标题 2 2 29 13" xfId="14410"/>
    <cellStyle name="标题 2 2 29 14" xfId="14411"/>
    <cellStyle name="标题 2 2 29 15" xfId="14412"/>
    <cellStyle name="标题 2 2 29 2" xfId="14413"/>
    <cellStyle name="标题 2 2 29 3" xfId="14414"/>
    <cellStyle name="标题 2 2 29 4" xfId="14415"/>
    <cellStyle name="标题 2 2 29 5" xfId="14416"/>
    <cellStyle name="标题 2 2 29 6" xfId="14417"/>
    <cellStyle name="标题 2 2 29 7" xfId="14418"/>
    <cellStyle name="标题 2 2 29 8" xfId="14419"/>
    <cellStyle name="标题 2 2 29 9" xfId="14420"/>
    <cellStyle name="标题 2 2 3" xfId="14421"/>
    <cellStyle name="标题 2 2 3 10" xfId="14422"/>
    <cellStyle name="标题 2 2 3 11" xfId="14423"/>
    <cellStyle name="标题 2 2 3 12" xfId="14424"/>
    <cellStyle name="标题 2 2 3 13" xfId="14425"/>
    <cellStyle name="标题 2 2 3 14" xfId="14426"/>
    <cellStyle name="标题 2 2 3 15" xfId="14427"/>
    <cellStyle name="标题 2 2 3 2" xfId="14428"/>
    <cellStyle name="标题 2 2 3 3" xfId="14429"/>
    <cellStyle name="标题 2 2 3 4" xfId="14430"/>
    <cellStyle name="标题 2 2 3 5" xfId="14431"/>
    <cellStyle name="标题 2 2 3 6" xfId="14432"/>
    <cellStyle name="标题 2 2 3 7" xfId="14433"/>
    <cellStyle name="标题 2 2 3 8" xfId="14434"/>
    <cellStyle name="标题 2 2 3 9" xfId="14435"/>
    <cellStyle name="标题 2 2 30" xfId="14436"/>
    <cellStyle name="标题 2 2 30 10" xfId="14437"/>
    <cellStyle name="标题 2 2 30 11" xfId="14438"/>
    <cellStyle name="标题 2 2 30 12" xfId="14439"/>
    <cellStyle name="标题 2 2 30 13" xfId="14440"/>
    <cellStyle name="标题 2 2 30 14" xfId="14441"/>
    <cellStyle name="标题 2 2 30 15" xfId="14442"/>
    <cellStyle name="标题 2 2 30 2" xfId="14443"/>
    <cellStyle name="标题 2 2 30 3" xfId="14444"/>
    <cellStyle name="标题 2 2 30 4" xfId="14445"/>
    <cellStyle name="标题 2 2 30 5" xfId="14446"/>
    <cellStyle name="标题 2 2 30 6" xfId="14447"/>
    <cellStyle name="标题 2 2 30 7" xfId="14448"/>
    <cellStyle name="标题 2 2 30 8" xfId="14449"/>
    <cellStyle name="标题 2 2 30 9" xfId="14450"/>
    <cellStyle name="标题 2 2 31" xfId="14451"/>
    <cellStyle name="标题 2 2 31 10" xfId="14452"/>
    <cellStyle name="标题 2 2 31 11" xfId="14453"/>
    <cellStyle name="标题 2 2 31 12" xfId="14454"/>
    <cellStyle name="标题 2 2 31 13" xfId="14455"/>
    <cellStyle name="标题 2 2 31 14" xfId="14456"/>
    <cellStyle name="标题 2 2 31 15" xfId="14457"/>
    <cellStyle name="标题 2 2 31 2" xfId="14458"/>
    <cellStyle name="标题 2 2 31 3" xfId="14459"/>
    <cellStyle name="标题 2 2 31 4" xfId="14460"/>
    <cellStyle name="标题 2 2 31 5" xfId="14461"/>
    <cellStyle name="标题 2 2 31 6" xfId="14462"/>
    <cellStyle name="标题 2 2 31 7" xfId="14463"/>
    <cellStyle name="标题 2 2 31 8" xfId="14464"/>
    <cellStyle name="标题 2 2 31 9" xfId="14465"/>
    <cellStyle name="标题 2 2 32" xfId="14466"/>
    <cellStyle name="标题 2 2 32 10" xfId="14467"/>
    <cellStyle name="标题 2 2 32 11" xfId="14468"/>
    <cellStyle name="标题 2 2 32 12" xfId="14469"/>
    <cellStyle name="标题 2 2 32 13" xfId="14470"/>
    <cellStyle name="标题 2 2 32 14" xfId="14471"/>
    <cellStyle name="标题 2 2 32 15" xfId="14472"/>
    <cellStyle name="标题 2 2 32 2" xfId="14473"/>
    <cellStyle name="标题 2 2 32 3" xfId="14474"/>
    <cellStyle name="标题 2 2 32 4" xfId="14475"/>
    <cellStyle name="标题 2 2 32 5" xfId="14476"/>
    <cellStyle name="标题 2 2 32 6" xfId="14477"/>
    <cellStyle name="标题 2 2 32 7" xfId="14478"/>
    <cellStyle name="标题 2 2 32 8" xfId="14479"/>
    <cellStyle name="标题 2 2 32 9" xfId="14480"/>
    <cellStyle name="标题 2 2 33" xfId="14481"/>
    <cellStyle name="标题 2 2 33 10" xfId="14482"/>
    <cellStyle name="标题 2 2 33 11" xfId="14483"/>
    <cellStyle name="标题 2 2 33 12" xfId="14484"/>
    <cellStyle name="标题 2 2 33 13" xfId="14485"/>
    <cellStyle name="标题 2 2 33 14" xfId="14486"/>
    <cellStyle name="标题 2 2 33 15" xfId="14487"/>
    <cellStyle name="标题 2 2 33 2" xfId="14488"/>
    <cellStyle name="标题 2 2 33 3" xfId="14489"/>
    <cellStyle name="标题 2 2 33 4" xfId="14490"/>
    <cellStyle name="标题 2 2 33 5" xfId="14491"/>
    <cellStyle name="标题 2 2 33 6" xfId="14492"/>
    <cellStyle name="标题 2 2 33 7" xfId="14493"/>
    <cellStyle name="标题 2 2 33 8" xfId="14494"/>
    <cellStyle name="标题 2 2 33 9" xfId="14495"/>
    <cellStyle name="标题 2 2 34" xfId="14496"/>
    <cellStyle name="标题 2 2 34 10" xfId="14497"/>
    <cellStyle name="标题 2 2 34 11" xfId="14498"/>
    <cellStyle name="标题 2 2 34 12" xfId="14499"/>
    <cellStyle name="标题 2 2 34 13" xfId="14500"/>
    <cellStyle name="标题 2 2 34 14" xfId="14501"/>
    <cellStyle name="标题 2 2 34 15" xfId="14502"/>
    <cellStyle name="标题 2 2 34 2" xfId="14503"/>
    <cellStyle name="标题 2 2 34 3" xfId="14504"/>
    <cellStyle name="标题 2 2 34 4" xfId="14505"/>
    <cellStyle name="标题 2 2 34 5" xfId="14506"/>
    <cellStyle name="标题 2 2 34 6" xfId="14507"/>
    <cellStyle name="标题 2 2 34 7" xfId="14508"/>
    <cellStyle name="标题 2 2 34 8" xfId="14509"/>
    <cellStyle name="标题 2 2 34 9" xfId="14510"/>
    <cellStyle name="标题 2 2 35" xfId="14511"/>
    <cellStyle name="标题 2 2 36" xfId="14512"/>
    <cellStyle name="标题 2 2 37" xfId="14513"/>
    <cellStyle name="标题 2 2 38" xfId="14514"/>
    <cellStyle name="标题 2 2 39" xfId="14515"/>
    <cellStyle name="标题 2 2 4" xfId="14516"/>
    <cellStyle name="标题 2 2 4 10" xfId="14517"/>
    <cellStyle name="标题 2 2 4 11" xfId="14518"/>
    <cellStyle name="标题 2 2 4 12" xfId="14519"/>
    <cellStyle name="标题 2 2 4 13" xfId="14520"/>
    <cellStyle name="标题 2 2 4 14" xfId="14521"/>
    <cellStyle name="标题 2 2 4 15" xfId="14522"/>
    <cellStyle name="标题 2 2 4 2" xfId="14523"/>
    <cellStyle name="标题 2 2 4 3" xfId="14524"/>
    <cellStyle name="标题 2 2 4 4" xfId="14525"/>
    <cellStyle name="标题 2 2 4 5" xfId="14526"/>
    <cellStyle name="标题 2 2 4 6" xfId="14527"/>
    <cellStyle name="标题 2 2 4 7" xfId="14528"/>
    <cellStyle name="标题 2 2 4 8" xfId="14529"/>
    <cellStyle name="标题 2 2 4 9" xfId="14530"/>
    <cellStyle name="标题 2 2 40" xfId="14531"/>
    <cellStyle name="标题 2 2 41" xfId="14532"/>
    <cellStyle name="标题 2 2 42" xfId="14533"/>
    <cellStyle name="标题 2 2 43" xfId="14534"/>
    <cellStyle name="标题 2 2 44" xfId="14535"/>
    <cellStyle name="标题 2 2 45" xfId="14536"/>
    <cellStyle name="标题 2 2 46" xfId="14537"/>
    <cellStyle name="标题 2 2 47" xfId="14538"/>
    <cellStyle name="标题 2 2 48" xfId="14539"/>
    <cellStyle name="标题 2 2 49" xfId="14540"/>
    <cellStyle name="标题 2 2 5" xfId="14541"/>
    <cellStyle name="标题 2 2 5 10" xfId="14542"/>
    <cellStyle name="标题 2 2 5 11" xfId="14543"/>
    <cellStyle name="标题 2 2 5 12" xfId="14544"/>
    <cellStyle name="标题 2 2 5 13" xfId="14545"/>
    <cellStyle name="标题 2 2 5 14" xfId="14546"/>
    <cellStyle name="标题 2 2 5 15" xfId="14547"/>
    <cellStyle name="标题 2 2 5 2" xfId="14548"/>
    <cellStyle name="标题 2 2 5 3" xfId="14549"/>
    <cellStyle name="标题 2 2 5 4" xfId="14550"/>
    <cellStyle name="标题 2 2 5 5" xfId="14551"/>
    <cellStyle name="标题 2 2 5 6" xfId="14552"/>
    <cellStyle name="标题 2 2 5 7" xfId="14553"/>
    <cellStyle name="标题 2 2 5 8" xfId="14554"/>
    <cellStyle name="标题 2 2 5 9" xfId="14555"/>
    <cellStyle name="标题 2 2 50" xfId="14556"/>
    <cellStyle name="标题 2 2 51" xfId="14557"/>
    <cellStyle name="标题 2 2 52" xfId="14558"/>
    <cellStyle name="标题 2 2 53" xfId="14559"/>
    <cellStyle name="标题 2 2 54" xfId="14560"/>
    <cellStyle name="标题 2 2 55" xfId="14561"/>
    <cellStyle name="标题 2 2 56" xfId="14562"/>
    <cellStyle name="标题 2 2 57" xfId="14563"/>
    <cellStyle name="标题 2 2 58" xfId="14564"/>
    <cellStyle name="标题 2 2 59" xfId="14565"/>
    <cellStyle name="标题 2 2 6" xfId="14566"/>
    <cellStyle name="标题 2 2 6 10" xfId="14567"/>
    <cellStyle name="标题 2 2 6 11" xfId="14568"/>
    <cellStyle name="标题 2 2 6 12" xfId="14569"/>
    <cellStyle name="标题 2 2 6 13" xfId="14570"/>
    <cellStyle name="标题 2 2 6 14" xfId="14571"/>
    <cellStyle name="标题 2 2 6 15" xfId="14572"/>
    <cellStyle name="标题 2 2 6 2" xfId="14573"/>
    <cellStyle name="标题 2 2 6 3" xfId="14574"/>
    <cellStyle name="标题 2 2 6 4" xfId="14575"/>
    <cellStyle name="标题 2 2 6 5" xfId="14576"/>
    <cellStyle name="标题 2 2 6 6" xfId="14577"/>
    <cellStyle name="标题 2 2 6 7" xfId="14578"/>
    <cellStyle name="标题 2 2 6 8" xfId="14579"/>
    <cellStyle name="标题 2 2 6 9" xfId="14580"/>
    <cellStyle name="标题 2 2 60" xfId="14581"/>
    <cellStyle name="标题 2 2 7" xfId="14582"/>
    <cellStyle name="标题 2 2 7 10" xfId="14583"/>
    <cellStyle name="标题 2 2 7 11" xfId="14584"/>
    <cellStyle name="标题 2 2 7 12" xfId="14585"/>
    <cellStyle name="标题 2 2 7 13" xfId="14586"/>
    <cellStyle name="标题 2 2 7 14" xfId="14587"/>
    <cellStyle name="标题 2 2 7 15" xfId="14588"/>
    <cellStyle name="标题 2 2 7 2" xfId="14589"/>
    <cellStyle name="标题 2 2 7 3" xfId="14590"/>
    <cellStyle name="标题 2 2 7 4" xfId="14591"/>
    <cellStyle name="标题 2 2 7 5" xfId="14592"/>
    <cellStyle name="标题 2 2 7 6" xfId="14593"/>
    <cellStyle name="标题 2 2 7 7" xfId="14594"/>
    <cellStyle name="标题 2 2 7 8" xfId="14595"/>
    <cellStyle name="标题 2 2 7 9" xfId="14596"/>
    <cellStyle name="标题 2 2 8" xfId="14597"/>
    <cellStyle name="标题 2 2 8 10" xfId="14598"/>
    <cellStyle name="标题 2 2 8 11" xfId="14599"/>
    <cellStyle name="标题 2 2 8 12" xfId="14600"/>
    <cellStyle name="标题 2 2 8 13" xfId="14601"/>
    <cellStyle name="标题 2 2 8 14" xfId="14602"/>
    <cellStyle name="标题 2 2 8 15" xfId="14603"/>
    <cellStyle name="标题 2 2 8 2" xfId="14604"/>
    <cellStyle name="标题 2 2 8 3" xfId="14605"/>
    <cellStyle name="标题 2 2 8 4" xfId="14606"/>
    <cellStyle name="标题 2 2 8 5" xfId="14607"/>
    <cellStyle name="标题 2 2 8 6" xfId="14608"/>
    <cellStyle name="标题 2 2 8 7" xfId="14609"/>
    <cellStyle name="标题 2 2 8 8" xfId="14610"/>
    <cellStyle name="标题 2 2 8 9" xfId="14611"/>
    <cellStyle name="标题 2 2 9" xfId="14612"/>
    <cellStyle name="标题 2 2 9 10" xfId="14613"/>
    <cellStyle name="标题 2 2 9 11" xfId="14614"/>
    <cellStyle name="标题 2 2 9 12" xfId="14615"/>
    <cellStyle name="标题 2 2 9 13" xfId="14616"/>
    <cellStyle name="标题 2 2 9 14" xfId="14617"/>
    <cellStyle name="标题 2 2 9 15" xfId="14618"/>
    <cellStyle name="标题 2 2 9 2" xfId="14619"/>
    <cellStyle name="标题 2 2 9 3" xfId="14620"/>
    <cellStyle name="标题 2 2 9 4" xfId="14621"/>
    <cellStyle name="标题 2 2 9 5" xfId="14622"/>
    <cellStyle name="标题 2 2 9 6" xfId="14623"/>
    <cellStyle name="标题 2 2 9 7" xfId="14624"/>
    <cellStyle name="标题 2 2 9 8" xfId="14625"/>
    <cellStyle name="标题 2 2 9 9" xfId="14626"/>
    <cellStyle name="标题 2 3" xfId="14627"/>
    <cellStyle name="标题 2 3 10" xfId="14628"/>
    <cellStyle name="标题 2 3 11" xfId="14629"/>
    <cellStyle name="标题 2 3 12" xfId="14630"/>
    <cellStyle name="标题 2 3 13" xfId="14631"/>
    <cellStyle name="标题 2 3 14" xfId="14632"/>
    <cellStyle name="标题 2 3 15" xfId="14633"/>
    <cellStyle name="标题 2 3 16" xfId="14634"/>
    <cellStyle name="标题 2 3 17" xfId="14635"/>
    <cellStyle name="标题 2 3 18" xfId="14636"/>
    <cellStyle name="标题 2 3 19" xfId="14637"/>
    <cellStyle name="标题 2 3 2" xfId="14638"/>
    <cellStyle name="标题 2 3 2 10" xfId="14639"/>
    <cellStyle name="标题 2 3 2 11" xfId="14640"/>
    <cellStyle name="标题 2 3 2 12" xfId="14641"/>
    <cellStyle name="标题 2 3 2 13" xfId="14642"/>
    <cellStyle name="标题 2 3 2 14" xfId="14643"/>
    <cellStyle name="标题 2 3 2 15" xfId="14644"/>
    <cellStyle name="标题 2 3 2 2" xfId="14645"/>
    <cellStyle name="标题 2 3 2 3" xfId="14646"/>
    <cellStyle name="标题 2 3 2 4" xfId="14647"/>
    <cellStyle name="标题 2 3 2 5" xfId="14648"/>
    <cellStyle name="标题 2 3 2 6" xfId="14649"/>
    <cellStyle name="标题 2 3 2 7" xfId="14650"/>
    <cellStyle name="标题 2 3 2 8" xfId="14651"/>
    <cellStyle name="标题 2 3 2 9" xfId="14652"/>
    <cellStyle name="标题 2 3 20" xfId="14653"/>
    <cellStyle name="标题 2 3 21" xfId="14654"/>
    <cellStyle name="标题 2 3 22" xfId="14655"/>
    <cellStyle name="标题 2 3 23" xfId="14656"/>
    <cellStyle name="标题 2 3 24" xfId="14657"/>
    <cellStyle name="标题 2 3 25" xfId="14658"/>
    <cellStyle name="标题 2 3 26" xfId="14659"/>
    <cellStyle name="标题 2 3 27" xfId="14660"/>
    <cellStyle name="标题 2 3 28" xfId="14661"/>
    <cellStyle name="标题 2 3 29" xfId="14662"/>
    <cellStyle name="标题 2 3 3" xfId="14663"/>
    <cellStyle name="标题 2 3 3 10" xfId="14664"/>
    <cellStyle name="标题 2 3 3 11" xfId="14665"/>
    <cellStyle name="标题 2 3 3 12" xfId="14666"/>
    <cellStyle name="标题 2 3 3 13" xfId="14667"/>
    <cellStyle name="标题 2 3 3 14" xfId="14668"/>
    <cellStyle name="标题 2 3 3 15" xfId="14669"/>
    <cellStyle name="标题 2 3 3 2" xfId="14670"/>
    <cellStyle name="标题 2 3 3 3" xfId="14671"/>
    <cellStyle name="标题 2 3 3 4" xfId="14672"/>
    <cellStyle name="标题 2 3 3 5" xfId="14673"/>
    <cellStyle name="标题 2 3 3 6" xfId="14674"/>
    <cellStyle name="标题 2 3 3 7" xfId="14675"/>
    <cellStyle name="标题 2 3 3 8" xfId="14676"/>
    <cellStyle name="标题 2 3 3 9" xfId="14677"/>
    <cellStyle name="标题 2 3 30" xfId="14678"/>
    <cellStyle name="标题 2 3 31" xfId="14679"/>
    <cellStyle name="标题 2 3 32" xfId="14680"/>
    <cellStyle name="标题 2 3 33" xfId="14681"/>
    <cellStyle name="标题 2 3 4" xfId="14682"/>
    <cellStyle name="标题 2 3 4 10" xfId="14683"/>
    <cellStyle name="标题 2 3 4 11" xfId="14684"/>
    <cellStyle name="标题 2 3 4 12" xfId="14685"/>
    <cellStyle name="标题 2 3 4 13" xfId="14686"/>
    <cellStyle name="标题 2 3 4 14" xfId="14687"/>
    <cellStyle name="标题 2 3 4 15" xfId="14688"/>
    <cellStyle name="标题 2 3 4 2" xfId="14689"/>
    <cellStyle name="标题 2 3 4 3" xfId="14690"/>
    <cellStyle name="标题 2 3 4 4" xfId="14691"/>
    <cellStyle name="标题 2 3 4 5" xfId="14692"/>
    <cellStyle name="标题 2 3 4 6" xfId="14693"/>
    <cellStyle name="标题 2 3 4 7" xfId="14694"/>
    <cellStyle name="标题 2 3 4 8" xfId="14695"/>
    <cellStyle name="标题 2 3 4 9" xfId="14696"/>
    <cellStyle name="标题 2 3 5" xfId="14697"/>
    <cellStyle name="标题 2 3 5 10" xfId="14698"/>
    <cellStyle name="标题 2 3 5 11" xfId="14699"/>
    <cellStyle name="标题 2 3 5 12" xfId="14700"/>
    <cellStyle name="标题 2 3 5 13" xfId="14701"/>
    <cellStyle name="标题 2 3 5 14" xfId="14702"/>
    <cellStyle name="标题 2 3 5 15" xfId="14703"/>
    <cellStyle name="标题 2 3 5 2" xfId="14704"/>
    <cellStyle name="标题 2 3 5 3" xfId="14705"/>
    <cellStyle name="标题 2 3 5 4" xfId="14706"/>
    <cellStyle name="标题 2 3 5 5" xfId="14707"/>
    <cellStyle name="标题 2 3 5 6" xfId="14708"/>
    <cellStyle name="标题 2 3 5 7" xfId="14709"/>
    <cellStyle name="标题 2 3 5 8" xfId="14710"/>
    <cellStyle name="标题 2 3 5 9" xfId="14711"/>
    <cellStyle name="标题 2 3 6" xfId="14712"/>
    <cellStyle name="标题 2 3 6 10" xfId="14713"/>
    <cellStyle name="标题 2 3 6 11" xfId="14714"/>
    <cellStyle name="标题 2 3 6 12" xfId="14715"/>
    <cellStyle name="标题 2 3 6 13" xfId="14716"/>
    <cellStyle name="标题 2 3 6 14" xfId="14717"/>
    <cellStyle name="标题 2 3 6 15" xfId="14718"/>
    <cellStyle name="标题 2 3 6 2" xfId="14719"/>
    <cellStyle name="标题 2 3 6 3" xfId="14720"/>
    <cellStyle name="标题 2 3 6 4" xfId="14721"/>
    <cellStyle name="标题 2 3 6 5" xfId="14722"/>
    <cellStyle name="标题 2 3 6 6" xfId="14723"/>
    <cellStyle name="标题 2 3 6 7" xfId="14724"/>
    <cellStyle name="标题 2 3 6 8" xfId="14725"/>
    <cellStyle name="标题 2 3 6 9" xfId="14726"/>
    <cellStyle name="标题 2 3 7" xfId="14727"/>
    <cellStyle name="标题 2 3 7 10" xfId="14728"/>
    <cellStyle name="标题 2 3 7 11" xfId="14729"/>
    <cellStyle name="标题 2 3 7 12" xfId="14730"/>
    <cellStyle name="标题 2 3 7 13" xfId="14731"/>
    <cellStyle name="标题 2 3 7 14" xfId="14732"/>
    <cellStyle name="标题 2 3 7 15" xfId="14733"/>
    <cellStyle name="标题 2 3 7 2" xfId="14734"/>
    <cellStyle name="标题 2 3 7 3" xfId="14735"/>
    <cellStyle name="标题 2 3 7 4" xfId="14736"/>
    <cellStyle name="标题 2 3 7 5" xfId="14737"/>
    <cellStyle name="标题 2 3 7 6" xfId="14738"/>
    <cellStyle name="标题 2 3 7 7" xfId="14739"/>
    <cellStyle name="标题 2 3 7 8" xfId="14740"/>
    <cellStyle name="标题 2 3 7 9" xfId="14741"/>
    <cellStyle name="标题 2 3 8" xfId="14742"/>
    <cellStyle name="标题 2 3 9" xfId="14743"/>
    <cellStyle name="标题 2 4" xfId="14744"/>
    <cellStyle name="标题 2 4 10" xfId="14745"/>
    <cellStyle name="标题 2 4 11" xfId="14746"/>
    <cellStyle name="标题 2 4 12" xfId="14747"/>
    <cellStyle name="标题 2 4 13" xfId="14748"/>
    <cellStyle name="标题 2 4 14" xfId="14749"/>
    <cellStyle name="标题 2 4 15" xfId="14750"/>
    <cellStyle name="标题 2 4 2" xfId="14751"/>
    <cellStyle name="标题 2 4 3" xfId="14752"/>
    <cellStyle name="标题 2 4 4" xfId="14753"/>
    <cellStyle name="标题 2 4 5" xfId="14754"/>
    <cellStyle name="标题 2 4 6" xfId="14755"/>
    <cellStyle name="标题 2 4 7" xfId="14756"/>
    <cellStyle name="标题 2 4 8" xfId="14757"/>
    <cellStyle name="标题 2 4 9" xfId="14758"/>
    <cellStyle name="标题 2 5" xfId="14759"/>
    <cellStyle name="标题 2 5 10" xfId="14760"/>
    <cellStyle name="标题 2 5 11" xfId="14761"/>
    <cellStyle name="标题 2 5 12" xfId="14762"/>
    <cellStyle name="标题 2 5 13" xfId="14763"/>
    <cellStyle name="标题 2 5 14" xfId="14764"/>
    <cellStyle name="标题 2 5 15" xfId="14765"/>
    <cellStyle name="标题 2 5 2" xfId="14766"/>
    <cellStyle name="标题 2 5 3" xfId="14767"/>
    <cellStyle name="标题 2 5 4" xfId="14768"/>
    <cellStyle name="标题 2 5 5" xfId="14769"/>
    <cellStyle name="标题 2 5 6" xfId="14770"/>
    <cellStyle name="标题 2 5 7" xfId="14771"/>
    <cellStyle name="标题 2 5 8" xfId="14772"/>
    <cellStyle name="标题 2 5 9" xfId="14773"/>
    <cellStyle name="标题 2 6" xfId="14774"/>
    <cellStyle name="标题 2 6 10" xfId="14775"/>
    <cellStyle name="标题 2 6 11" xfId="14776"/>
    <cellStyle name="标题 2 6 12" xfId="14777"/>
    <cellStyle name="标题 2 6 13" xfId="14778"/>
    <cellStyle name="标题 2 6 14" xfId="14779"/>
    <cellStyle name="标题 2 6 15" xfId="14780"/>
    <cellStyle name="标题 2 6 2" xfId="14781"/>
    <cellStyle name="标题 2 6 3" xfId="14782"/>
    <cellStyle name="标题 2 6 4" xfId="14783"/>
    <cellStyle name="标题 2 6 5" xfId="14784"/>
    <cellStyle name="标题 2 6 6" xfId="14785"/>
    <cellStyle name="标题 2 6 7" xfId="14786"/>
    <cellStyle name="标题 2 6 8" xfId="14787"/>
    <cellStyle name="标题 2 6 9" xfId="14788"/>
    <cellStyle name="标题 2 7" xfId="14789"/>
    <cellStyle name="标题 2 7 10" xfId="14790"/>
    <cellStyle name="标题 2 7 11" xfId="14791"/>
    <cellStyle name="标题 2 7 12" xfId="14792"/>
    <cellStyle name="标题 2 7 13" xfId="14793"/>
    <cellStyle name="标题 2 7 14" xfId="14794"/>
    <cellStyle name="标题 2 7 15" xfId="14795"/>
    <cellStyle name="标题 2 7 2" xfId="14796"/>
    <cellStyle name="标题 2 7 3" xfId="14797"/>
    <cellStyle name="标题 2 7 4" xfId="14798"/>
    <cellStyle name="标题 2 7 5" xfId="14799"/>
    <cellStyle name="标题 2 7 6" xfId="14800"/>
    <cellStyle name="标题 2 7 7" xfId="14801"/>
    <cellStyle name="标题 2 7 8" xfId="14802"/>
    <cellStyle name="标题 2 7 9" xfId="14803"/>
    <cellStyle name="标题 2 8" xfId="14804"/>
    <cellStyle name="标题 2 8 10" xfId="14805"/>
    <cellStyle name="标题 2 8 11" xfId="14806"/>
    <cellStyle name="标题 2 8 12" xfId="14807"/>
    <cellStyle name="标题 2 8 13" xfId="14808"/>
    <cellStyle name="标题 2 8 14" xfId="14809"/>
    <cellStyle name="标题 2 8 15" xfId="14810"/>
    <cellStyle name="标题 2 8 2" xfId="14811"/>
    <cellStyle name="标题 2 8 3" xfId="14812"/>
    <cellStyle name="标题 2 8 4" xfId="14813"/>
    <cellStyle name="标题 2 8 5" xfId="14814"/>
    <cellStyle name="标题 2 8 6" xfId="14815"/>
    <cellStyle name="标题 2 8 7" xfId="14816"/>
    <cellStyle name="标题 2 8 8" xfId="14817"/>
    <cellStyle name="标题 2 8 9" xfId="14818"/>
    <cellStyle name="标题 2 9" xfId="14819"/>
    <cellStyle name="标题 2 9 10" xfId="14820"/>
    <cellStyle name="标题 2 9 11" xfId="14821"/>
    <cellStyle name="标题 2 9 12" xfId="14822"/>
    <cellStyle name="标题 2 9 13" xfId="14823"/>
    <cellStyle name="标题 2 9 14" xfId="14824"/>
    <cellStyle name="标题 2 9 15" xfId="14825"/>
    <cellStyle name="标题 2 9 2" xfId="14826"/>
    <cellStyle name="标题 2 9 3" xfId="14827"/>
    <cellStyle name="标题 2 9 4" xfId="14828"/>
    <cellStyle name="标题 2 9 5" xfId="14829"/>
    <cellStyle name="标题 2 9 6" xfId="14830"/>
    <cellStyle name="标题 2 9 7" xfId="14831"/>
    <cellStyle name="标题 2 9 8" xfId="14832"/>
    <cellStyle name="标题 2 9 9" xfId="14833"/>
    <cellStyle name="标题 3 10" xfId="14834"/>
    <cellStyle name="标题 3 10 2" xfId="14835"/>
    <cellStyle name="标题 3 10 3" xfId="14836"/>
    <cellStyle name="标题 3 11" xfId="14837"/>
    <cellStyle name="标题 3 11 2" xfId="14838"/>
    <cellStyle name="标题 3 12" xfId="14839"/>
    <cellStyle name="标题 3 2" xfId="14840"/>
    <cellStyle name="标题 3 2 10" xfId="14841"/>
    <cellStyle name="标题 3 2 10 10" xfId="14842"/>
    <cellStyle name="标题 3 2 10 11" xfId="14843"/>
    <cellStyle name="标题 3 2 10 12" xfId="14844"/>
    <cellStyle name="标题 3 2 10 13" xfId="14845"/>
    <cellStyle name="标题 3 2 10 14" xfId="14846"/>
    <cellStyle name="标题 3 2 10 15" xfId="14847"/>
    <cellStyle name="标题 3 2 10 2" xfId="14848"/>
    <cellStyle name="标题 3 2 10 3" xfId="14849"/>
    <cellStyle name="标题 3 2 10 4" xfId="14850"/>
    <cellStyle name="标题 3 2 10 5" xfId="14851"/>
    <cellStyle name="标题 3 2 10 6" xfId="14852"/>
    <cellStyle name="标题 3 2 10 7" xfId="14853"/>
    <cellStyle name="标题 3 2 10 8" xfId="14854"/>
    <cellStyle name="标题 3 2 10 9" xfId="14855"/>
    <cellStyle name="标题 3 2 11" xfId="14856"/>
    <cellStyle name="标题 3 2 11 10" xfId="14857"/>
    <cellStyle name="标题 3 2 11 11" xfId="14858"/>
    <cellStyle name="标题 3 2 11 12" xfId="14859"/>
    <cellStyle name="标题 3 2 11 13" xfId="14860"/>
    <cellStyle name="标题 3 2 11 14" xfId="14861"/>
    <cellStyle name="标题 3 2 11 15" xfId="14862"/>
    <cellStyle name="标题 3 2 11 2" xfId="14863"/>
    <cellStyle name="标题 3 2 11 3" xfId="14864"/>
    <cellStyle name="标题 3 2 11 4" xfId="14865"/>
    <cellStyle name="标题 3 2 11 5" xfId="14866"/>
    <cellStyle name="标题 3 2 11 6" xfId="14867"/>
    <cellStyle name="标题 3 2 11 7" xfId="14868"/>
    <cellStyle name="标题 3 2 11 8" xfId="14869"/>
    <cellStyle name="标题 3 2 11 9" xfId="14870"/>
    <cellStyle name="标题 3 2 12" xfId="14871"/>
    <cellStyle name="标题 3 2 12 10" xfId="14872"/>
    <cellStyle name="标题 3 2 12 11" xfId="14873"/>
    <cellStyle name="标题 3 2 12 12" xfId="14874"/>
    <cellStyle name="标题 3 2 12 13" xfId="14875"/>
    <cellStyle name="标题 3 2 12 14" xfId="14876"/>
    <cellStyle name="标题 3 2 12 15" xfId="14877"/>
    <cellStyle name="标题 3 2 12 2" xfId="14878"/>
    <cellStyle name="标题 3 2 12 3" xfId="14879"/>
    <cellStyle name="标题 3 2 12 4" xfId="14880"/>
    <cellStyle name="标题 3 2 12 5" xfId="14881"/>
    <cellStyle name="标题 3 2 12 6" xfId="14882"/>
    <cellStyle name="标题 3 2 12 7" xfId="14883"/>
    <cellStyle name="标题 3 2 12 8" xfId="14884"/>
    <cellStyle name="标题 3 2 12 9" xfId="14885"/>
    <cellStyle name="标题 3 2 13" xfId="14886"/>
    <cellStyle name="标题 3 2 13 10" xfId="14887"/>
    <cellStyle name="标题 3 2 13 11" xfId="14888"/>
    <cellStyle name="标题 3 2 13 12" xfId="14889"/>
    <cellStyle name="标题 3 2 13 13" xfId="14890"/>
    <cellStyle name="标题 3 2 13 14" xfId="14891"/>
    <cellStyle name="标题 3 2 13 15" xfId="14892"/>
    <cellStyle name="标题 3 2 13 2" xfId="14893"/>
    <cellStyle name="标题 3 2 13 3" xfId="14894"/>
    <cellStyle name="标题 3 2 13 4" xfId="14895"/>
    <cellStyle name="标题 3 2 13 5" xfId="14896"/>
    <cellStyle name="标题 3 2 13 6" xfId="14897"/>
    <cellStyle name="标题 3 2 13 7" xfId="14898"/>
    <cellStyle name="标题 3 2 13 8" xfId="14899"/>
    <cellStyle name="标题 3 2 13 9" xfId="14900"/>
    <cellStyle name="标题 3 2 14" xfId="14901"/>
    <cellStyle name="标题 3 2 14 10" xfId="14902"/>
    <cellStyle name="标题 3 2 14 11" xfId="14903"/>
    <cellStyle name="标题 3 2 14 12" xfId="14904"/>
    <cellStyle name="标题 3 2 14 13" xfId="14905"/>
    <cellStyle name="标题 3 2 14 14" xfId="14906"/>
    <cellStyle name="标题 3 2 14 15" xfId="14907"/>
    <cellStyle name="标题 3 2 14 2" xfId="14908"/>
    <cellStyle name="标题 3 2 14 3" xfId="14909"/>
    <cellStyle name="标题 3 2 14 4" xfId="14910"/>
    <cellStyle name="标题 3 2 14 5" xfId="14911"/>
    <cellStyle name="标题 3 2 14 6" xfId="14912"/>
    <cellStyle name="标题 3 2 14 7" xfId="14913"/>
    <cellStyle name="标题 3 2 14 8" xfId="14914"/>
    <cellStyle name="标题 3 2 14 9" xfId="14915"/>
    <cellStyle name="标题 3 2 15" xfId="14916"/>
    <cellStyle name="标题 3 2 15 10" xfId="14917"/>
    <cellStyle name="标题 3 2 15 11" xfId="14918"/>
    <cellStyle name="标题 3 2 15 12" xfId="14919"/>
    <cellStyle name="标题 3 2 15 13" xfId="14920"/>
    <cellStyle name="标题 3 2 15 14" xfId="14921"/>
    <cellStyle name="标题 3 2 15 15" xfId="14922"/>
    <cellStyle name="标题 3 2 15 2" xfId="14923"/>
    <cellStyle name="标题 3 2 15 3" xfId="14924"/>
    <cellStyle name="标题 3 2 15 4" xfId="14925"/>
    <cellStyle name="标题 3 2 15 5" xfId="14926"/>
    <cellStyle name="标题 3 2 15 6" xfId="14927"/>
    <cellStyle name="标题 3 2 15 7" xfId="14928"/>
    <cellStyle name="标题 3 2 15 8" xfId="14929"/>
    <cellStyle name="标题 3 2 15 9" xfId="14930"/>
    <cellStyle name="标题 3 2 16" xfId="14931"/>
    <cellStyle name="标题 3 2 16 10" xfId="14932"/>
    <cellStyle name="标题 3 2 16 11" xfId="14933"/>
    <cellStyle name="标题 3 2 16 12" xfId="14934"/>
    <cellStyle name="标题 3 2 16 13" xfId="14935"/>
    <cellStyle name="标题 3 2 16 14" xfId="14936"/>
    <cellStyle name="标题 3 2 16 15" xfId="14937"/>
    <cellStyle name="标题 3 2 16 2" xfId="14938"/>
    <cellStyle name="标题 3 2 16 3" xfId="14939"/>
    <cellStyle name="标题 3 2 16 4" xfId="14940"/>
    <cellStyle name="标题 3 2 16 5" xfId="14941"/>
    <cellStyle name="标题 3 2 16 6" xfId="14942"/>
    <cellStyle name="标题 3 2 16 7" xfId="14943"/>
    <cellStyle name="标题 3 2 16 8" xfId="14944"/>
    <cellStyle name="标题 3 2 16 9" xfId="14945"/>
    <cellStyle name="标题 3 2 17" xfId="14946"/>
    <cellStyle name="标题 3 2 17 10" xfId="14947"/>
    <cellStyle name="标题 3 2 17 11" xfId="14948"/>
    <cellStyle name="标题 3 2 17 12" xfId="14949"/>
    <cellStyle name="标题 3 2 17 13" xfId="14950"/>
    <cellStyle name="标题 3 2 17 14" xfId="14951"/>
    <cellStyle name="标题 3 2 17 15" xfId="14952"/>
    <cellStyle name="标题 3 2 17 2" xfId="14953"/>
    <cellStyle name="标题 3 2 17 3" xfId="14954"/>
    <cellStyle name="标题 3 2 17 4" xfId="14955"/>
    <cellStyle name="标题 3 2 17 5" xfId="14956"/>
    <cellStyle name="标题 3 2 17 6" xfId="14957"/>
    <cellStyle name="标题 3 2 17 7" xfId="14958"/>
    <cellStyle name="标题 3 2 17 8" xfId="14959"/>
    <cellStyle name="标题 3 2 17 9" xfId="14960"/>
    <cellStyle name="标题 3 2 18" xfId="14961"/>
    <cellStyle name="标题 3 2 18 10" xfId="14962"/>
    <cellStyle name="标题 3 2 18 11" xfId="14963"/>
    <cellStyle name="标题 3 2 18 12" xfId="14964"/>
    <cellStyle name="标题 3 2 18 13" xfId="14965"/>
    <cellStyle name="标题 3 2 18 14" xfId="14966"/>
    <cellStyle name="标题 3 2 18 15" xfId="14967"/>
    <cellStyle name="标题 3 2 18 2" xfId="14968"/>
    <cellStyle name="标题 3 2 18 3" xfId="14969"/>
    <cellStyle name="标题 3 2 18 4" xfId="14970"/>
    <cellStyle name="标题 3 2 18 5" xfId="14971"/>
    <cellStyle name="标题 3 2 18 6" xfId="14972"/>
    <cellStyle name="标题 3 2 18 7" xfId="14973"/>
    <cellStyle name="标题 3 2 18 8" xfId="14974"/>
    <cellStyle name="标题 3 2 18 9" xfId="14975"/>
    <cellStyle name="标题 3 2 19" xfId="14976"/>
    <cellStyle name="标题 3 2 19 10" xfId="14977"/>
    <cellStyle name="标题 3 2 19 11" xfId="14978"/>
    <cellStyle name="标题 3 2 19 12" xfId="14979"/>
    <cellStyle name="标题 3 2 19 13" xfId="14980"/>
    <cellStyle name="标题 3 2 19 14" xfId="14981"/>
    <cellStyle name="标题 3 2 19 15" xfId="14982"/>
    <cellStyle name="标题 3 2 19 2" xfId="14983"/>
    <cellStyle name="标题 3 2 19 3" xfId="14984"/>
    <cellStyle name="标题 3 2 19 4" xfId="14985"/>
    <cellStyle name="标题 3 2 19 5" xfId="14986"/>
    <cellStyle name="标题 3 2 19 6" xfId="14987"/>
    <cellStyle name="标题 3 2 19 7" xfId="14988"/>
    <cellStyle name="标题 3 2 19 8" xfId="14989"/>
    <cellStyle name="标题 3 2 19 9" xfId="14990"/>
    <cellStyle name="标题 3 2 2" xfId="14991"/>
    <cellStyle name="标题 3 2 2 10" xfId="14992"/>
    <cellStyle name="标题 3 2 2 11" xfId="14993"/>
    <cellStyle name="标题 3 2 2 12" xfId="14994"/>
    <cellStyle name="标题 3 2 2 13" xfId="14995"/>
    <cellStyle name="标题 3 2 2 14" xfId="14996"/>
    <cellStyle name="标题 3 2 2 15" xfId="14997"/>
    <cellStyle name="标题 3 2 2 2" xfId="14998"/>
    <cellStyle name="标题 3 2 2 3" xfId="14999"/>
    <cellStyle name="标题 3 2 2 4" xfId="15000"/>
    <cellStyle name="标题 3 2 2 5" xfId="15001"/>
    <cellStyle name="标题 3 2 2 6" xfId="15002"/>
    <cellStyle name="标题 3 2 2 7" xfId="15003"/>
    <cellStyle name="标题 3 2 2 8" xfId="15004"/>
    <cellStyle name="标题 3 2 2 9" xfId="15005"/>
    <cellStyle name="标题 3 2 20" xfId="15006"/>
    <cellStyle name="标题 3 2 20 10" xfId="15007"/>
    <cellStyle name="标题 3 2 20 11" xfId="15008"/>
    <cellStyle name="标题 3 2 20 12" xfId="15009"/>
    <cellStyle name="标题 3 2 20 13" xfId="15010"/>
    <cellStyle name="标题 3 2 20 14" xfId="15011"/>
    <cellStyle name="标题 3 2 20 15" xfId="15012"/>
    <cellStyle name="标题 3 2 20 2" xfId="15013"/>
    <cellStyle name="标题 3 2 20 3" xfId="15014"/>
    <cellStyle name="标题 3 2 20 4" xfId="15015"/>
    <cellStyle name="标题 3 2 20 5" xfId="15016"/>
    <cellStyle name="标题 3 2 20 6" xfId="15017"/>
    <cellStyle name="标题 3 2 20 7" xfId="15018"/>
    <cellStyle name="标题 3 2 20 8" xfId="15019"/>
    <cellStyle name="标题 3 2 20 9" xfId="15020"/>
    <cellStyle name="标题 3 2 21" xfId="15021"/>
    <cellStyle name="标题 3 2 21 10" xfId="15022"/>
    <cellStyle name="标题 3 2 21 11" xfId="15023"/>
    <cellStyle name="标题 3 2 21 12" xfId="15024"/>
    <cellStyle name="标题 3 2 21 13" xfId="15025"/>
    <cellStyle name="标题 3 2 21 14" xfId="15026"/>
    <cellStyle name="标题 3 2 21 15" xfId="15027"/>
    <cellStyle name="标题 3 2 21 2" xfId="15028"/>
    <cellStyle name="标题 3 2 21 3" xfId="15029"/>
    <cellStyle name="标题 3 2 21 4" xfId="15030"/>
    <cellStyle name="标题 3 2 21 5" xfId="15031"/>
    <cellStyle name="标题 3 2 21 6" xfId="15032"/>
    <cellStyle name="标题 3 2 21 7" xfId="15033"/>
    <cellStyle name="标题 3 2 21 8" xfId="15034"/>
    <cellStyle name="标题 3 2 21 9" xfId="15035"/>
    <cellStyle name="标题 3 2 22" xfId="15036"/>
    <cellStyle name="标题 3 2 22 10" xfId="15037"/>
    <cellStyle name="标题 3 2 22 11" xfId="15038"/>
    <cellStyle name="标题 3 2 22 12" xfId="15039"/>
    <cellStyle name="标题 3 2 22 13" xfId="15040"/>
    <cellStyle name="标题 3 2 22 14" xfId="15041"/>
    <cellStyle name="标题 3 2 22 15" xfId="15042"/>
    <cellStyle name="标题 3 2 22 2" xfId="15043"/>
    <cellStyle name="标题 3 2 22 3" xfId="15044"/>
    <cellStyle name="标题 3 2 22 4" xfId="15045"/>
    <cellStyle name="标题 3 2 22 5" xfId="15046"/>
    <cellStyle name="标题 3 2 22 6" xfId="15047"/>
    <cellStyle name="标题 3 2 22 7" xfId="15048"/>
    <cellStyle name="标题 3 2 22 8" xfId="15049"/>
    <cellStyle name="标题 3 2 22 9" xfId="15050"/>
    <cellStyle name="标题 3 2 23" xfId="15051"/>
    <cellStyle name="标题 3 2 23 10" xfId="15052"/>
    <cellStyle name="标题 3 2 23 11" xfId="15053"/>
    <cellStyle name="标题 3 2 23 12" xfId="15054"/>
    <cellStyle name="标题 3 2 23 13" xfId="15055"/>
    <cellStyle name="标题 3 2 23 14" xfId="15056"/>
    <cellStyle name="标题 3 2 23 15" xfId="15057"/>
    <cellStyle name="标题 3 2 23 2" xfId="15058"/>
    <cellStyle name="标题 3 2 23 3" xfId="15059"/>
    <cellStyle name="标题 3 2 23 4" xfId="15060"/>
    <cellStyle name="标题 3 2 23 5" xfId="15061"/>
    <cellStyle name="标题 3 2 23 6" xfId="15062"/>
    <cellStyle name="标题 3 2 23 7" xfId="15063"/>
    <cellStyle name="标题 3 2 23 8" xfId="15064"/>
    <cellStyle name="标题 3 2 23 9" xfId="15065"/>
    <cellStyle name="标题 3 2 24" xfId="15066"/>
    <cellStyle name="标题 3 2 24 10" xfId="15067"/>
    <cellStyle name="标题 3 2 24 11" xfId="15068"/>
    <cellStyle name="标题 3 2 24 12" xfId="15069"/>
    <cellStyle name="标题 3 2 24 13" xfId="15070"/>
    <cellStyle name="标题 3 2 24 14" xfId="15071"/>
    <cellStyle name="标题 3 2 24 15" xfId="15072"/>
    <cellStyle name="标题 3 2 24 2" xfId="15073"/>
    <cellStyle name="标题 3 2 24 3" xfId="15074"/>
    <cellStyle name="标题 3 2 24 4" xfId="15075"/>
    <cellStyle name="标题 3 2 24 5" xfId="15076"/>
    <cellStyle name="标题 3 2 24 6" xfId="15077"/>
    <cellStyle name="标题 3 2 24 7" xfId="15078"/>
    <cellStyle name="标题 3 2 24 8" xfId="15079"/>
    <cellStyle name="标题 3 2 24 9" xfId="15080"/>
    <cellStyle name="标题 3 2 25" xfId="15081"/>
    <cellStyle name="标题 3 2 25 10" xfId="15082"/>
    <cellStyle name="标题 3 2 25 11" xfId="15083"/>
    <cellStyle name="标题 3 2 25 12" xfId="15084"/>
    <cellStyle name="标题 3 2 25 13" xfId="15085"/>
    <cellStyle name="标题 3 2 25 14" xfId="15086"/>
    <cellStyle name="标题 3 2 25 15" xfId="15087"/>
    <cellStyle name="标题 3 2 25 2" xfId="15088"/>
    <cellStyle name="标题 3 2 25 3" xfId="15089"/>
    <cellStyle name="标题 3 2 25 4" xfId="15090"/>
    <cellStyle name="标题 3 2 25 5" xfId="15091"/>
    <cellStyle name="标题 3 2 25 6" xfId="15092"/>
    <cellStyle name="标题 3 2 25 7" xfId="15093"/>
    <cellStyle name="标题 3 2 25 8" xfId="15094"/>
    <cellStyle name="标题 3 2 25 9" xfId="15095"/>
    <cellStyle name="标题 3 2 26" xfId="15096"/>
    <cellStyle name="标题 3 2 26 10" xfId="15097"/>
    <cellStyle name="标题 3 2 26 11" xfId="15098"/>
    <cellStyle name="标题 3 2 26 12" xfId="15099"/>
    <cellStyle name="标题 3 2 26 13" xfId="15100"/>
    <cellStyle name="标题 3 2 26 14" xfId="15101"/>
    <cellStyle name="标题 3 2 26 15" xfId="15102"/>
    <cellStyle name="标题 3 2 26 2" xfId="15103"/>
    <cellStyle name="标题 3 2 26 3" xfId="15104"/>
    <cellStyle name="标题 3 2 26 4" xfId="15105"/>
    <cellStyle name="标题 3 2 26 5" xfId="15106"/>
    <cellStyle name="标题 3 2 26 6" xfId="15107"/>
    <cellStyle name="标题 3 2 26 7" xfId="15108"/>
    <cellStyle name="标题 3 2 26 8" xfId="15109"/>
    <cellStyle name="标题 3 2 26 9" xfId="15110"/>
    <cellStyle name="标题 3 2 27" xfId="15111"/>
    <cellStyle name="标题 3 2 27 10" xfId="15112"/>
    <cellStyle name="标题 3 2 27 11" xfId="15113"/>
    <cellStyle name="标题 3 2 27 12" xfId="15114"/>
    <cellStyle name="标题 3 2 27 13" xfId="15115"/>
    <cellStyle name="标题 3 2 27 14" xfId="15116"/>
    <cellStyle name="标题 3 2 27 15" xfId="15117"/>
    <cellStyle name="标题 3 2 27 2" xfId="15118"/>
    <cellStyle name="标题 3 2 27 3" xfId="15119"/>
    <cellStyle name="标题 3 2 27 4" xfId="15120"/>
    <cellStyle name="标题 3 2 27 5" xfId="15121"/>
    <cellStyle name="标题 3 2 27 6" xfId="15122"/>
    <cellStyle name="标题 3 2 27 7" xfId="15123"/>
    <cellStyle name="标题 3 2 27 8" xfId="15124"/>
    <cellStyle name="标题 3 2 27 9" xfId="15125"/>
    <cellStyle name="标题 3 2 28" xfId="15126"/>
    <cellStyle name="标题 3 2 28 10" xfId="15127"/>
    <cellStyle name="标题 3 2 28 11" xfId="15128"/>
    <cellStyle name="标题 3 2 28 12" xfId="15129"/>
    <cellStyle name="标题 3 2 28 13" xfId="15130"/>
    <cellStyle name="标题 3 2 28 14" xfId="15131"/>
    <cellStyle name="标题 3 2 28 15" xfId="15132"/>
    <cellStyle name="标题 3 2 28 2" xfId="15133"/>
    <cellStyle name="标题 3 2 28 3" xfId="15134"/>
    <cellStyle name="标题 3 2 28 4" xfId="15135"/>
    <cellStyle name="标题 3 2 28 5" xfId="15136"/>
    <cellStyle name="标题 3 2 28 6" xfId="15137"/>
    <cellStyle name="标题 3 2 28 7" xfId="15138"/>
    <cellStyle name="标题 3 2 28 8" xfId="15139"/>
    <cellStyle name="标题 3 2 28 9" xfId="15140"/>
    <cellStyle name="标题 3 2 29" xfId="15141"/>
    <cellStyle name="标题 3 2 29 10" xfId="15142"/>
    <cellStyle name="标题 3 2 29 11" xfId="15143"/>
    <cellStyle name="标题 3 2 29 12" xfId="15144"/>
    <cellStyle name="标题 3 2 29 13" xfId="15145"/>
    <cellStyle name="标题 3 2 29 14" xfId="15146"/>
    <cellStyle name="标题 3 2 29 15" xfId="15147"/>
    <cellStyle name="标题 3 2 29 2" xfId="15148"/>
    <cellStyle name="标题 3 2 29 3" xfId="15149"/>
    <cellStyle name="标题 3 2 29 4" xfId="15150"/>
    <cellStyle name="标题 3 2 29 5" xfId="15151"/>
    <cellStyle name="标题 3 2 29 6" xfId="15152"/>
    <cellStyle name="标题 3 2 29 7" xfId="15153"/>
    <cellStyle name="标题 3 2 29 8" xfId="15154"/>
    <cellStyle name="标题 3 2 29 9" xfId="15155"/>
    <cellStyle name="标题 3 2 3" xfId="15156"/>
    <cellStyle name="标题 3 2 3 10" xfId="15157"/>
    <cellStyle name="标题 3 2 3 11" xfId="15158"/>
    <cellStyle name="标题 3 2 3 12" xfId="15159"/>
    <cellStyle name="标题 3 2 3 13" xfId="15160"/>
    <cellStyle name="标题 3 2 3 14" xfId="15161"/>
    <cellStyle name="标题 3 2 3 15" xfId="15162"/>
    <cellStyle name="标题 3 2 3 2" xfId="15163"/>
    <cellStyle name="标题 3 2 3 3" xfId="15164"/>
    <cellStyle name="标题 3 2 3 4" xfId="15165"/>
    <cellStyle name="标题 3 2 3 5" xfId="15166"/>
    <cellStyle name="标题 3 2 3 6" xfId="15167"/>
    <cellStyle name="标题 3 2 3 7" xfId="15168"/>
    <cellStyle name="标题 3 2 3 8" xfId="15169"/>
    <cellStyle name="标题 3 2 3 9" xfId="15170"/>
    <cellStyle name="标题 3 2 30" xfId="15171"/>
    <cellStyle name="标题 3 2 30 10" xfId="15172"/>
    <cellStyle name="标题 3 2 30 11" xfId="15173"/>
    <cellStyle name="标题 3 2 30 12" xfId="15174"/>
    <cellStyle name="标题 3 2 30 13" xfId="15175"/>
    <cellStyle name="标题 3 2 30 14" xfId="15176"/>
    <cellStyle name="标题 3 2 30 15" xfId="15177"/>
    <cellStyle name="标题 3 2 30 2" xfId="15178"/>
    <cellStyle name="标题 3 2 30 3" xfId="15179"/>
    <cellStyle name="标题 3 2 30 4" xfId="15180"/>
    <cellStyle name="标题 3 2 30 5" xfId="15181"/>
    <cellStyle name="标题 3 2 30 6" xfId="15182"/>
    <cellStyle name="标题 3 2 30 7" xfId="15183"/>
    <cellStyle name="标题 3 2 30 8" xfId="15184"/>
    <cellStyle name="标题 3 2 30 9" xfId="15185"/>
    <cellStyle name="标题 3 2 31" xfId="15186"/>
    <cellStyle name="标题 3 2 31 10" xfId="15187"/>
    <cellStyle name="标题 3 2 31 11" xfId="15188"/>
    <cellStyle name="标题 3 2 31 12" xfId="15189"/>
    <cellStyle name="标题 3 2 31 13" xfId="15190"/>
    <cellStyle name="标题 3 2 31 14" xfId="15191"/>
    <cellStyle name="标题 3 2 31 15" xfId="15192"/>
    <cellStyle name="标题 3 2 31 2" xfId="15193"/>
    <cellStyle name="标题 3 2 31 3" xfId="15194"/>
    <cellStyle name="标题 3 2 31 4" xfId="15195"/>
    <cellStyle name="标题 3 2 31 5" xfId="15196"/>
    <cellStyle name="标题 3 2 31 6" xfId="15197"/>
    <cellStyle name="标题 3 2 31 7" xfId="15198"/>
    <cellStyle name="标题 3 2 31 8" xfId="15199"/>
    <cellStyle name="标题 3 2 31 9" xfId="15200"/>
    <cellStyle name="标题 3 2 32" xfId="15201"/>
    <cellStyle name="标题 3 2 32 10" xfId="15202"/>
    <cellStyle name="标题 3 2 32 11" xfId="15203"/>
    <cellStyle name="标题 3 2 32 12" xfId="15204"/>
    <cellStyle name="标题 3 2 32 13" xfId="15205"/>
    <cellStyle name="标题 3 2 32 14" xfId="15206"/>
    <cellStyle name="标题 3 2 32 15" xfId="15207"/>
    <cellStyle name="标题 3 2 32 2" xfId="15208"/>
    <cellStyle name="标题 3 2 32 3" xfId="15209"/>
    <cellStyle name="标题 3 2 32 4" xfId="15210"/>
    <cellStyle name="标题 3 2 32 5" xfId="15211"/>
    <cellStyle name="标题 3 2 32 6" xfId="15212"/>
    <cellStyle name="标题 3 2 32 7" xfId="15213"/>
    <cellStyle name="标题 3 2 32 8" xfId="15214"/>
    <cellStyle name="标题 3 2 32 9" xfId="15215"/>
    <cellStyle name="标题 3 2 33" xfId="15216"/>
    <cellStyle name="标题 3 2 33 10" xfId="15217"/>
    <cellStyle name="标题 3 2 33 11" xfId="15218"/>
    <cellStyle name="标题 3 2 33 12" xfId="15219"/>
    <cellStyle name="标题 3 2 33 13" xfId="15220"/>
    <cellStyle name="标题 3 2 33 14" xfId="15221"/>
    <cellStyle name="标题 3 2 33 15" xfId="15222"/>
    <cellStyle name="标题 3 2 33 2" xfId="15223"/>
    <cellStyle name="标题 3 2 33 3" xfId="15224"/>
    <cellStyle name="标题 3 2 33 4" xfId="15225"/>
    <cellStyle name="标题 3 2 33 5" xfId="15226"/>
    <cellStyle name="标题 3 2 33 6" xfId="15227"/>
    <cellStyle name="标题 3 2 33 7" xfId="15228"/>
    <cellStyle name="标题 3 2 33 8" xfId="15229"/>
    <cellStyle name="标题 3 2 33 9" xfId="15230"/>
    <cellStyle name="标题 3 2 34" xfId="15231"/>
    <cellStyle name="标题 3 2 34 10" xfId="15232"/>
    <cellStyle name="标题 3 2 34 11" xfId="15233"/>
    <cellStyle name="标题 3 2 34 12" xfId="15234"/>
    <cellStyle name="标题 3 2 34 13" xfId="15235"/>
    <cellStyle name="标题 3 2 34 14" xfId="15236"/>
    <cellStyle name="标题 3 2 34 15" xfId="15237"/>
    <cellStyle name="标题 3 2 34 2" xfId="15238"/>
    <cellStyle name="标题 3 2 34 3" xfId="15239"/>
    <cellStyle name="标题 3 2 34 4" xfId="15240"/>
    <cellStyle name="标题 3 2 34 5" xfId="15241"/>
    <cellStyle name="标题 3 2 34 6" xfId="15242"/>
    <cellStyle name="标题 3 2 34 7" xfId="15243"/>
    <cellStyle name="标题 3 2 34 8" xfId="15244"/>
    <cellStyle name="标题 3 2 34 9" xfId="15245"/>
    <cellStyle name="标题 3 2 35" xfId="15246"/>
    <cellStyle name="标题 3 2 36" xfId="15247"/>
    <cellStyle name="标题 3 2 37" xfId="15248"/>
    <cellStyle name="标题 3 2 38" xfId="15249"/>
    <cellStyle name="标题 3 2 39" xfId="15250"/>
    <cellStyle name="标题 3 2 4" xfId="15251"/>
    <cellStyle name="标题 3 2 4 10" xfId="15252"/>
    <cellStyle name="标题 3 2 4 11" xfId="15253"/>
    <cellStyle name="标题 3 2 4 12" xfId="15254"/>
    <cellStyle name="标题 3 2 4 13" xfId="15255"/>
    <cellStyle name="标题 3 2 4 14" xfId="15256"/>
    <cellStyle name="标题 3 2 4 15" xfId="15257"/>
    <cellStyle name="标题 3 2 4 2" xfId="15258"/>
    <cellStyle name="标题 3 2 4 3" xfId="15259"/>
    <cellStyle name="标题 3 2 4 4" xfId="15260"/>
    <cellStyle name="标题 3 2 4 5" xfId="15261"/>
    <cellStyle name="标题 3 2 4 6" xfId="15262"/>
    <cellStyle name="标题 3 2 4 7" xfId="15263"/>
    <cellStyle name="标题 3 2 4 8" xfId="15264"/>
    <cellStyle name="标题 3 2 4 9" xfId="15265"/>
    <cellStyle name="标题 3 2 40" xfId="15266"/>
    <cellStyle name="标题 3 2 41" xfId="15267"/>
    <cellStyle name="标题 3 2 42" xfId="15268"/>
    <cellStyle name="标题 3 2 43" xfId="15269"/>
    <cellStyle name="标题 3 2 44" xfId="15270"/>
    <cellStyle name="标题 3 2 45" xfId="15271"/>
    <cellStyle name="标题 3 2 46" xfId="15272"/>
    <cellStyle name="标题 3 2 47" xfId="15273"/>
    <cellStyle name="标题 3 2 48" xfId="15274"/>
    <cellStyle name="标题 3 2 49" xfId="15275"/>
    <cellStyle name="标题 3 2 5" xfId="15276"/>
    <cellStyle name="标题 3 2 5 10" xfId="15277"/>
    <cellStyle name="标题 3 2 5 11" xfId="15278"/>
    <cellStyle name="标题 3 2 5 12" xfId="15279"/>
    <cellStyle name="标题 3 2 5 13" xfId="15280"/>
    <cellStyle name="标题 3 2 5 14" xfId="15281"/>
    <cellStyle name="标题 3 2 5 15" xfId="15282"/>
    <cellStyle name="标题 3 2 5 2" xfId="15283"/>
    <cellStyle name="标题 3 2 5 3" xfId="15284"/>
    <cellStyle name="标题 3 2 5 4" xfId="15285"/>
    <cellStyle name="标题 3 2 5 5" xfId="15286"/>
    <cellStyle name="标题 3 2 5 6" xfId="15287"/>
    <cellStyle name="标题 3 2 5 7" xfId="15288"/>
    <cellStyle name="标题 3 2 5 8" xfId="15289"/>
    <cellStyle name="标题 3 2 5 9" xfId="15290"/>
    <cellStyle name="标题 3 2 50" xfId="15291"/>
    <cellStyle name="标题 3 2 51" xfId="15292"/>
    <cellStyle name="标题 3 2 52" xfId="15293"/>
    <cellStyle name="标题 3 2 53" xfId="15294"/>
    <cellStyle name="标题 3 2 54" xfId="15295"/>
    <cellStyle name="标题 3 2 55" xfId="15296"/>
    <cellStyle name="标题 3 2 56" xfId="15297"/>
    <cellStyle name="标题 3 2 57" xfId="15298"/>
    <cellStyle name="标题 3 2 58" xfId="15299"/>
    <cellStyle name="标题 3 2 59" xfId="15300"/>
    <cellStyle name="标题 3 2 6" xfId="15301"/>
    <cellStyle name="标题 3 2 6 10" xfId="15302"/>
    <cellStyle name="标题 3 2 6 11" xfId="15303"/>
    <cellStyle name="标题 3 2 6 12" xfId="15304"/>
    <cellStyle name="标题 3 2 6 13" xfId="15305"/>
    <cellStyle name="标题 3 2 6 14" xfId="15306"/>
    <cellStyle name="标题 3 2 6 15" xfId="15307"/>
    <cellStyle name="标题 3 2 6 2" xfId="15308"/>
    <cellStyle name="标题 3 2 6 3" xfId="15309"/>
    <cellStyle name="标题 3 2 6 4" xfId="15310"/>
    <cellStyle name="标题 3 2 6 5" xfId="15311"/>
    <cellStyle name="标题 3 2 6 6" xfId="15312"/>
    <cellStyle name="标题 3 2 6 7" xfId="15313"/>
    <cellStyle name="标题 3 2 6 8" xfId="15314"/>
    <cellStyle name="标题 3 2 6 9" xfId="15315"/>
    <cellStyle name="标题 3 2 60" xfId="15316"/>
    <cellStyle name="标题 3 2 7" xfId="15317"/>
    <cellStyle name="标题 3 2 7 10" xfId="15318"/>
    <cellStyle name="标题 3 2 7 11" xfId="15319"/>
    <cellStyle name="标题 3 2 7 12" xfId="15320"/>
    <cellStyle name="标题 3 2 7 13" xfId="15321"/>
    <cellStyle name="标题 3 2 7 14" xfId="15322"/>
    <cellStyle name="标题 3 2 7 15" xfId="15323"/>
    <cellStyle name="标题 3 2 7 2" xfId="15324"/>
    <cellStyle name="标题 3 2 7 3" xfId="15325"/>
    <cellStyle name="标题 3 2 7 4" xfId="15326"/>
    <cellStyle name="标题 3 2 7 5" xfId="15327"/>
    <cellStyle name="标题 3 2 7 6" xfId="15328"/>
    <cellStyle name="标题 3 2 7 7" xfId="15329"/>
    <cellStyle name="标题 3 2 7 8" xfId="15330"/>
    <cellStyle name="标题 3 2 7 9" xfId="15331"/>
    <cellStyle name="标题 3 2 8" xfId="15332"/>
    <cellStyle name="标题 3 2 8 10" xfId="15333"/>
    <cellStyle name="标题 3 2 8 11" xfId="15334"/>
    <cellStyle name="标题 3 2 8 12" xfId="15335"/>
    <cellStyle name="标题 3 2 8 13" xfId="15336"/>
    <cellStyle name="标题 3 2 8 14" xfId="15337"/>
    <cellStyle name="标题 3 2 8 15" xfId="15338"/>
    <cellStyle name="标题 3 2 8 2" xfId="15339"/>
    <cellStyle name="标题 3 2 8 3" xfId="15340"/>
    <cellStyle name="标题 3 2 8 4" xfId="15341"/>
    <cellStyle name="标题 3 2 8 5" xfId="15342"/>
    <cellStyle name="标题 3 2 8 6" xfId="15343"/>
    <cellStyle name="标题 3 2 8 7" xfId="15344"/>
    <cellStyle name="标题 3 2 8 8" xfId="15345"/>
    <cellStyle name="标题 3 2 8 9" xfId="15346"/>
    <cellStyle name="标题 3 2 9" xfId="15347"/>
    <cellStyle name="标题 3 2 9 10" xfId="15348"/>
    <cellStyle name="标题 3 2 9 11" xfId="15349"/>
    <cellStyle name="标题 3 2 9 12" xfId="15350"/>
    <cellStyle name="标题 3 2 9 13" xfId="15351"/>
    <cellStyle name="标题 3 2 9 14" xfId="15352"/>
    <cellStyle name="标题 3 2 9 15" xfId="15353"/>
    <cellStyle name="标题 3 2 9 2" xfId="15354"/>
    <cellStyle name="标题 3 2 9 3" xfId="15355"/>
    <cellStyle name="标题 3 2 9 4" xfId="15356"/>
    <cellStyle name="标题 3 2 9 5" xfId="15357"/>
    <cellStyle name="标题 3 2 9 6" xfId="15358"/>
    <cellStyle name="标题 3 2 9 7" xfId="15359"/>
    <cellStyle name="标题 3 2 9 8" xfId="15360"/>
    <cellStyle name="标题 3 2 9 9" xfId="15361"/>
    <cellStyle name="标题 3 3" xfId="15362"/>
    <cellStyle name="标题 3 3 10" xfId="15363"/>
    <cellStyle name="标题 3 3 11" xfId="15364"/>
    <cellStyle name="标题 3 3 12" xfId="15365"/>
    <cellStyle name="标题 3 3 13" xfId="15366"/>
    <cellStyle name="标题 3 3 14" xfId="15367"/>
    <cellStyle name="标题 3 3 15" xfId="15368"/>
    <cellStyle name="标题 3 3 16" xfId="15369"/>
    <cellStyle name="标题 3 3 17" xfId="15370"/>
    <cellStyle name="标题 3 3 18" xfId="15371"/>
    <cellStyle name="标题 3 3 19" xfId="15372"/>
    <cellStyle name="标题 3 3 2" xfId="15373"/>
    <cellStyle name="标题 3 3 2 10" xfId="15374"/>
    <cellStyle name="标题 3 3 2 11" xfId="15375"/>
    <cellStyle name="标题 3 3 2 12" xfId="15376"/>
    <cellStyle name="标题 3 3 2 13" xfId="15377"/>
    <cellStyle name="标题 3 3 2 14" xfId="15378"/>
    <cellStyle name="标题 3 3 2 15" xfId="15379"/>
    <cellStyle name="标题 3 3 2 2" xfId="15380"/>
    <cellStyle name="标题 3 3 2 3" xfId="15381"/>
    <cellStyle name="标题 3 3 2 4" xfId="15382"/>
    <cellStyle name="标题 3 3 2 5" xfId="15383"/>
    <cellStyle name="标题 3 3 2 6" xfId="15384"/>
    <cellStyle name="标题 3 3 2 7" xfId="15385"/>
    <cellStyle name="标题 3 3 2 8" xfId="15386"/>
    <cellStyle name="标题 3 3 2 9" xfId="15387"/>
    <cellStyle name="标题 3 3 20" xfId="15388"/>
    <cellStyle name="标题 3 3 21" xfId="15389"/>
    <cellStyle name="标题 3 3 22" xfId="15390"/>
    <cellStyle name="标题 3 3 23" xfId="15391"/>
    <cellStyle name="标题 3 3 24" xfId="15392"/>
    <cellStyle name="标题 3 3 25" xfId="15393"/>
    <cellStyle name="标题 3 3 26" xfId="15394"/>
    <cellStyle name="标题 3 3 27" xfId="15395"/>
    <cellStyle name="标题 3 3 28" xfId="15396"/>
    <cellStyle name="标题 3 3 29" xfId="15397"/>
    <cellStyle name="标题 3 3 3" xfId="15398"/>
    <cellStyle name="标题 3 3 3 10" xfId="15399"/>
    <cellStyle name="标题 3 3 3 11" xfId="15400"/>
    <cellStyle name="标题 3 3 3 12" xfId="15401"/>
    <cellStyle name="标题 3 3 3 13" xfId="15402"/>
    <cellStyle name="标题 3 3 3 14" xfId="15403"/>
    <cellStyle name="标题 3 3 3 15" xfId="15404"/>
    <cellStyle name="标题 3 3 3 2" xfId="15405"/>
    <cellStyle name="标题 3 3 3 3" xfId="15406"/>
    <cellStyle name="标题 3 3 3 4" xfId="15407"/>
    <cellStyle name="标题 3 3 3 5" xfId="15408"/>
    <cellStyle name="标题 3 3 3 6" xfId="15409"/>
    <cellStyle name="标题 3 3 3 7" xfId="15410"/>
    <cellStyle name="标题 3 3 3 8" xfId="15411"/>
    <cellStyle name="标题 3 3 3 9" xfId="15412"/>
    <cellStyle name="标题 3 3 30" xfId="15413"/>
    <cellStyle name="标题 3 3 31" xfId="15414"/>
    <cellStyle name="标题 3 3 32" xfId="15415"/>
    <cellStyle name="标题 3 3 33" xfId="15416"/>
    <cellStyle name="标题 3 3 4" xfId="15417"/>
    <cellStyle name="标题 3 3 4 10" xfId="15418"/>
    <cellStyle name="标题 3 3 4 11" xfId="15419"/>
    <cellStyle name="标题 3 3 4 12" xfId="15420"/>
    <cellStyle name="标题 3 3 4 13" xfId="15421"/>
    <cellStyle name="标题 3 3 4 14" xfId="15422"/>
    <cellStyle name="标题 3 3 4 15" xfId="15423"/>
    <cellStyle name="标题 3 3 4 2" xfId="15424"/>
    <cellStyle name="标题 3 3 4 3" xfId="15425"/>
    <cellStyle name="标题 3 3 4 4" xfId="15426"/>
    <cellStyle name="标题 3 3 4 5" xfId="15427"/>
    <cellStyle name="标题 3 3 4 6" xfId="15428"/>
    <cellStyle name="标题 3 3 4 7" xfId="15429"/>
    <cellStyle name="标题 3 3 4 8" xfId="15430"/>
    <cellStyle name="标题 3 3 4 9" xfId="15431"/>
    <cellStyle name="标题 3 3 5" xfId="15432"/>
    <cellStyle name="标题 3 3 5 10" xfId="15433"/>
    <cellStyle name="标题 3 3 5 11" xfId="15434"/>
    <cellStyle name="标题 3 3 5 12" xfId="15435"/>
    <cellStyle name="标题 3 3 5 13" xfId="15436"/>
    <cellStyle name="标题 3 3 5 14" xfId="15437"/>
    <cellStyle name="标题 3 3 5 15" xfId="15438"/>
    <cellStyle name="标题 3 3 5 2" xfId="15439"/>
    <cellStyle name="标题 3 3 5 3" xfId="15440"/>
    <cellStyle name="标题 3 3 5 4" xfId="15441"/>
    <cellStyle name="标题 3 3 5 5" xfId="15442"/>
    <cellStyle name="标题 3 3 5 6" xfId="15443"/>
    <cellStyle name="标题 3 3 5 7" xfId="15444"/>
    <cellStyle name="标题 3 3 5 8" xfId="15445"/>
    <cellStyle name="标题 3 3 5 9" xfId="15446"/>
    <cellStyle name="标题 3 3 6" xfId="15447"/>
    <cellStyle name="标题 3 3 6 10" xfId="15448"/>
    <cellStyle name="标题 3 3 6 11" xfId="15449"/>
    <cellStyle name="标题 3 3 6 12" xfId="15450"/>
    <cellStyle name="标题 3 3 6 13" xfId="15451"/>
    <cellStyle name="标题 3 3 6 14" xfId="15452"/>
    <cellStyle name="标题 3 3 6 15" xfId="15453"/>
    <cellStyle name="标题 3 3 6 2" xfId="15454"/>
    <cellStyle name="标题 3 3 6 3" xfId="15455"/>
    <cellStyle name="标题 3 3 6 4" xfId="15456"/>
    <cellStyle name="标题 3 3 6 5" xfId="15457"/>
    <cellStyle name="标题 3 3 6 6" xfId="15458"/>
    <cellStyle name="标题 3 3 6 7" xfId="15459"/>
    <cellStyle name="标题 3 3 6 8" xfId="15460"/>
    <cellStyle name="标题 3 3 6 9" xfId="15461"/>
    <cellStyle name="标题 3 3 7" xfId="15462"/>
    <cellStyle name="标题 3 3 7 10" xfId="15463"/>
    <cellStyle name="标题 3 3 7 11" xfId="15464"/>
    <cellStyle name="标题 3 3 7 12" xfId="15465"/>
    <cellStyle name="标题 3 3 7 13" xfId="15466"/>
    <cellStyle name="标题 3 3 7 14" xfId="15467"/>
    <cellStyle name="标题 3 3 7 15" xfId="15468"/>
    <cellStyle name="标题 3 3 7 2" xfId="15469"/>
    <cellStyle name="标题 3 3 7 3" xfId="15470"/>
    <cellStyle name="标题 3 3 7 4" xfId="15471"/>
    <cellStyle name="标题 3 3 7 5" xfId="15472"/>
    <cellStyle name="标题 3 3 7 6" xfId="15473"/>
    <cellStyle name="标题 3 3 7 7" xfId="15474"/>
    <cellStyle name="标题 3 3 7 8" xfId="15475"/>
    <cellStyle name="标题 3 3 7 9" xfId="15476"/>
    <cellStyle name="标题 3 3 8" xfId="15477"/>
    <cellStyle name="标题 3 3 9" xfId="15478"/>
    <cellStyle name="标题 3 4" xfId="15479"/>
    <cellStyle name="标题 3 4 10" xfId="15480"/>
    <cellStyle name="标题 3 4 11" xfId="15481"/>
    <cellStyle name="标题 3 4 12" xfId="15482"/>
    <cellStyle name="标题 3 4 13" xfId="15483"/>
    <cellStyle name="标题 3 4 14" xfId="15484"/>
    <cellStyle name="标题 3 4 15" xfId="15485"/>
    <cellStyle name="标题 3 4 2" xfId="15486"/>
    <cellStyle name="标题 3 4 3" xfId="15487"/>
    <cellStyle name="标题 3 4 4" xfId="15488"/>
    <cellStyle name="标题 3 4 5" xfId="15489"/>
    <cellStyle name="标题 3 4 6" xfId="15490"/>
    <cellStyle name="标题 3 4 7" xfId="15491"/>
    <cellStyle name="标题 3 4 8" xfId="15492"/>
    <cellStyle name="标题 3 4 9" xfId="15493"/>
    <cellStyle name="标题 3 5" xfId="15494"/>
    <cellStyle name="标题 3 5 10" xfId="15495"/>
    <cellStyle name="标题 3 5 11" xfId="15496"/>
    <cellStyle name="标题 3 5 12" xfId="15497"/>
    <cellStyle name="标题 3 5 13" xfId="15498"/>
    <cellStyle name="标题 3 5 14" xfId="15499"/>
    <cellStyle name="标题 3 5 15" xfId="15500"/>
    <cellStyle name="标题 3 5 2" xfId="15501"/>
    <cellStyle name="标题 3 5 3" xfId="15502"/>
    <cellStyle name="标题 3 5 4" xfId="15503"/>
    <cellStyle name="标题 3 5 5" xfId="15504"/>
    <cellStyle name="标题 3 5 6" xfId="15505"/>
    <cellStyle name="标题 3 5 7" xfId="15506"/>
    <cellStyle name="标题 3 5 8" xfId="15507"/>
    <cellStyle name="标题 3 5 9" xfId="15508"/>
    <cellStyle name="标题 3 6" xfId="15509"/>
    <cellStyle name="标题 3 6 10" xfId="15510"/>
    <cellStyle name="标题 3 6 11" xfId="15511"/>
    <cellStyle name="标题 3 6 12" xfId="15512"/>
    <cellStyle name="标题 3 6 13" xfId="15513"/>
    <cellStyle name="标题 3 6 14" xfId="15514"/>
    <cellStyle name="标题 3 6 15" xfId="15515"/>
    <cellStyle name="标题 3 6 2" xfId="15516"/>
    <cellStyle name="标题 3 6 3" xfId="15517"/>
    <cellStyle name="标题 3 6 4" xfId="15518"/>
    <cellStyle name="标题 3 6 5" xfId="15519"/>
    <cellStyle name="标题 3 6 6" xfId="15520"/>
    <cellStyle name="标题 3 6 7" xfId="15521"/>
    <cellStyle name="标题 3 6 8" xfId="15522"/>
    <cellStyle name="标题 3 6 9" xfId="15523"/>
    <cellStyle name="标题 3 7" xfId="15524"/>
    <cellStyle name="标题 3 7 10" xfId="15525"/>
    <cellStyle name="标题 3 7 11" xfId="15526"/>
    <cellStyle name="标题 3 7 12" xfId="15527"/>
    <cellStyle name="标题 3 7 13" xfId="15528"/>
    <cellStyle name="标题 3 7 14" xfId="15529"/>
    <cellStyle name="标题 3 7 15" xfId="15530"/>
    <cellStyle name="标题 3 7 2" xfId="15531"/>
    <cellStyle name="标题 3 7 3" xfId="15532"/>
    <cellStyle name="标题 3 7 4" xfId="15533"/>
    <cellStyle name="标题 3 7 5" xfId="15534"/>
    <cellStyle name="标题 3 7 6" xfId="15535"/>
    <cellStyle name="标题 3 7 7" xfId="15536"/>
    <cellStyle name="标题 3 7 8" xfId="15537"/>
    <cellStyle name="标题 3 7 9" xfId="15538"/>
    <cellStyle name="标题 3 8" xfId="15539"/>
    <cellStyle name="标题 3 8 10" xfId="15540"/>
    <cellStyle name="标题 3 8 11" xfId="15541"/>
    <cellStyle name="标题 3 8 12" xfId="15542"/>
    <cellStyle name="标题 3 8 13" xfId="15543"/>
    <cellStyle name="标题 3 8 14" xfId="15544"/>
    <cellStyle name="标题 3 8 15" xfId="15545"/>
    <cellStyle name="标题 3 8 2" xfId="15546"/>
    <cellStyle name="标题 3 8 3" xfId="15547"/>
    <cellStyle name="标题 3 8 4" xfId="15548"/>
    <cellStyle name="标题 3 8 5" xfId="15549"/>
    <cellStyle name="标题 3 8 6" xfId="15550"/>
    <cellStyle name="标题 3 8 7" xfId="15551"/>
    <cellStyle name="标题 3 8 8" xfId="15552"/>
    <cellStyle name="标题 3 8 9" xfId="15553"/>
    <cellStyle name="标题 3 9" xfId="15554"/>
    <cellStyle name="标题 3 9 10" xfId="15555"/>
    <cellStyle name="标题 3 9 11" xfId="15556"/>
    <cellStyle name="标题 3 9 12" xfId="15557"/>
    <cellStyle name="标题 3 9 13" xfId="15558"/>
    <cellStyle name="标题 3 9 14" xfId="15559"/>
    <cellStyle name="标题 3 9 15" xfId="15560"/>
    <cellStyle name="标题 3 9 2" xfId="15561"/>
    <cellStyle name="标题 3 9 3" xfId="15562"/>
    <cellStyle name="标题 3 9 4" xfId="15563"/>
    <cellStyle name="标题 3 9 5" xfId="15564"/>
    <cellStyle name="标题 3 9 6" xfId="15565"/>
    <cellStyle name="标题 3 9 7" xfId="15566"/>
    <cellStyle name="标题 3 9 8" xfId="15567"/>
    <cellStyle name="标题 3 9 9" xfId="15568"/>
    <cellStyle name="标题 4 10" xfId="15569"/>
    <cellStyle name="标题 4 10 2" xfId="15570"/>
    <cellStyle name="标题 4 10 3" xfId="15571"/>
    <cellStyle name="标题 4 11" xfId="15572"/>
    <cellStyle name="标题 4 11 2" xfId="15573"/>
    <cellStyle name="标题 4 12" xfId="15574"/>
    <cellStyle name="标题 4 2" xfId="15575"/>
    <cellStyle name="标题 4 2 10" xfId="15576"/>
    <cellStyle name="标题 4 2 10 10" xfId="15577"/>
    <cellStyle name="标题 4 2 10 11" xfId="15578"/>
    <cellStyle name="标题 4 2 10 12" xfId="15579"/>
    <cellStyle name="标题 4 2 10 13" xfId="15580"/>
    <cellStyle name="标题 4 2 10 14" xfId="15581"/>
    <cellStyle name="标题 4 2 10 15" xfId="15582"/>
    <cellStyle name="标题 4 2 10 2" xfId="15583"/>
    <cellStyle name="标题 4 2 10 3" xfId="15584"/>
    <cellStyle name="标题 4 2 10 4" xfId="15585"/>
    <cellStyle name="标题 4 2 10 5" xfId="15586"/>
    <cellStyle name="标题 4 2 10 6" xfId="15587"/>
    <cellStyle name="标题 4 2 10 7" xfId="15588"/>
    <cellStyle name="标题 4 2 10 8" xfId="15589"/>
    <cellStyle name="标题 4 2 10 9" xfId="15590"/>
    <cellStyle name="标题 4 2 11" xfId="15591"/>
    <cellStyle name="标题 4 2 11 10" xfId="15592"/>
    <cellStyle name="标题 4 2 11 11" xfId="15593"/>
    <cellStyle name="标题 4 2 11 12" xfId="15594"/>
    <cellStyle name="标题 4 2 11 13" xfId="15595"/>
    <cellStyle name="标题 4 2 11 14" xfId="15596"/>
    <cellStyle name="标题 4 2 11 15" xfId="15597"/>
    <cellStyle name="标题 4 2 11 2" xfId="15598"/>
    <cellStyle name="标题 4 2 11 3" xfId="15599"/>
    <cellStyle name="标题 4 2 11 4" xfId="15600"/>
    <cellStyle name="标题 4 2 11 5" xfId="15601"/>
    <cellStyle name="标题 4 2 11 6" xfId="15602"/>
    <cellStyle name="标题 4 2 11 7" xfId="15603"/>
    <cellStyle name="标题 4 2 11 8" xfId="15604"/>
    <cellStyle name="标题 4 2 11 9" xfId="15605"/>
    <cellStyle name="标题 4 2 12" xfId="15606"/>
    <cellStyle name="标题 4 2 12 10" xfId="15607"/>
    <cellStyle name="标题 4 2 12 11" xfId="15608"/>
    <cellStyle name="标题 4 2 12 12" xfId="15609"/>
    <cellStyle name="标题 4 2 12 13" xfId="15610"/>
    <cellStyle name="标题 4 2 12 14" xfId="15611"/>
    <cellStyle name="标题 4 2 12 15" xfId="15612"/>
    <cellStyle name="标题 4 2 12 2" xfId="15613"/>
    <cellStyle name="标题 4 2 12 3" xfId="15614"/>
    <cellStyle name="标题 4 2 12 4" xfId="15615"/>
    <cellStyle name="标题 4 2 12 5" xfId="15616"/>
    <cellStyle name="标题 4 2 12 6" xfId="15617"/>
    <cellStyle name="标题 4 2 12 7" xfId="15618"/>
    <cellStyle name="标题 4 2 12 8" xfId="15619"/>
    <cellStyle name="标题 4 2 12 9" xfId="15620"/>
    <cellStyle name="标题 4 2 13" xfId="15621"/>
    <cellStyle name="标题 4 2 13 10" xfId="15622"/>
    <cellStyle name="标题 4 2 13 11" xfId="15623"/>
    <cellStyle name="标题 4 2 13 12" xfId="15624"/>
    <cellStyle name="标题 4 2 13 13" xfId="15625"/>
    <cellStyle name="标题 4 2 13 14" xfId="15626"/>
    <cellStyle name="标题 4 2 13 15" xfId="15627"/>
    <cellStyle name="标题 4 2 13 2" xfId="15628"/>
    <cellStyle name="标题 4 2 13 3" xfId="15629"/>
    <cellStyle name="标题 4 2 13 4" xfId="15630"/>
    <cellStyle name="标题 4 2 13 5" xfId="15631"/>
    <cellStyle name="标题 4 2 13 6" xfId="15632"/>
    <cellStyle name="标题 4 2 13 7" xfId="15633"/>
    <cellStyle name="标题 4 2 13 8" xfId="15634"/>
    <cellStyle name="标题 4 2 13 9" xfId="15635"/>
    <cellStyle name="标题 4 2 14" xfId="15636"/>
    <cellStyle name="标题 4 2 14 10" xfId="15637"/>
    <cellStyle name="标题 4 2 14 11" xfId="15638"/>
    <cellStyle name="标题 4 2 14 12" xfId="15639"/>
    <cellStyle name="标题 4 2 14 13" xfId="15640"/>
    <cellStyle name="标题 4 2 14 14" xfId="15641"/>
    <cellStyle name="标题 4 2 14 15" xfId="15642"/>
    <cellStyle name="标题 4 2 14 2" xfId="15643"/>
    <cellStyle name="标题 4 2 14 3" xfId="15644"/>
    <cellStyle name="标题 4 2 14 4" xfId="15645"/>
    <cellStyle name="标题 4 2 14 5" xfId="15646"/>
    <cellStyle name="标题 4 2 14 6" xfId="15647"/>
    <cellStyle name="标题 4 2 14 7" xfId="15648"/>
    <cellStyle name="标题 4 2 14 8" xfId="15649"/>
    <cellStyle name="标题 4 2 14 9" xfId="15650"/>
    <cellStyle name="标题 4 2 15" xfId="15651"/>
    <cellStyle name="标题 4 2 15 10" xfId="15652"/>
    <cellStyle name="标题 4 2 15 11" xfId="15653"/>
    <cellStyle name="标题 4 2 15 12" xfId="15654"/>
    <cellStyle name="标题 4 2 15 13" xfId="15655"/>
    <cellStyle name="标题 4 2 15 14" xfId="15656"/>
    <cellStyle name="标题 4 2 15 15" xfId="15657"/>
    <cellStyle name="标题 4 2 15 2" xfId="15658"/>
    <cellStyle name="标题 4 2 15 3" xfId="15659"/>
    <cellStyle name="标题 4 2 15 4" xfId="15660"/>
    <cellStyle name="标题 4 2 15 5" xfId="15661"/>
    <cellStyle name="标题 4 2 15 6" xfId="15662"/>
    <cellStyle name="标题 4 2 15 7" xfId="15663"/>
    <cellStyle name="标题 4 2 15 8" xfId="15664"/>
    <cellStyle name="标题 4 2 15 9" xfId="15665"/>
    <cellStyle name="标题 4 2 16" xfId="15666"/>
    <cellStyle name="标题 4 2 16 10" xfId="15667"/>
    <cellStyle name="标题 4 2 16 11" xfId="15668"/>
    <cellStyle name="标题 4 2 16 12" xfId="15669"/>
    <cellStyle name="标题 4 2 16 13" xfId="15670"/>
    <cellStyle name="标题 4 2 16 14" xfId="15671"/>
    <cellStyle name="标题 4 2 16 15" xfId="15672"/>
    <cellStyle name="标题 4 2 16 2" xfId="15673"/>
    <cellStyle name="标题 4 2 16 3" xfId="15674"/>
    <cellStyle name="标题 4 2 16 4" xfId="15675"/>
    <cellStyle name="标题 4 2 16 5" xfId="15676"/>
    <cellStyle name="标题 4 2 16 6" xfId="15677"/>
    <cellStyle name="标题 4 2 16 7" xfId="15678"/>
    <cellStyle name="标题 4 2 16 8" xfId="15679"/>
    <cellStyle name="标题 4 2 16 9" xfId="15680"/>
    <cellStyle name="标题 4 2 17" xfId="15681"/>
    <cellStyle name="标题 4 2 17 10" xfId="15682"/>
    <cellStyle name="标题 4 2 17 11" xfId="15683"/>
    <cellStyle name="标题 4 2 17 12" xfId="15684"/>
    <cellStyle name="标题 4 2 17 13" xfId="15685"/>
    <cellStyle name="标题 4 2 17 14" xfId="15686"/>
    <cellStyle name="标题 4 2 17 15" xfId="15687"/>
    <cellStyle name="标题 4 2 17 2" xfId="15688"/>
    <cellStyle name="标题 4 2 17 3" xfId="15689"/>
    <cellStyle name="标题 4 2 17 4" xfId="15690"/>
    <cellStyle name="标题 4 2 17 5" xfId="15691"/>
    <cellStyle name="标题 4 2 17 6" xfId="15692"/>
    <cellStyle name="标题 4 2 17 7" xfId="15693"/>
    <cellStyle name="标题 4 2 17 8" xfId="15694"/>
    <cellStyle name="标题 4 2 17 9" xfId="15695"/>
    <cellStyle name="标题 4 2 18" xfId="15696"/>
    <cellStyle name="标题 4 2 18 10" xfId="15697"/>
    <cellStyle name="标题 4 2 18 11" xfId="15698"/>
    <cellStyle name="标题 4 2 18 12" xfId="15699"/>
    <cellStyle name="标题 4 2 18 13" xfId="15700"/>
    <cellStyle name="标题 4 2 18 14" xfId="15701"/>
    <cellStyle name="标题 4 2 18 15" xfId="15702"/>
    <cellStyle name="标题 4 2 18 2" xfId="15703"/>
    <cellStyle name="标题 4 2 18 3" xfId="15704"/>
    <cellStyle name="标题 4 2 18 4" xfId="15705"/>
    <cellStyle name="标题 4 2 18 5" xfId="15706"/>
    <cellStyle name="标题 4 2 18 6" xfId="15707"/>
    <cellStyle name="标题 4 2 18 7" xfId="15708"/>
    <cellStyle name="标题 4 2 18 8" xfId="15709"/>
    <cellStyle name="标题 4 2 18 9" xfId="15710"/>
    <cellStyle name="标题 4 2 19" xfId="15711"/>
    <cellStyle name="标题 4 2 19 10" xfId="15712"/>
    <cellStyle name="标题 4 2 19 11" xfId="15713"/>
    <cellStyle name="标题 4 2 19 12" xfId="15714"/>
    <cellStyle name="标题 4 2 19 13" xfId="15715"/>
    <cellStyle name="标题 4 2 19 14" xfId="15716"/>
    <cellStyle name="标题 4 2 19 15" xfId="15717"/>
    <cellStyle name="标题 4 2 19 2" xfId="15718"/>
    <cellStyle name="标题 4 2 19 3" xfId="15719"/>
    <cellStyle name="标题 4 2 19 4" xfId="15720"/>
    <cellStyle name="标题 4 2 19 5" xfId="15721"/>
    <cellStyle name="标题 4 2 19 6" xfId="15722"/>
    <cellStyle name="标题 4 2 19 7" xfId="15723"/>
    <cellStyle name="标题 4 2 19 8" xfId="15724"/>
    <cellStyle name="标题 4 2 19 9" xfId="15725"/>
    <cellStyle name="标题 4 2 2" xfId="15726"/>
    <cellStyle name="标题 4 2 2 10" xfId="15727"/>
    <cellStyle name="标题 4 2 2 11" xfId="15728"/>
    <cellStyle name="标题 4 2 2 12" xfId="15729"/>
    <cellStyle name="标题 4 2 2 13" xfId="15730"/>
    <cellStyle name="标题 4 2 2 14" xfId="15731"/>
    <cellStyle name="标题 4 2 2 15" xfId="15732"/>
    <cellStyle name="标题 4 2 2 2" xfId="15733"/>
    <cellStyle name="标题 4 2 2 3" xfId="15734"/>
    <cellStyle name="标题 4 2 2 4" xfId="15735"/>
    <cellStyle name="标题 4 2 2 5" xfId="15736"/>
    <cellStyle name="标题 4 2 2 6" xfId="15737"/>
    <cellStyle name="标题 4 2 2 7" xfId="15738"/>
    <cellStyle name="标题 4 2 2 8" xfId="15739"/>
    <cellStyle name="标题 4 2 2 9" xfId="15740"/>
    <cellStyle name="标题 4 2 20" xfId="15741"/>
    <cellStyle name="标题 4 2 20 10" xfId="15742"/>
    <cellStyle name="标题 4 2 20 11" xfId="15743"/>
    <cellStyle name="标题 4 2 20 12" xfId="15744"/>
    <cellStyle name="标题 4 2 20 13" xfId="15745"/>
    <cellStyle name="标题 4 2 20 14" xfId="15746"/>
    <cellStyle name="标题 4 2 20 15" xfId="15747"/>
    <cellStyle name="标题 4 2 20 2" xfId="15748"/>
    <cellStyle name="标题 4 2 20 3" xfId="15749"/>
    <cellStyle name="标题 4 2 20 4" xfId="15750"/>
    <cellStyle name="标题 4 2 20 5" xfId="15751"/>
    <cellStyle name="标题 4 2 20 6" xfId="15752"/>
    <cellStyle name="标题 4 2 20 7" xfId="15753"/>
    <cellStyle name="标题 4 2 20 8" xfId="15754"/>
    <cellStyle name="标题 4 2 20 9" xfId="15755"/>
    <cellStyle name="标题 4 2 21" xfId="15756"/>
    <cellStyle name="标题 4 2 21 10" xfId="15757"/>
    <cellStyle name="标题 4 2 21 11" xfId="15758"/>
    <cellStyle name="标题 4 2 21 12" xfId="15759"/>
    <cellStyle name="标题 4 2 21 13" xfId="15760"/>
    <cellStyle name="标题 4 2 21 14" xfId="15761"/>
    <cellStyle name="标题 4 2 21 15" xfId="15762"/>
    <cellStyle name="标题 4 2 21 2" xfId="15763"/>
    <cellStyle name="标题 4 2 21 3" xfId="15764"/>
    <cellStyle name="标题 4 2 21 4" xfId="15765"/>
    <cellStyle name="标题 4 2 21 5" xfId="15766"/>
    <cellStyle name="标题 4 2 21 6" xfId="15767"/>
    <cellStyle name="标题 4 2 21 7" xfId="15768"/>
    <cellStyle name="标题 4 2 21 8" xfId="15769"/>
    <cellStyle name="标题 4 2 21 9" xfId="15770"/>
    <cellStyle name="标题 4 2 22" xfId="15771"/>
    <cellStyle name="标题 4 2 22 10" xfId="15772"/>
    <cellStyle name="标题 4 2 22 11" xfId="15773"/>
    <cellStyle name="标题 4 2 22 12" xfId="15774"/>
    <cellStyle name="标题 4 2 22 13" xfId="15775"/>
    <cellStyle name="标题 4 2 22 14" xfId="15776"/>
    <cellStyle name="标题 4 2 22 15" xfId="15777"/>
    <cellStyle name="标题 4 2 22 2" xfId="15778"/>
    <cellStyle name="标题 4 2 22 3" xfId="15779"/>
    <cellStyle name="标题 4 2 22 4" xfId="15780"/>
    <cellStyle name="标题 4 2 22 5" xfId="15781"/>
    <cellStyle name="标题 4 2 22 6" xfId="15782"/>
    <cellStyle name="标题 4 2 22 7" xfId="15783"/>
    <cellStyle name="标题 4 2 22 8" xfId="15784"/>
    <cellStyle name="标题 4 2 22 9" xfId="15785"/>
    <cellStyle name="标题 4 2 23" xfId="15786"/>
    <cellStyle name="标题 4 2 23 10" xfId="15787"/>
    <cellStyle name="标题 4 2 23 11" xfId="15788"/>
    <cellStyle name="标题 4 2 23 12" xfId="15789"/>
    <cellStyle name="标题 4 2 23 13" xfId="15790"/>
    <cellStyle name="标题 4 2 23 14" xfId="15791"/>
    <cellStyle name="标题 4 2 23 15" xfId="15792"/>
    <cellStyle name="标题 4 2 23 2" xfId="15793"/>
    <cellStyle name="标题 4 2 23 3" xfId="15794"/>
    <cellStyle name="标题 4 2 23 4" xfId="15795"/>
    <cellStyle name="标题 4 2 23 5" xfId="15796"/>
    <cellStyle name="标题 4 2 23 6" xfId="15797"/>
    <cellStyle name="标题 4 2 23 7" xfId="15798"/>
    <cellStyle name="标题 4 2 23 8" xfId="15799"/>
    <cellStyle name="标题 4 2 23 9" xfId="15800"/>
    <cellStyle name="标题 4 2 24" xfId="15801"/>
    <cellStyle name="标题 4 2 24 10" xfId="15802"/>
    <cellStyle name="标题 4 2 24 11" xfId="15803"/>
    <cellStyle name="标题 4 2 24 12" xfId="15804"/>
    <cellStyle name="标题 4 2 24 13" xfId="15805"/>
    <cellStyle name="标题 4 2 24 14" xfId="15806"/>
    <cellStyle name="标题 4 2 24 15" xfId="15807"/>
    <cellStyle name="标题 4 2 24 2" xfId="15808"/>
    <cellStyle name="标题 4 2 24 3" xfId="15809"/>
    <cellStyle name="标题 4 2 24 4" xfId="15810"/>
    <cellStyle name="标题 4 2 24 5" xfId="15811"/>
    <cellStyle name="标题 4 2 24 6" xfId="15812"/>
    <cellStyle name="标题 4 2 24 7" xfId="15813"/>
    <cellStyle name="标题 4 2 24 8" xfId="15814"/>
    <cellStyle name="标题 4 2 24 9" xfId="15815"/>
    <cellStyle name="标题 4 2 25" xfId="15816"/>
    <cellStyle name="标题 4 2 25 10" xfId="15817"/>
    <cellStyle name="标题 4 2 25 11" xfId="15818"/>
    <cellStyle name="标题 4 2 25 12" xfId="15819"/>
    <cellStyle name="标题 4 2 25 13" xfId="15820"/>
    <cellStyle name="标题 4 2 25 14" xfId="15821"/>
    <cellStyle name="标题 4 2 25 15" xfId="15822"/>
    <cellStyle name="标题 4 2 25 2" xfId="15823"/>
    <cellStyle name="标题 4 2 25 3" xfId="15824"/>
    <cellStyle name="标题 4 2 25 4" xfId="15825"/>
    <cellStyle name="标题 4 2 25 5" xfId="15826"/>
    <cellStyle name="标题 4 2 25 6" xfId="15827"/>
    <cellStyle name="标题 4 2 25 7" xfId="15828"/>
    <cellStyle name="标题 4 2 25 8" xfId="15829"/>
    <cellStyle name="标题 4 2 25 9" xfId="15830"/>
    <cellStyle name="标题 4 2 26" xfId="15831"/>
    <cellStyle name="标题 4 2 26 10" xfId="15832"/>
    <cellStyle name="标题 4 2 26 11" xfId="15833"/>
    <cellStyle name="标题 4 2 26 12" xfId="15834"/>
    <cellStyle name="标题 4 2 26 13" xfId="15835"/>
    <cellStyle name="标题 4 2 26 14" xfId="15836"/>
    <cellStyle name="标题 4 2 26 15" xfId="15837"/>
    <cellStyle name="标题 4 2 26 2" xfId="15838"/>
    <cellStyle name="标题 4 2 26 3" xfId="15839"/>
    <cellStyle name="标题 4 2 26 4" xfId="15840"/>
    <cellStyle name="标题 4 2 26 5" xfId="15841"/>
    <cellStyle name="标题 4 2 26 6" xfId="15842"/>
    <cellStyle name="标题 4 2 26 7" xfId="15843"/>
    <cellStyle name="标题 4 2 26 8" xfId="15844"/>
    <cellStyle name="标题 4 2 26 9" xfId="15845"/>
    <cellStyle name="标题 4 2 27" xfId="15846"/>
    <cellStyle name="标题 4 2 27 10" xfId="15847"/>
    <cellStyle name="标题 4 2 27 11" xfId="15848"/>
    <cellStyle name="标题 4 2 27 12" xfId="15849"/>
    <cellStyle name="标题 4 2 27 13" xfId="15850"/>
    <cellStyle name="标题 4 2 27 14" xfId="15851"/>
    <cellStyle name="标题 4 2 27 15" xfId="15852"/>
    <cellStyle name="标题 4 2 27 2" xfId="15853"/>
    <cellStyle name="标题 4 2 27 3" xfId="15854"/>
    <cellStyle name="标题 4 2 27 4" xfId="15855"/>
    <cellStyle name="标题 4 2 27 5" xfId="15856"/>
    <cellStyle name="标题 4 2 27 6" xfId="15857"/>
    <cellStyle name="标题 4 2 27 7" xfId="15858"/>
    <cellStyle name="标题 4 2 27 8" xfId="15859"/>
    <cellStyle name="标题 4 2 27 9" xfId="15860"/>
    <cellStyle name="标题 4 2 28" xfId="15861"/>
    <cellStyle name="标题 4 2 28 10" xfId="15862"/>
    <cellStyle name="标题 4 2 28 11" xfId="15863"/>
    <cellStyle name="标题 4 2 28 12" xfId="15864"/>
    <cellStyle name="标题 4 2 28 13" xfId="15865"/>
    <cellStyle name="标题 4 2 28 14" xfId="15866"/>
    <cellStyle name="标题 4 2 28 15" xfId="15867"/>
    <cellStyle name="标题 4 2 28 2" xfId="15868"/>
    <cellStyle name="标题 4 2 28 3" xfId="15869"/>
    <cellStyle name="标题 4 2 28 4" xfId="15870"/>
    <cellStyle name="标题 4 2 28 5" xfId="15871"/>
    <cellStyle name="标题 4 2 28 6" xfId="15872"/>
    <cellStyle name="标题 4 2 28 7" xfId="15873"/>
    <cellStyle name="标题 4 2 28 8" xfId="15874"/>
    <cellStyle name="标题 4 2 28 9" xfId="15875"/>
    <cellStyle name="标题 4 2 29" xfId="15876"/>
    <cellStyle name="标题 4 2 29 10" xfId="15877"/>
    <cellStyle name="标题 4 2 29 11" xfId="15878"/>
    <cellStyle name="标题 4 2 29 12" xfId="15879"/>
    <cellStyle name="标题 4 2 29 13" xfId="15880"/>
    <cellStyle name="标题 4 2 29 14" xfId="15881"/>
    <cellStyle name="标题 4 2 29 15" xfId="15882"/>
    <cellStyle name="标题 4 2 29 2" xfId="15883"/>
    <cellStyle name="标题 4 2 29 3" xfId="15884"/>
    <cellStyle name="标题 4 2 29 4" xfId="15885"/>
    <cellStyle name="标题 4 2 29 5" xfId="15886"/>
    <cellStyle name="标题 4 2 29 6" xfId="15887"/>
    <cellStyle name="标题 4 2 29 7" xfId="15888"/>
    <cellStyle name="标题 4 2 29 8" xfId="15889"/>
    <cellStyle name="标题 4 2 29 9" xfId="15890"/>
    <cellStyle name="标题 4 2 3" xfId="15891"/>
    <cellStyle name="标题 4 2 3 10" xfId="15892"/>
    <cellStyle name="标题 4 2 3 11" xfId="15893"/>
    <cellStyle name="标题 4 2 3 12" xfId="15894"/>
    <cellStyle name="标题 4 2 3 13" xfId="15895"/>
    <cellStyle name="标题 4 2 3 14" xfId="15896"/>
    <cellStyle name="标题 4 2 3 15" xfId="15897"/>
    <cellStyle name="标题 4 2 3 2" xfId="15898"/>
    <cellStyle name="标题 4 2 3 3" xfId="15899"/>
    <cellStyle name="标题 4 2 3 4" xfId="15900"/>
    <cellStyle name="标题 4 2 3 5" xfId="15901"/>
    <cellStyle name="标题 4 2 3 6" xfId="15902"/>
    <cellStyle name="标题 4 2 3 7" xfId="15903"/>
    <cellStyle name="标题 4 2 3 8" xfId="15904"/>
    <cellStyle name="标题 4 2 3 9" xfId="15905"/>
    <cellStyle name="标题 4 2 30" xfId="15906"/>
    <cellStyle name="标题 4 2 30 10" xfId="15907"/>
    <cellStyle name="标题 4 2 30 11" xfId="15908"/>
    <cellStyle name="标题 4 2 30 12" xfId="15909"/>
    <cellStyle name="标题 4 2 30 13" xfId="15910"/>
    <cellStyle name="标题 4 2 30 14" xfId="15911"/>
    <cellStyle name="标题 4 2 30 15" xfId="15912"/>
    <cellStyle name="标题 4 2 30 2" xfId="15913"/>
    <cellStyle name="标题 4 2 30 3" xfId="15914"/>
    <cellStyle name="标题 4 2 30 4" xfId="15915"/>
    <cellStyle name="标题 4 2 30 5" xfId="15916"/>
    <cellStyle name="标题 4 2 30 6" xfId="15917"/>
    <cellStyle name="标题 4 2 30 7" xfId="15918"/>
    <cellStyle name="标题 4 2 30 8" xfId="15919"/>
    <cellStyle name="标题 4 2 30 9" xfId="15920"/>
    <cellStyle name="标题 4 2 31" xfId="15921"/>
    <cellStyle name="标题 4 2 31 10" xfId="15922"/>
    <cellStyle name="标题 4 2 31 11" xfId="15923"/>
    <cellStyle name="标题 4 2 31 12" xfId="15924"/>
    <cellStyle name="标题 4 2 31 13" xfId="15925"/>
    <cellStyle name="标题 4 2 31 14" xfId="15926"/>
    <cellStyle name="标题 4 2 31 15" xfId="15927"/>
    <cellStyle name="标题 4 2 31 2" xfId="15928"/>
    <cellStyle name="标题 4 2 31 3" xfId="15929"/>
    <cellStyle name="标题 4 2 31 4" xfId="15930"/>
    <cellStyle name="标题 4 2 31 5" xfId="15931"/>
    <cellStyle name="标题 4 2 31 6" xfId="15932"/>
    <cellStyle name="标题 4 2 31 7" xfId="15933"/>
    <cellStyle name="标题 4 2 31 8" xfId="15934"/>
    <cellStyle name="标题 4 2 31 9" xfId="15935"/>
    <cellStyle name="标题 4 2 32" xfId="15936"/>
    <cellStyle name="标题 4 2 32 10" xfId="15937"/>
    <cellStyle name="标题 4 2 32 11" xfId="15938"/>
    <cellStyle name="标题 4 2 32 12" xfId="15939"/>
    <cellStyle name="标题 4 2 32 13" xfId="15940"/>
    <cellStyle name="标题 4 2 32 14" xfId="15941"/>
    <cellStyle name="标题 4 2 32 15" xfId="15942"/>
    <cellStyle name="标题 4 2 32 2" xfId="15943"/>
    <cellStyle name="标题 4 2 32 3" xfId="15944"/>
    <cellStyle name="标题 4 2 32 4" xfId="15945"/>
    <cellStyle name="标题 4 2 32 5" xfId="15946"/>
    <cellStyle name="标题 4 2 32 6" xfId="15947"/>
    <cellStyle name="标题 4 2 32 7" xfId="15948"/>
    <cellStyle name="标题 4 2 32 8" xfId="15949"/>
    <cellStyle name="标题 4 2 32 9" xfId="15950"/>
    <cellStyle name="标题 4 2 33" xfId="15951"/>
    <cellStyle name="标题 4 2 33 10" xfId="15952"/>
    <cellStyle name="标题 4 2 33 11" xfId="15953"/>
    <cellStyle name="标题 4 2 33 12" xfId="15954"/>
    <cellStyle name="标题 4 2 33 13" xfId="15955"/>
    <cellStyle name="标题 4 2 33 14" xfId="15956"/>
    <cellStyle name="标题 4 2 33 15" xfId="15957"/>
    <cellStyle name="标题 4 2 33 2" xfId="15958"/>
    <cellStyle name="标题 4 2 33 3" xfId="15959"/>
    <cellStyle name="标题 4 2 33 4" xfId="15960"/>
    <cellStyle name="标题 4 2 33 5" xfId="15961"/>
    <cellStyle name="标题 4 2 33 6" xfId="15962"/>
    <cellStyle name="标题 4 2 33 7" xfId="15963"/>
    <cellStyle name="标题 4 2 33 8" xfId="15964"/>
    <cellStyle name="标题 4 2 33 9" xfId="15965"/>
    <cellStyle name="标题 4 2 34" xfId="15966"/>
    <cellStyle name="标题 4 2 34 10" xfId="15967"/>
    <cellStyle name="标题 4 2 34 11" xfId="15968"/>
    <cellStyle name="标题 4 2 34 12" xfId="15969"/>
    <cellStyle name="标题 4 2 34 13" xfId="15970"/>
    <cellStyle name="标题 4 2 34 14" xfId="15971"/>
    <cellStyle name="标题 4 2 34 15" xfId="15972"/>
    <cellStyle name="标题 4 2 34 2" xfId="15973"/>
    <cellStyle name="标题 4 2 34 3" xfId="15974"/>
    <cellStyle name="标题 4 2 34 4" xfId="15975"/>
    <cellStyle name="标题 4 2 34 5" xfId="15976"/>
    <cellStyle name="标题 4 2 34 6" xfId="15977"/>
    <cellStyle name="标题 4 2 34 7" xfId="15978"/>
    <cellStyle name="标题 4 2 34 8" xfId="15979"/>
    <cellStyle name="标题 4 2 34 9" xfId="15980"/>
    <cellStyle name="标题 4 2 35" xfId="15981"/>
    <cellStyle name="标题 4 2 36" xfId="15982"/>
    <cellStyle name="标题 4 2 37" xfId="15983"/>
    <cellStyle name="标题 4 2 38" xfId="15984"/>
    <cellStyle name="标题 4 2 39" xfId="15985"/>
    <cellStyle name="标题 4 2 4" xfId="15986"/>
    <cellStyle name="标题 4 2 4 10" xfId="15987"/>
    <cellStyle name="标题 4 2 4 11" xfId="15988"/>
    <cellStyle name="标题 4 2 4 12" xfId="15989"/>
    <cellStyle name="标题 4 2 4 13" xfId="15990"/>
    <cellStyle name="标题 4 2 4 14" xfId="15991"/>
    <cellStyle name="标题 4 2 4 15" xfId="15992"/>
    <cellStyle name="标题 4 2 4 2" xfId="15993"/>
    <cellStyle name="标题 4 2 4 3" xfId="15994"/>
    <cellStyle name="标题 4 2 4 4" xfId="15995"/>
    <cellStyle name="标题 4 2 4 5" xfId="15996"/>
    <cellStyle name="标题 4 2 4 6" xfId="15997"/>
    <cellStyle name="标题 4 2 4 7" xfId="15998"/>
    <cellStyle name="标题 4 2 4 8" xfId="15999"/>
    <cellStyle name="标题 4 2 4 9" xfId="16000"/>
    <cellStyle name="标题 4 2 40" xfId="16001"/>
    <cellStyle name="标题 4 2 41" xfId="16002"/>
    <cellStyle name="标题 4 2 42" xfId="16003"/>
    <cellStyle name="标题 4 2 43" xfId="16004"/>
    <cellStyle name="标题 4 2 44" xfId="16005"/>
    <cellStyle name="标题 4 2 45" xfId="16006"/>
    <cellStyle name="标题 4 2 46" xfId="16007"/>
    <cellStyle name="标题 4 2 47" xfId="16008"/>
    <cellStyle name="标题 4 2 48" xfId="16009"/>
    <cellStyle name="标题 4 2 49" xfId="16010"/>
    <cellStyle name="标题 4 2 5" xfId="16011"/>
    <cellStyle name="标题 4 2 5 10" xfId="16012"/>
    <cellStyle name="标题 4 2 5 11" xfId="16013"/>
    <cellStyle name="标题 4 2 5 12" xfId="16014"/>
    <cellStyle name="标题 4 2 5 13" xfId="16015"/>
    <cellStyle name="标题 4 2 5 14" xfId="16016"/>
    <cellStyle name="标题 4 2 5 15" xfId="16017"/>
    <cellStyle name="标题 4 2 5 2" xfId="16018"/>
    <cellStyle name="标题 4 2 5 3" xfId="16019"/>
    <cellStyle name="标题 4 2 5 4" xfId="16020"/>
    <cellStyle name="标题 4 2 5 5" xfId="16021"/>
    <cellStyle name="标题 4 2 5 6" xfId="16022"/>
    <cellStyle name="标题 4 2 5 7" xfId="16023"/>
    <cellStyle name="标题 4 2 5 8" xfId="16024"/>
    <cellStyle name="标题 4 2 5 9" xfId="16025"/>
    <cellStyle name="标题 4 2 50" xfId="16026"/>
    <cellStyle name="标题 4 2 51" xfId="16027"/>
    <cellStyle name="标题 4 2 52" xfId="16028"/>
    <cellStyle name="标题 4 2 53" xfId="16029"/>
    <cellStyle name="标题 4 2 54" xfId="16030"/>
    <cellStyle name="标题 4 2 55" xfId="16031"/>
    <cellStyle name="标题 4 2 56" xfId="16032"/>
    <cellStyle name="标题 4 2 57" xfId="16033"/>
    <cellStyle name="标题 4 2 58" xfId="16034"/>
    <cellStyle name="标题 4 2 59" xfId="16035"/>
    <cellStyle name="标题 4 2 6" xfId="16036"/>
    <cellStyle name="标题 4 2 6 10" xfId="16037"/>
    <cellStyle name="标题 4 2 6 11" xfId="16038"/>
    <cellStyle name="标题 4 2 6 12" xfId="16039"/>
    <cellStyle name="标题 4 2 6 13" xfId="16040"/>
    <cellStyle name="标题 4 2 6 14" xfId="16041"/>
    <cellStyle name="标题 4 2 6 15" xfId="16042"/>
    <cellStyle name="标题 4 2 6 2" xfId="16043"/>
    <cellStyle name="标题 4 2 6 3" xfId="16044"/>
    <cellStyle name="标题 4 2 6 4" xfId="16045"/>
    <cellStyle name="标题 4 2 6 5" xfId="16046"/>
    <cellStyle name="标题 4 2 6 6" xfId="16047"/>
    <cellStyle name="标题 4 2 6 7" xfId="16048"/>
    <cellStyle name="标题 4 2 6 8" xfId="16049"/>
    <cellStyle name="标题 4 2 6 9" xfId="16050"/>
    <cellStyle name="标题 4 2 60" xfId="16051"/>
    <cellStyle name="标题 4 2 7" xfId="16052"/>
    <cellStyle name="标题 4 2 7 10" xfId="16053"/>
    <cellStyle name="标题 4 2 7 11" xfId="16054"/>
    <cellStyle name="标题 4 2 7 12" xfId="16055"/>
    <cellStyle name="标题 4 2 7 13" xfId="16056"/>
    <cellStyle name="标题 4 2 7 14" xfId="16057"/>
    <cellStyle name="标题 4 2 7 15" xfId="16058"/>
    <cellStyle name="标题 4 2 7 2" xfId="16059"/>
    <cellStyle name="标题 4 2 7 3" xfId="16060"/>
    <cellStyle name="标题 4 2 7 4" xfId="16061"/>
    <cellStyle name="标题 4 2 7 5" xfId="16062"/>
    <cellStyle name="标题 4 2 7 6" xfId="16063"/>
    <cellStyle name="标题 4 2 7 7" xfId="16064"/>
    <cellStyle name="标题 4 2 7 8" xfId="16065"/>
    <cellStyle name="标题 4 2 7 9" xfId="16066"/>
    <cellStyle name="标题 4 2 8" xfId="16067"/>
    <cellStyle name="标题 4 2 8 10" xfId="16068"/>
    <cellStyle name="标题 4 2 8 11" xfId="16069"/>
    <cellStyle name="标题 4 2 8 12" xfId="16070"/>
    <cellStyle name="标题 4 2 8 13" xfId="16071"/>
    <cellStyle name="标题 4 2 8 14" xfId="16072"/>
    <cellStyle name="标题 4 2 8 15" xfId="16073"/>
    <cellStyle name="标题 4 2 8 2" xfId="16074"/>
    <cellStyle name="标题 4 2 8 3" xfId="16075"/>
    <cellStyle name="标题 4 2 8 4" xfId="16076"/>
    <cellStyle name="标题 4 2 8 5" xfId="16077"/>
    <cellStyle name="标题 4 2 8 6" xfId="16078"/>
    <cellStyle name="标题 4 2 8 7" xfId="16079"/>
    <cellStyle name="标题 4 2 8 8" xfId="16080"/>
    <cellStyle name="标题 4 2 8 9" xfId="16081"/>
    <cellStyle name="标题 4 2 9" xfId="16082"/>
    <cellStyle name="标题 4 2 9 10" xfId="16083"/>
    <cellStyle name="标题 4 2 9 11" xfId="16084"/>
    <cellStyle name="标题 4 2 9 12" xfId="16085"/>
    <cellStyle name="标题 4 2 9 13" xfId="16086"/>
    <cellStyle name="标题 4 2 9 14" xfId="16087"/>
    <cellStyle name="标题 4 2 9 15" xfId="16088"/>
    <cellStyle name="标题 4 2 9 2" xfId="16089"/>
    <cellStyle name="标题 4 2 9 3" xfId="16090"/>
    <cellStyle name="标题 4 2 9 4" xfId="16091"/>
    <cellStyle name="标题 4 2 9 5" xfId="16092"/>
    <cellStyle name="标题 4 2 9 6" xfId="16093"/>
    <cellStyle name="标题 4 2 9 7" xfId="16094"/>
    <cellStyle name="标题 4 2 9 8" xfId="16095"/>
    <cellStyle name="标题 4 2 9 9" xfId="16096"/>
    <cellStyle name="标题 4 3" xfId="16097"/>
    <cellStyle name="标题 4 3 10" xfId="16098"/>
    <cellStyle name="标题 4 3 11" xfId="16099"/>
    <cellStyle name="标题 4 3 12" xfId="16100"/>
    <cellStyle name="标题 4 3 13" xfId="16101"/>
    <cellStyle name="标题 4 3 14" xfId="16102"/>
    <cellStyle name="标题 4 3 15" xfId="16103"/>
    <cellStyle name="标题 4 3 16" xfId="16104"/>
    <cellStyle name="标题 4 3 17" xfId="16105"/>
    <cellStyle name="标题 4 3 18" xfId="16106"/>
    <cellStyle name="标题 4 3 19" xfId="16107"/>
    <cellStyle name="标题 4 3 2" xfId="16108"/>
    <cellStyle name="标题 4 3 2 10" xfId="16109"/>
    <cellStyle name="标题 4 3 2 11" xfId="16110"/>
    <cellStyle name="标题 4 3 2 12" xfId="16111"/>
    <cellStyle name="标题 4 3 2 13" xfId="16112"/>
    <cellStyle name="标题 4 3 2 14" xfId="16113"/>
    <cellStyle name="标题 4 3 2 15" xfId="16114"/>
    <cellStyle name="标题 4 3 2 2" xfId="16115"/>
    <cellStyle name="标题 4 3 2 3" xfId="16116"/>
    <cellStyle name="标题 4 3 2 4" xfId="16117"/>
    <cellStyle name="标题 4 3 2 5" xfId="16118"/>
    <cellStyle name="标题 4 3 2 6" xfId="16119"/>
    <cellStyle name="标题 4 3 2 7" xfId="16120"/>
    <cellStyle name="标题 4 3 2 8" xfId="16121"/>
    <cellStyle name="标题 4 3 2 9" xfId="16122"/>
    <cellStyle name="标题 4 3 20" xfId="16123"/>
    <cellStyle name="标题 4 3 21" xfId="16124"/>
    <cellStyle name="标题 4 3 22" xfId="16125"/>
    <cellStyle name="标题 4 3 23" xfId="16126"/>
    <cellStyle name="标题 4 3 24" xfId="16127"/>
    <cellStyle name="标题 4 3 25" xfId="16128"/>
    <cellStyle name="标题 4 3 26" xfId="16129"/>
    <cellStyle name="标题 4 3 27" xfId="16130"/>
    <cellStyle name="标题 4 3 28" xfId="16131"/>
    <cellStyle name="标题 4 3 29" xfId="16132"/>
    <cellStyle name="标题 4 3 3" xfId="16133"/>
    <cellStyle name="标题 4 3 3 10" xfId="16134"/>
    <cellStyle name="标题 4 3 3 11" xfId="16135"/>
    <cellStyle name="标题 4 3 3 12" xfId="16136"/>
    <cellStyle name="标题 4 3 3 13" xfId="16137"/>
    <cellStyle name="标题 4 3 3 14" xfId="16138"/>
    <cellStyle name="标题 4 3 3 15" xfId="16139"/>
    <cellStyle name="标题 4 3 3 2" xfId="16140"/>
    <cellStyle name="标题 4 3 3 3" xfId="16141"/>
    <cellStyle name="标题 4 3 3 4" xfId="16142"/>
    <cellStyle name="标题 4 3 3 5" xfId="16143"/>
    <cellStyle name="标题 4 3 3 6" xfId="16144"/>
    <cellStyle name="标题 4 3 3 7" xfId="16145"/>
    <cellStyle name="标题 4 3 3 8" xfId="16146"/>
    <cellStyle name="标题 4 3 3 9" xfId="16147"/>
    <cellStyle name="标题 4 3 30" xfId="16148"/>
    <cellStyle name="标题 4 3 31" xfId="16149"/>
    <cellStyle name="标题 4 3 32" xfId="16150"/>
    <cellStyle name="标题 4 3 33" xfId="16151"/>
    <cellStyle name="标题 4 3 4" xfId="16152"/>
    <cellStyle name="标题 4 3 4 10" xfId="16153"/>
    <cellStyle name="标题 4 3 4 11" xfId="16154"/>
    <cellStyle name="标题 4 3 4 12" xfId="16155"/>
    <cellStyle name="标题 4 3 4 13" xfId="16156"/>
    <cellStyle name="标题 4 3 4 14" xfId="16157"/>
    <cellStyle name="标题 4 3 4 15" xfId="16158"/>
    <cellStyle name="标题 4 3 4 2" xfId="16159"/>
    <cellStyle name="标题 4 3 4 3" xfId="16160"/>
    <cellStyle name="标题 4 3 4 4" xfId="16161"/>
    <cellStyle name="标题 4 3 4 5" xfId="16162"/>
    <cellStyle name="标题 4 3 4 6" xfId="16163"/>
    <cellStyle name="标题 4 3 4 7" xfId="16164"/>
    <cellStyle name="标题 4 3 4 8" xfId="16165"/>
    <cellStyle name="标题 4 3 4 9" xfId="16166"/>
    <cellStyle name="标题 4 3 5" xfId="16167"/>
    <cellStyle name="标题 4 3 5 10" xfId="16168"/>
    <cellStyle name="标题 4 3 5 11" xfId="16169"/>
    <cellStyle name="标题 4 3 5 12" xfId="16170"/>
    <cellStyle name="标题 4 3 5 13" xfId="16171"/>
    <cellStyle name="标题 4 3 5 14" xfId="16172"/>
    <cellStyle name="标题 4 3 5 15" xfId="16173"/>
    <cellStyle name="标题 4 3 5 2" xfId="16174"/>
    <cellStyle name="标题 4 3 5 3" xfId="16175"/>
    <cellStyle name="标题 4 3 5 4" xfId="16176"/>
    <cellStyle name="标题 4 3 5 5" xfId="16177"/>
    <cellStyle name="标题 4 3 5 6" xfId="16178"/>
    <cellStyle name="标题 4 3 5 7" xfId="16179"/>
    <cellStyle name="标题 4 3 5 8" xfId="16180"/>
    <cellStyle name="标题 4 3 5 9" xfId="16181"/>
    <cellStyle name="标题 4 3 6" xfId="16182"/>
    <cellStyle name="标题 4 3 6 10" xfId="16183"/>
    <cellStyle name="标题 4 3 6 11" xfId="16184"/>
    <cellStyle name="标题 4 3 6 12" xfId="16185"/>
    <cellStyle name="标题 4 3 6 13" xfId="16186"/>
    <cellStyle name="标题 4 3 6 14" xfId="16187"/>
    <cellStyle name="标题 4 3 6 15" xfId="16188"/>
    <cellStyle name="标题 4 3 6 2" xfId="16189"/>
    <cellStyle name="标题 4 3 6 3" xfId="16190"/>
    <cellStyle name="标题 4 3 6 4" xfId="16191"/>
    <cellStyle name="标题 4 3 6 5" xfId="16192"/>
    <cellStyle name="标题 4 3 6 6" xfId="16193"/>
    <cellStyle name="标题 4 3 6 7" xfId="16194"/>
    <cellStyle name="标题 4 3 6 8" xfId="16195"/>
    <cellStyle name="标题 4 3 6 9" xfId="16196"/>
    <cellStyle name="标题 4 3 7" xfId="16197"/>
    <cellStyle name="标题 4 3 7 10" xfId="16198"/>
    <cellStyle name="标题 4 3 7 11" xfId="16199"/>
    <cellStyle name="标题 4 3 7 12" xfId="16200"/>
    <cellStyle name="标题 4 3 7 13" xfId="16201"/>
    <cellStyle name="标题 4 3 7 14" xfId="16202"/>
    <cellStyle name="标题 4 3 7 15" xfId="16203"/>
    <cellStyle name="标题 4 3 7 2" xfId="16204"/>
    <cellStyle name="标题 4 3 7 3" xfId="16205"/>
    <cellStyle name="标题 4 3 7 4" xfId="16206"/>
    <cellStyle name="标题 4 3 7 5" xfId="16207"/>
    <cellStyle name="标题 4 3 7 6" xfId="16208"/>
    <cellStyle name="标题 4 3 7 7" xfId="16209"/>
    <cellStyle name="标题 4 3 7 8" xfId="16210"/>
    <cellStyle name="标题 4 3 7 9" xfId="16211"/>
    <cellStyle name="标题 4 3 8" xfId="16212"/>
    <cellStyle name="标题 4 3 9" xfId="16213"/>
    <cellStyle name="标题 4 4" xfId="16214"/>
    <cellStyle name="标题 4 4 10" xfId="16215"/>
    <cellStyle name="标题 4 4 11" xfId="16216"/>
    <cellStyle name="标题 4 4 12" xfId="16217"/>
    <cellStyle name="标题 4 4 13" xfId="16218"/>
    <cellStyle name="标题 4 4 14" xfId="16219"/>
    <cellStyle name="标题 4 4 15" xfId="16220"/>
    <cellStyle name="标题 4 4 2" xfId="16221"/>
    <cellStyle name="标题 4 4 3" xfId="16222"/>
    <cellStyle name="标题 4 4 4" xfId="16223"/>
    <cellStyle name="标题 4 4 5" xfId="16224"/>
    <cellStyle name="标题 4 4 6" xfId="16225"/>
    <cellStyle name="标题 4 4 7" xfId="16226"/>
    <cellStyle name="标题 4 4 8" xfId="16227"/>
    <cellStyle name="标题 4 4 9" xfId="16228"/>
    <cellStyle name="标题 4 5" xfId="16229"/>
    <cellStyle name="标题 4 5 10" xfId="16230"/>
    <cellStyle name="标题 4 5 11" xfId="16231"/>
    <cellStyle name="标题 4 5 12" xfId="16232"/>
    <cellStyle name="标题 4 5 13" xfId="16233"/>
    <cellStyle name="标题 4 5 14" xfId="16234"/>
    <cellStyle name="标题 4 5 15" xfId="16235"/>
    <cellStyle name="标题 4 5 2" xfId="16236"/>
    <cellStyle name="标题 4 5 3" xfId="16237"/>
    <cellStyle name="标题 4 5 4" xfId="16238"/>
    <cellStyle name="标题 4 5 5" xfId="16239"/>
    <cellStyle name="标题 4 5 6" xfId="16240"/>
    <cellStyle name="标题 4 5 7" xfId="16241"/>
    <cellStyle name="标题 4 5 8" xfId="16242"/>
    <cellStyle name="标题 4 5 9" xfId="16243"/>
    <cellStyle name="标题 4 6" xfId="16244"/>
    <cellStyle name="标题 4 6 10" xfId="16245"/>
    <cellStyle name="标题 4 6 11" xfId="16246"/>
    <cellStyle name="标题 4 6 12" xfId="16247"/>
    <cellStyle name="标题 4 6 13" xfId="16248"/>
    <cellStyle name="标题 4 6 14" xfId="16249"/>
    <cellStyle name="标题 4 6 15" xfId="16250"/>
    <cellStyle name="标题 4 6 2" xfId="16251"/>
    <cellStyle name="标题 4 6 3" xfId="16252"/>
    <cellStyle name="标题 4 6 4" xfId="16253"/>
    <cellStyle name="标题 4 6 5" xfId="16254"/>
    <cellStyle name="标题 4 6 6" xfId="16255"/>
    <cellStyle name="标题 4 6 7" xfId="16256"/>
    <cellStyle name="标题 4 6 8" xfId="16257"/>
    <cellStyle name="标题 4 6 9" xfId="16258"/>
    <cellStyle name="标题 4 7" xfId="16259"/>
    <cellStyle name="标题 4 7 10" xfId="16260"/>
    <cellStyle name="标题 4 7 11" xfId="16261"/>
    <cellStyle name="标题 4 7 12" xfId="16262"/>
    <cellStyle name="标题 4 7 13" xfId="16263"/>
    <cellStyle name="标题 4 7 14" xfId="16264"/>
    <cellStyle name="标题 4 7 15" xfId="16265"/>
    <cellStyle name="标题 4 7 2" xfId="16266"/>
    <cellStyle name="标题 4 7 3" xfId="16267"/>
    <cellStyle name="标题 4 7 4" xfId="16268"/>
    <cellStyle name="标题 4 7 5" xfId="16269"/>
    <cellStyle name="标题 4 7 6" xfId="16270"/>
    <cellStyle name="标题 4 7 7" xfId="16271"/>
    <cellStyle name="标题 4 7 8" xfId="16272"/>
    <cellStyle name="标题 4 7 9" xfId="16273"/>
    <cellStyle name="标题 4 8" xfId="16274"/>
    <cellStyle name="标题 4 8 10" xfId="16275"/>
    <cellStyle name="标题 4 8 11" xfId="16276"/>
    <cellStyle name="标题 4 8 12" xfId="16277"/>
    <cellStyle name="标题 4 8 13" xfId="16278"/>
    <cellStyle name="标题 4 8 14" xfId="16279"/>
    <cellStyle name="标题 4 8 15" xfId="16280"/>
    <cellStyle name="标题 4 8 2" xfId="16281"/>
    <cellStyle name="标题 4 8 3" xfId="16282"/>
    <cellStyle name="标题 4 8 4" xfId="16283"/>
    <cellStyle name="标题 4 8 5" xfId="16284"/>
    <cellStyle name="标题 4 8 6" xfId="16285"/>
    <cellStyle name="标题 4 8 7" xfId="16286"/>
    <cellStyle name="标题 4 8 8" xfId="16287"/>
    <cellStyle name="标题 4 8 9" xfId="16288"/>
    <cellStyle name="标题 4 9" xfId="16289"/>
    <cellStyle name="标题 4 9 10" xfId="16290"/>
    <cellStyle name="标题 4 9 11" xfId="16291"/>
    <cellStyle name="标题 4 9 12" xfId="16292"/>
    <cellStyle name="标题 4 9 13" xfId="16293"/>
    <cellStyle name="标题 4 9 14" xfId="16294"/>
    <cellStyle name="标题 4 9 15" xfId="16295"/>
    <cellStyle name="标题 4 9 2" xfId="16296"/>
    <cellStyle name="标题 4 9 3" xfId="16297"/>
    <cellStyle name="标题 4 9 4" xfId="16298"/>
    <cellStyle name="标题 4 9 5" xfId="16299"/>
    <cellStyle name="标题 4 9 6" xfId="16300"/>
    <cellStyle name="标题 4 9 7" xfId="16301"/>
    <cellStyle name="标题 4 9 8" xfId="16302"/>
    <cellStyle name="标题 4 9 9" xfId="16303"/>
    <cellStyle name="标题 5" xfId="16304"/>
    <cellStyle name="标题 5 10" xfId="16305"/>
    <cellStyle name="标题 5 10 10" xfId="16306"/>
    <cellStyle name="标题 5 10 11" xfId="16307"/>
    <cellStyle name="标题 5 10 12" xfId="16308"/>
    <cellStyle name="标题 5 10 13" xfId="16309"/>
    <cellStyle name="标题 5 10 14" xfId="16310"/>
    <cellStyle name="标题 5 10 15" xfId="16311"/>
    <cellStyle name="标题 5 10 2" xfId="16312"/>
    <cellStyle name="标题 5 10 3" xfId="16313"/>
    <cellStyle name="标题 5 10 4" xfId="16314"/>
    <cellStyle name="标题 5 10 5" xfId="16315"/>
    <cellStyle name="标题 5 10 6" xfId="16316"/>
    <cellStyle name="标题 5 10 7" xfId="16317"/>
    <cellStyle name="标题 5 10 8" xfId="16318"/>
    <cellStyle name="标题 5 10 9" xfId="16319"/>
    <cellStyle name="标题 5 11" xfId="16320"/>
    <cellStyle name="标题 5 11 10" xfId="16321"/>
    <cellStyle name="标题 5 11 11" xfId="16322"/>
    <cellStyle name="标题 5 11 12" xfId="16323"/>
    <cellStyle name="标题 5 11 13" xfId="16324"/>
    <cellStyle name="标题 5 11 14" xfId="16325"/>
    <cellStyle name="标题 5 11 15" xfId="16326"/>
    <cellStyle name="标题 5 11 2" xfId="16327"/>
    <cellStyle name="标题 5 11 3" xfId="16328"/>
    <cellStyle name="标题 5 11 4" xfId="16329"/>
    <cellStyle name="标题 5 11 5" xfId="16330"/>
    <cellStyle name="标题 5 11 6" xfId="16331"/>
    <cellStyle name="标题 5 11 7" xfId="16332"/>
    <cellStyle name="标题 5 11 8" xfId="16333"/>
    <cellStyle name="标题 5 11 9" xfId="16334"/>
    <cellStyle name="标题 5 12" xfId="16335"/>
    <cellStyle name="标题 5 12 10" xfId="16336"/>
    <cellStyle name="标题 5 12 11" xfId="16337"/>
    <cellStyle name="标题 5 12 12" xfId="16338"/>
    <cellStyle name="标题 5 12 13" xfId="16339"/>
    <cellStyle name="标题 5 12 14" xfId="16340"/>
    <cellStyle name="标题 5 12 15" xfId="16341"/>
    <cellStyle name="标题 5 12 2" xfId="16342"/>
    <cellStyle name="标题 5 12 3" xfId="16343"/>
    <cellStyle name="标题 5 12 4" xfId="16344"/>
    <cellStyle name="标题 5 12 5" xfId="16345"/>
    <cellStyle name="标题 5 12 6" xfId="16346"/>
    <cellStyle name="标题 5 12 7" xfId="16347"/>
    <cellStyle name="标题 5 12 8" xfId="16348"/>
    <cellStyle name="标题 5 12 9" xfId="16349"/>
    <cellStyle name="标题 5 13" xfId="16350"/>
    <cellStyle name="标题 5 13 10" xfId="16351"/>
    <cellStyle name="标题 5 13 11" xfId="16352"/>
    <cellStyle name="标题 5 13 12" xfId="16353"/>
    <cellStyle name="标题 5 13 13" xfId="16354"/>
    <cellStyle name="标题 5 13 14" xfId="16355"/>
    <cellStyle name="标题 5 13 15" xfId="16356"/>
    <cellStyle name="标题 5 13 2" xfId="16357"/>
    <cellStyle name="标题 5 13 3" xfId="16358"/>
    <cellStyle name="标题 5 13 4" xfId="16359"/>
    <cellStyle name="标题 5 13 5" xfId="16360"/>
    <cellStyle name="标题 5 13 6" xfId="16361"/>
    <cellStyle name="标题 5 13 7" xfId="16362"/>
    <cellStyle name="标题 5 13 8" xfId="16363"/>
    <cellStyle name="标题 5 13 9" xfId="16364"/>
    <cellStyle name="标题 5 14" xfId="16365"/>
    <cellStyle name="标题 5 14 10" xfId="16366"/>
    <cellStyle name="标题 5 14 11" xfId="16367"/>
    <cellStyle name="标题 5 14 12" xfId="16368"/>
    <cellStyle name="标题 5 14 13" xfId="16369"/>
    <cellStyle name="标题 5 14 14" xfId="16370"/>
    <cellStyle name="标题 5 14 15" xfId="16371"/>
    <cellStyle name="标题 5 14 2" xfId="16372"/>
    <cellStyle name="标题 5 14 3" xfId="16373"/>
    <cellStyle name="标题 5 14 4" xfId="16374"/>
    <cellStyle name="标题 5 14 5" xfId="16375"/>
    <cellStyle name="标题 5 14 6" xfId="16376"/>
    <cellStyle name="标题 5 14 7" xfId="16377"/>
    <cellStyle name="标题 5 14 8" xfId="16378"/>
    <cellStyle name="标题 5 14 9" xfId="16379"/>
    <cellStyle name="标题 5 15" xfId="16380"/>
    <cellStyle name="标题 5 15 10" xfId="16381"/>
    <cellStyle name="标题 5 15 11" xfId="16382"/>
    <cellStyle name="标题 5 15 12" xfId="16383"/>
    <cellStyle name="标题 5 15 13" xfId="16384"/>
    <cellStyle name="标题 5 15 14" xfId="16385"/>
    <cellStyle name="标题 5 15 15" xfId="16386"/>
    <cellStyle name="标题 5 15 2" xfId="16387"/>
    <cellStyle name="标题 5 15 3" xfId="16388"/>
    <cellStyle name="标题 5 15 4" xfId="16389"/>
    <cellStyle name="标题 5 15 5" xfId="16390"/>
    <cellStyle name="标题 5 15 6" xfId="16391"/>
    <cellStyle name="标题 5 15 7" xfId="16392"/>
    <cellStyle name="标题 5 15 8" xfId="16393"/>
    <cellStyle name="标题 5 15 9" xfId="16394"/>
    <cellStyle name="标题 5 16" xfId="16395"/>
    <cellStyle name="标题 5 16 10" xfId="16396"/>
    <cellStyle name="标题 5 16 11" xfId="16397"/>
    <cellStyle name="标题 5 16 12" xfId="16398"/>
    <cellStyle name="标题 5 16 13" xfId="16399"/>
    <cellStyle name="标题 5 16 14" xfId="16400"/>
    <cellStyle name="标题 5 16 15" xfId="16401"/>
    <cellStyle name="标题 5 16 2" xfId="16402"/>
    <cellStyle name="标题 5 16 3" xfId="16403"/>
    <cellStyle name="标题 5 16 4" xfId="16404"/>
    <cellStyle name="标题 5 16 5" xfId="16405"/>
    <cellStyle name="标题 5 16 6" xfId="16406"/>
    <cellStyle name="标题 5 16 7" xfId="16407"/>
    <cellStyle name="标题 5 16 8" xfId="16408"/>
    <cellStyle name="标题 5 16 9" xfId="16409"/>
    <cellStyle name="标题 5 17" xfId="16410"/>
    <cellStyle name="标题 5 17 10" xfId="16411"/>
    <cellStyle name="标题 5 17 11" xfId="16412"/>
    <cellStyle name="标题 5 17 12" xfId="16413"/>
    <cellStyle name="标题 5 17 13" xfId="16414"/>
    <cellStyle name="标题 5 17 14" xfId="16415"/>
    <cellStyle name="标题 5 17 15" xfId="16416"/>
    <cellStyle name="标题 5 17 2" xfId="16417"/>
    <cellStyle name="标题 5 17 3" xfId="16418"/>
    <cellStyle name="标题 5 17 4" xfId="16419"/>
    <cellStyle name="标题 5 17 5" xfId="16420"/>
    <cellStyle name="标题 5 17 6" xfId="16421"/>
    <cellStyle name="标题 5 17 7" xfId="16422"/>
    <cellStyle name="标题 5 17 8" xfId="16423"/>
    <cellStyle name="标题 5 17 9" xfId="16424"/>
    <cellStyle name="标题 5 18" xfId="16425"/>
    <cellStyle name="标题 5 18 10" xfId="16426"/>
    <cellStyle name="标题 5 18 11" xfId="16427"/>
    <cellStyle name="标题 5 18 12" xfId="16428"/>
    <cellStyle name="标题 5 18 13" xfId="16429"/>
    <cellStyle name="标题 5 18 14" xfId="16430"/>
    <cellStyle name="标题 5 18 15" xfId="16431"/>
    <cellStyle name="标题 5 18 2" xfId="16432"/>
    <cellStyle name="标题 5 18 3" xfId="16433"/>
    <cellStyle name="标题 5 18 4" xfId="16434"/>
    <cellStyle name="标题 5 18 5" xfId="16435"/>
    <cellStyle name="标题 5 18 6" xfId="16436"/>
    <cellStyle name="标题 5 18 7" xfId="16437"/>
    <cellStyle name="标题 5 18 8" xfId="16438"/>
    <cellStyle name="标题 5 18 9" xfId="16439"/>
    <cellStyle name="标题 5 19" xfId="16440"/>
    <cellStyle name="标题 5 19 10" xfId="16441"/>
    <cellStyle name="标题 5 19 11" xfId="16442"/>
    <cellStyle name="标题 5 19 12" xfId="16443"/>
    <cellStyle name="标题 5 19 13" xfId="16444"/>
    <cellStyle name="标题 5 19 14" xfId="16445"/>
    <cellStyle name="标题 5 19 15" xfId="16446"/>
    <cellStyle name="标题 5 19 2" xfId="16447"/>
    <cellStyle name="标题 5 19 3" xfId="16448"/>
    <cellStyle name="标题 5 19 4" xfId="16449"/>
    <cellStyle name="标题 5 19 5" xfId="16450"/>
    <cellStyle name="标题 5 19 6" xfId="16451"/>
    <cellStyle name="标题 5 19 7" xfId="16452"/>
    <cellStyle name="标题 5 19 8" xfId="16453"/>
    <cellStyle name="标题 5 19 9" xfId="16454"/>
    <cellStyle name="标题 5 2" xfId="16455"/>
    <cellStyle name="标题 5 2 10" xfId="16456"/>
    <cellStyle name="标题 5 2 11" xfId="16457"/>
    <cellStyle name="标题 5 2 12" xfId="16458"/>
    <cellStyle name="标题 5 2 13" xfId="16459"/>
    <cellStyle name="标题 5 2 14" xfId="16460"/>
    <cellStyle name="标题 5 2 15" xfId="16461"/>
    <cellStyle name="标题 5 2 2" xfId="16462"/>
    <cellStyle name="标题 5 2 3" xfId="16463"/>
    <cellStyle name="标题 5 2 4" xfId="16464"/>
    <cellStyle name="标题 5 2 5" xfId="16465"/>
    <cellStyle name="标题 5 2 6" xfId="16466"/>
    <cellStyle name="标题 5 2 7" xfId="16467"/>
    <cellStyle name="标题 5 2 8" xfId="16468"/>
    <cellStyle name="标题 5 2 9" xfId="16469"/>
    <cellStyle name="标题 5 20" xfId="16470"/>
    <cellStyle name="标题 5 20 10" xfId="16471"/>
    <cellStyle name="标题 5 20 11" xfId="16472"/>
    <cellStyle name="标题 5 20 12" xfId="16473"/>
    <cellStyle name="标题 5 20 13" xfId="16474"/>
    <cellStyle name="标题 5 20 14" xfId="16475"/>
    <cellStyle name="标题 5 20 15" xfId="16476"/>
    <cellStyle name="标题 5 20 2" xfId="16477"/>
    <cellStyle name="标题 5 20 3" xfId="16478"/>
    <cellStyle name="标题 5 20 4" xfId="16479"/>
    <cellStyle name="标题 5 20 5" xfId="16480"/>
    <cellStyle name="标题 5 20 6" xfId="16481"/>
    <cellStyle name="标题 5 20 7" xfId="16482"/>
    <cellStyle name="标题 5 20 8" xfId="16483"/>
    <cellStyle name="标题 5 20 9" xfId="16484"/>
    <cellStyle name="标题 5 21" xfId="16485"/>
    <cellStyle name="标题 5 21 10" xfId="16486"/>
    <cellStyle name="标题 5 21 11" xfId="16487"/>
    <cellStyle name="标题 5 21 12" xfId="16488"/>
    <cellStyle name="标题 5 21 13" xfId="16489"/>
    <cellStyle name="标题 5 21 14" xfId="16490"/>
    <cellStyle name="标题 5 21 15" xfId="16491"/>
    <cellStyle name="标题 5 21 2" xfId="16492"/>
    <cellStyle name="标题 5 21 3" xfId="16493"/>
    <cellStyle name="标题 5 21 4" xfId="16494"/>
    <cellStyle name="标题 5 21 5" xfId="16495"/>
    <cellStyle name="标题 5 21 6" xfId="16496"/>
    <cellStyle name="标题 5 21 7" xfId="16497"/>
    <cellStyle name="标题 5 21 8" xfId="16498"/>
    <cellStyle name="标题 5 21 9" xfId="16499"/>
    <cellStyle name="标题 5 22" xfId="16500"/>
    <cellStyle name="标题 5 22 10" xfId="16501"/>
    <cellStyle name="标题 5 22 11" xfId="16502"/>
    <cellStyle name="标题 5 22 12" xfId="16503"/>
    <cellStyle name="标题 5 22 13" xfId="16504"/>
    <cellStyle name="标题 5 22 14" xfId="16505"/>
    <cellStyle name="标题 5 22 15" xfId="16506"/>
    <cellStyle name="标题 5 22 2" xfId="16507"/>
    <cellStyle name="标题 5 22 3" xfId="16508"/>
    <cellStyle name="标题 5 22 4" xfId="16509"/>
    <cellStyle name="标题 5 22 5" xfId="16510"/>
    <cellStyle name="标题 5 22 6" xfId="16511"/>
    <cellStyle name="标题 5 22 7" xfId="16512"/>
    <cellStyle name="标题 5 22 8" xfId="16513"/>
    <cellStyle name="标题 5 22 9" xfId="16514"/>
    <cellStyle name="标题 5 23" xfId="16515"/>
    <cellStyle name="标题 5 23 10" xfId="16516"/>
    <cellStyle name="标题 5 23 11" xfId="16517"/>
    <cellStyle name="标题 5 23 12" xfId="16518"/>
    <cellStyle name="标题 5 23 13" xfId="16519"/>
    <cellStyle name="标题 5 23 14" xfId="16520"/>
    <cellStyle name="标题 5 23 15" xfId="16521"/>
    <cellStyle name="标题 5 23 2" xfId="16522"/>
    <cellStyle name="标题 5 23 3" xfId="16523"/>
    <cellStyle name="标题 5 23 4" xfId="16524"/>
    <cellStyle name="标题 5 23 5" xfId="16525"/>
    <cellStyle name="标题 5 23 6" xfId="16526"/>
    <cellStyle name="标题 5 23 7" xfId="16527"/>
    <cellStyle name="标题 5 23 8" xfId="16528"/>
    <cellStyle name="标题 5 23 9" xfId="16529"/>
    <cellStyle name="标题 5 24" xfId="16530"/>
    <cellStyle name="标题 5 24 10" xfId="16531"/>
    <cellStyle name="标题 5 24 11" xfId="16532"/>
    <cellStyle name="标题 5 24 12" xfId="16533"/>
    <cellStyle name="标题 5 24 13" xfId="16534"/>
    <cellStyle name="标题 5 24 14" xfId="16535"/>
    <cellStyle name="标题 5 24 15" xfId="16536"/>
    <cellStyle name="标题 5 24 2" xfId="16537"/>
    <cellStyle name="标题 5 24 3" xfId="16538"/>
    <cellStyle name="标题 5 24 4" xfId="16539"/>
    <cellStyle name="标题 5 24 5" xfId="16540"/>
    <cellStyle name="标题 5 24 6" xfId="16541"/>
    <cellStyle name="标题 5 24 7" xfId="16542"/>
    <cellStyle name="标题 5 24 8" xfId="16543"/>
    <cellStyle name="标题 5 24 9" xfId="16544"/>
    <cellStyle name="标题 5 25" xfId="16545"/>
    <cellStyle name="标题 5 25 10" xfId="16546"/>
    <cellStyle name="标题 5 25 11" xfId="16547"/>
    <cellStyle name="标题 5 25 12" xfId="16548"/>
    <cellStyle name="标题 5 25 13" xfId="16549"/>
    <cellStyle name="标题 5 25 14" xfId="16550"/>
    <cellStyle name="标题 5 25 15" xfId="16551"/>
    <cellStyle name="标题 5 25 2" xfId="16552"/>
    <cellStyle name="标题 5 25 3" xfId="16553"/>
    <cellStyle name="标题 5 25 4" xfId="16554"/>
    <cellStyle name="标题 5 25 5" xfId="16555"/>
    <cellStyle name="标题 5 25 6" xfId="16556"/>
    <cellStyle name="标题 5 25 7" xfId="16557"/>
    <cellStyle name="标题 5 25 8" xfId="16558"/>
    <cellStyle name="标题 5 25 9" xfId="16559"/>
    <cellStyle name="标题 5 26" xfId="16560"/>
    <cellStyle name="标题 5 26 10" xfId="16561"/>
    <cellStyle name="标题 5 26 11" xfId="16562"/>
    <cellStyle name="标题 5 26 12" xfId="16563"/>
    <cellStyle name="标题 5 26 13" xfId="16564"/>
    <cellStyle name="标题 5 26 14" xfId="16565"/>
    <cellStyle name="标题 5 26 15" xfId="16566"/>
    <cellStyle name="标题 5 26 2" xfId="16567"/>
    <cellStyle name="标题 5 26 3" xfId="16568"/>
    <cellStyle name="标题 5 26 4" xfId="16569"/>
    <cellStyle name="标题 5 26 5" xfId="16570"/>
    <cellStyle name="标题 5 26 6" xfId="16571"/>
    <cellStyle name="标题 5 26 7" xfId="16572"/>
    <cellStyle name="标题 5 26 8" xfId="16573"/>
    <cellStyle name="标题 5 26 9" xfId="16574"/>
    <cellStyle name="标题 5 27" xfId="16575"/>
    <cellStyle name="标题 5 27 10" xfId="16576"/>
    <cellStyle name="标题 5 27 11" xfId="16577"/>
    <cellStyle name="标题 5 27 12" xfId="16578"/>
    <cellStyle name="标题 5 27 13" xfId="16579"/>
    <cellStyle name="标题 5 27 14" xfId="16580"/>
    <cellStyle name="标题 5 27 15" xfId="16581"/>
    <cellStyle name="标题 5 27 2" xfId="16582"/>
    <cellStyle name="标题 5 27 3" xfId="16583"/>
    <cellStyle name="标题 5 27 4" xfId="16584"/>
    <cellStyle name="标题 5 27 5" xfId="16585"/>
    <cellStyle name="标题 5 27 6" xfId="16586"/>
    <cellStyle name="标题 5 27 7" xfId="16587"/>
    <cellStyle name="标题 5 27 8" xfId="16588"/>
    <cellStyle name="标题 5 27 9" xfId="16589"/>
    <cellStyle name="标题 5 28" xfId="16590"/>
    <cellStyle name="标题 5 28 10" xfId="16591"/>
    <cellStyle name="标题 5 28 11" xfId="16592"/>
    <cellStyle name="标题 5 28 12" xfId="16593"/>
    <cellStyle name="标题 5 28 13" xfId="16594"/>
    <cellStyle name="标题 5 28 14" xfId="16595"/>
    <cellStyle name="标题 5 28 15" xfId="16596"/>
    <cellStyle name="标题 5 28 2" xfId="16597"/>
    <cellStyle name="标题 5 28 3" xfId="16598"/>
    <cellStyle name="标题 5 28 4" xfId="16599"/>
    <cellStyle name="标题 5 28 5" xfId="16600"/>
    <cellStyle name="标题 5 28 6" xfId="16601"/>
    <cellStyle name="标题 5 28 7" xfId="16602"/>
    <cellStyle name="标题 5 28 8" xfId="16603"/>
    <cellStyle name="标题 5 28 9" xfId="16604"/>
    <cellStyle name="标题 5 29" xfId="16605"/>
    <cellStyle name="标题 5 29 10" xfId="16606"/>
    <cellStyle name="标题 5 29 11" xfId="16607"/>
    <cellStyle name="标题 5 29 12" xfId="16608"/>
    <cellStyle name="标题 5 29 13" xfId="16609"/>
    <cellStyle name="标题 5 29 14" xfId="16610"/>
    <cellStyle name="标题 5 29 15" xfId="16611"/>
    <cellStyle name="标题 5 29 2" xfId="16612"/>
    <cellStyle name="标题 5 29 3" xfId="16613"/>
    <cellStyle name="标题 5 29 4" xfId="16614"/>
    <cellStyle name="标题 5 29 5" xfId="16615"/>
    <cellStyle name="标题 5 29 6" xfId="16616"/>
    <cellStyle name="标题 5 29 7" xfId="16617"/>
    <cellStyle name="标题 5 29 8" xfId="16618"/>
    <cellStyle name="标题 5 29 9" xfId="16619"/>
    <cellStyle name="标题 5 3" xfId="16620"/>
    <cellStyle name="标题 5 3 10" xfId="16621"/>
    <cellStyle name="标题 5 3 11" xfId="16622"/>
    <cellStyle name="标题 5 3 12" xfId="16623"/>
    <cellStyle name="标题 5 3 13" xfId="16624"/>
    <cellStyle name="标题 5 3 14" xfId="16625"/>
    <cellStyle name="标题 5 3 15" xfId="16626"/>
    <cellStyle name="标题 5 3 2" xfId="16627"/>
    <cellStyle name="标题 5 3 3" xfId="16628"/>
    <cellStyle name="标题 5 3 4" xfId="16629"/>
    <cellStyle name="标题 5 3 5" xfId="16630"/>
    <cellStyle name="标题 5 3 6" xfId="16631"/>
    <cellStyle name="标题 5 3 7" xfId="16632"/>
    <cellStyle name="标题 5 3 8" xfId="16633"/>
    <cellStyle name="标题 5 3 9" xfId="16634"/>
    <cellStyle name="标题 5 30" xfId="16635"/>
    <cellStyle name="标题 5 30 10" xfId="16636"/>
    <cellStyle name="标题 5 30 11" xfId="16637"/>
    <cellStyle name="标题 5 30 12" xfId="16638"/>
    <cellStyle name="标题 5 30 13" xfId="16639"/>
    <cellStyle name="标题 5 30 14" xfId="16640"/>
    <cellStyle name="标题 5 30 15" xfId="16641"/>
    <cellStyle name="标题 5 30 2" xfId="16642"/>
    <cellStyle name="标题 5 30 3" xfId="16643"/>
    <cellStyle name="标题 5 30 4" xfId="16644"/>
    <cellStyle name="标题 5 30 5" xfId="16645"/>
    <cellStyle name="标题 5 30 6" xfId="16646"/>
    <cellStyle name="标题 5 30 7" xfId="16647"/>
    <cellStyle name="标题 5 30 8" xfId="16648"/>
    <cellStyle name="标题 5 30 9" xfId="16649"/>
    <cellStyle name="标题 5 31" xfId="16650"/>
    <cellStyle name="标题 5 31 10" xfId="16651"/>
    <cellStyle name="标题 5 31 11" xfId="16652"/>
    <cellStyle name="标题 5 31 12" xfId="16653"/>
    <cellStyle name="标题 5 31 13" xfId="16654"/>
    <cellStyle name="标题 5 31 14" xfId="16655"/>
    <cellStyle name="标题 5 31 15" xfId="16656"/>
    <cellStyle name="标题 5 31 2" xfId="16657"/>
    <cellStyle name="标题 5 31 3" xfId="16658"/>
    <cellStyle name="标题 5 31 4" xfId="16659"/>
    <cellStyle name="标题 5 31 5" xfId="16660"/>
    <cellStyle name="标题 5 31 6" xfId="16661"/>
    <cellStyle name="标题 5 31 7" xfId="16662"/>
    <cellStyle name="标题 5 31 8" xfId="16663"/>
    <cellStyle name="标题 5 31 9" xfId="16664"/>
    <cellStyle name="标题 5 32" xfId="16665"/>
    <cellStyle name="标题 5 32 10" xfId="16666"/>
    <cellStyle name="标题 5 32 11" xfId="16667"/>
    <cellStyle name="标题 5 32 12" xfId="16668"/>
    <cellStyle name="标题 5 32 13" xfId="16669"/>
    <cellStyle name="标题 5 32 14" xfId="16670"/>
    <cellStyle name="标题 5 32 15" xfId="16671"/>
    <cellStyle name="标题 5 32 2" xfId="16672"/>
    <cellStyle name="标题 5 32 3" xfId="16673"/>
    <cellStyle name="标题 5 32 4" xfId="16674"/>
    <cellStyle name="标题 5 32 5" xfId="16675"/>
    <cellStyle name="标题 5 32 6" xfId="16676"/>
    <cellStyle name="标题 5 32 7" xfId="16677"/>
    <cellStyle name="标题 5 32 8" xfId="16678"/>
    <cellStyle name="标题 5 32 9" xfId="16679"/>
    <cellStyle name="标题 5 33" xfId="16680"/>
    <cellStyle name="标题 5 33 10" xfId="16681"/>
    <cellStyle name="标题 5 33 11" xfId="16682"/>
    <cellStyle name="标题 5 33 12" xfId="16683"/>
    <cellStyle name="标题 5 33 13" xfId="16684"/>
    <cellStyle name="标题 5 33 14" xfId="16685"/>
    <cellStyle name="标题 5 33 15" xfId="16686"/>
    <cellStyle name="标题 5 33 2" xfId="16687"/>
    <cellStyle name="标题 5 33 3" xfId="16688"/>
    <cellStyle name="标题 5 33 4" xfId="16689"/>
    <cellStyle name="标题 5 33 5" xfId="16690"/>
    <cellStyle name="标题 5 33 6" xfId="16691"/>
    <cellStyle name="标题 5 33 7" xfId="16692"/>
    <cellStyle name="标题 5 33 8" xfId="16693"/>
    <cellStyle name="标题 5 33 9" xfId="16694"/>
    <cellStyle name="标题 5 34" xfId="16695"/>
    <cellStyle name="标题 5 34 10" xfId="16696"/>
    <cellStyle name="标题 5 34 11" xfId="16697"/>
    <cellStyle name="标题 5 34 12" xfId="16698"/>
    <cellStyle name="标题 5 34 13" xfId="16699"/>
    <cellStyle name="标题 5 34 14" xfId="16700"/>
    <cellStyle name="标题 5 34 15" xfId="16701"/>
    <cellStyle name="标题 5 34 2" xfId="16702"/>
    <cellStyle name="标题 5 34 3" xfId="16703"/>
    <cellStyle name="标题 5 34 4" xfId="16704"/>
    <cellStyle name="标题 5 34 5" xfId="16705"/>
    <cellStyle name="标题 5 34 6" xfId="16706"/>
    <cellStyle name="标题 5 34 7" xfId="16707"/>
    <cellStyle name="标题 5 34 8" xfId="16708"/>
    <cellStyle name="标题 5 34 9" xfId="16709"/>
    <cellStyle name="标题 5 35" xfId="16710"/>
    <cellStyle name="标题 5 36" xfId="16711"/>
    <cellStyle name="标题 5 37" xfId="16712"/>
    <cellStyle name="标题 5 38" xfId="16713"/>
    <cellStyle name="标题 5 39" xfId="16714"/>
    <cellStyle name="标题 5 4" xfId="16715"/>
    <cellStyle name="标题 5 4 10" xfId="16716"/>
    <cellStyle name="标题 5 4 11" xfId="16717"/>
    <cellStyle name="标题 5 4 12" xfId="16718"/>
    <cellStyle name="标题 5 4 13" xfId="16719"/>
    <cellStyle name="标题 5 4 14" xfId="16720"/>
    <cellStyle name="标题 5 4 15" xfId="16721"/>
    <cellStyle name="标题 5 4 2" xfId="16722"/>
    <cellStyle name="标题 5 4 3" xfId="16723"/>
    <cellStyle name="标题 5 4 4" xfId="16724"/>
    <cellStyle name="标题 5 4 5" xfId="16725"/>
    <cellStyle name="标题 5 4 6" xfId="16726"/>
    <cellStyle name="标题 5 4 7" xfId="16727"/>
    <cellStyle name="标题 5 4 8" xfId="16728"/>
    <cellStyle name="标题 5 4 9" xfId="16729"/>
    <cellStyle name="标题 5 40" xfId="16730"/>
    <cellStyle name="标题 5 41" xfId="16731"/>
    <cellStyle name="标题 5 42" xfId="16732"/>
    <cellStyle name="标题 5 43" xfId="16733"/>
    <cellStyle name="标题 5 44" xfId="16734"/>
    <cellStyle name="标题 5 45" xfId="16735"/>
    <cellStyle name="标题 5 46" xfId="16736"/>
    <cellStyle name="标题 5 47" xfId="16737"/>
    <cellStyle name="标题 5 48" xfId="16738"/>
    <cellStyle name="标题 5 49" xfId="16739"/>
    <cellStyle name="标题 5 5" xfId="16740"/>
    <cellStyle name="标题 5 5 10" xfId="16741"/>
    <cellStyle name="标题 5 5 11" xfId="16742"/>
    <cellStyle name="标题 5 5 12" xfId="16743"/>
    <cellStyle name="标题 5 5 13" xfId="16744"/>
    <cellStyle name="标题 5 5 14" xfId="16745"/>
    <cellStyle name="标题 5 5 15" xfId="16746"/>
    <cellStyle name="标题 5 5 2" xfId="16747"/>
    <cellStyle name="标题 5 5 3" xfId="16748"/>
    <cellStyle name="标题 5 5 4" xfId="16749"/>
    <cellStyle name="标题 5 5 5" xfId="16750"/>
    <cellStyle name="标题 5 5 6" xfId="16751"/>
    <cellStyle name="标题 5 5 7" xfId="16752"/>
    <cellStyle name="标题 5 5 8" xfId="16753"/>
    <cellStyle name="标题 5 5 9" xfId="16754"/>
    <cellStyle name="标题 5 50" xfId="16755"/>
    <cellStyle name="标题 5 51" xfId="16756"/>
    <cellStyle name="标题 5 52" xfId="16757"/>
    <cellStyle name="标题 5 53" xfId="16758"/>
    <cellStyle name="标题 5 54" xfId="16759"/>
    <cellStyle name="标题 5 55" xfId="16760"/>
    <cellStyle name="标题 5 56" xfId="16761"/>
    <cellStyle name="标题 5 57" xfId="16762"/>
    <cellStyle name="标题 5 58" xfId="16763"/>
    <cellStyle name="标题 5 59" xfId="16764"/>
    <cellStyle name="标题 5 6" xfId="16765"/>
    <cellStyle name="标题 5 6 10" xfId="16766"/>
    <cellStyle name="标题 5 6 11" xfId="16767"/>
    <cellStyle name="标题 5 6 12" xfId="16768"/>
    <cellStyle name="标题 5 6 13" xfId="16769"/>
    <cellStyle name="标题 5 6 14" xfId="16770"/>
    <cellStyle name="标题 5 6 15" xfId="16771"/>
    <cellStyle name="标题 5 6 2" xfId="16772"/>
    <cellStyle name="标题 5 6 3" xfId="16773"/>
    <cellStyle name="标题 5 6 4" xfId="16774"/>
    <cellStyle name="标题 5 6 5" xfId="16775"/>
    <cellStyle name="标题 5 6 6" xfId="16776"/>
    <cellStyle name="标题 5 6 7" xfId="16777"/>
    <cellStyle name="标题 5 6 8" xfId="16778"/>
    <cellStyle name="标题 5 6 9" xfId="16779"/>
    <cellStyle name="标题 5 60" xfId="16780"/>
    <cellStyle name="标题 5 7" xfId="16781"/>
    <cellStyle name="标题 5 7 10" xfId="16782"/>
    <cellStyle name="标题 5 7 11" xfId="16783"/>
    <cellStyle name="标题 5 7 12" xfId="16784"/>
    <cellStyle name="标题 5 7 13" xfId="16785"/>
    <cellStyle name="标题 5 7 14" xfId="16786"/>
    <cellStyle name="标题 5 7 15" xfId="16787"/>
    <cellStyle name="标题 5 7 2" xfId="16788"/>
    <cellStyle name="标题 5 7 3" xfId="16789"/>
    <cellStyle name="标题 5 7 4" xfId="16790"/>
    <cellStyle name="标题 5 7 5" xfId="16791"/>
    <cellStyle name="标题 5 7 6" xfId="16792"/>
    <cellStyle name="标题 5 7 7" xfId="16793"/>
    <cellStyle name="标题 5 7 8" xfId="16794"/>
    <cellStyle name="标题 5 7 9" xfId="16795"/>
    <cellStyle name="标题 5 8" xfId="16796"/>
    <cellStyle name="标题 5 8 10" xfId="16797"/>
    <cellStyle name="标题 5 8 11" xfId="16798"/>
    <cellStyle name="标题 5 8 12" xfId="16799"/>
    <cellStyle name="标题 5 8 13" xfId="16800"/>
    <cellStyle name="标题 5 8 14" xfId="16801"/>
    <cellStyle name="标题 5 8 15" xfId="16802"/>
    <cellStyle name="标题 5 8 2" xfId="16803"/>
    <cellStyle name="标题 5 8 3" xfId="16804"/>
    <cellStyle name="标题 5 8 4" xfId="16805"/>
    <cellStyle name="标题 5 8 5" xfId="16806"/>
    <cellStyle name="标题 5 8 6" xfId="16807"/>
    <cellStyle name="标题 5 8 7" xfId="16808"/>
    <cellStyle name="标题 5 8 8" xfId="16809"/>
    <cellStyle name="标题 5 8 9" xfId="16810"/>
    <cellStyle name="标题 5 9" xfId="16811"/>
    <cellStyle name="标题 5 9 10" xfId="16812"/>
    <cellStyle name="标题 5 9 11" xfId="16813"/>
    <cellStyle name="标题 5 9 12" xfId="16814"/>
    <cellStyle name="标题 5 9 13" xfId="16815"/>
    <cellStyle name="标题 5 9 14" xfId="16816"/>
    <cellStyle name="标题 5 9 15" xfId="16817"/>
    <cellStyle name="标题 5 9 2" xfId="16818"/>
    <cellStyle name="标题 5 9 3" xfId="16819"/>
    <cellStyle name="标题 5 9 4" xfId="16820"/>
    <cellStyle name="标题 5 9 5" xfId="16821"/>
    <cellStyle name="标题 5 9 6" xfId="16822"/>
    <cellStyle name="标题 5 9 7" xfId="16823"/>
    <cellStyle name="标题 5 9 8" xfId="16824"/>
    <cellStyle name="标题 5 9 9" xfId="16825"/>
    <cellStyle name="标题 6" xfId="16826"/>
    <cellStyle name="标题 6 10" xfId="16827"/>
    <cellStyle name="标题 6 11" xfId="16828"/>
    <cellStyle name="标题 6 12" xfId="16829"/>
    <cellStyle name="标题 6 13" xfId="16830"/>
    <cellStyle name="标题 6 14" xfId="16831"/>
    <cellStyle name="标题 6 15" xfId="16832"/>
    <cellStyle name="标题 6 16" xfId="16833"/>
    <cellStyle name="标题 6 17" xfId="16834"/>
    <cellStyle name="标题 6 18" xfId="16835"/>
    <cellStyle name="标题 6 19" xfId="16836"/>
    <cellStyle name="标题 6 2" xfId="16837"/>
    <cellStyle name="标题 6 2 10" xfId="16838"/>
    <cellStyle name="标题 6 2 11" xfId="16839"/>
    <cellStyle name="标题 6 2 12" xfId="16840"/>
    <cellStyle name="标题 6 2 13" xfId="16841"/>
    <cellStyle name="标题 6 2 14" xfId="16842"/>
    <cellStyle name="标题 6 2 15" xfId="16843"/>
    <cellStyle name="标题 6 2 2" xfId="16844"/>
    <cellStyle name="标题 6 2 3" xfId="16845"/>
    <cellStyle name="标题 6 2 4" xfId="16846"/>
    <cellStyle name="标题 6 2 5" xfId="16847"/>
    <cellStyle name="标题 6 2 6" xfId="16848"/>
    <cellStyle name="标题 6 2 7" xfId="16849"/>
    <cellStyle name="标题 6 2 8" xfId="16850"/>
    <cellStyle name="标题 6 2 9" xfId="16851"/>
    <cellStyle name="标题 6 20" xfId="16852"/>
    <cellStyle name="标题 6 21" xfId="16853"/>
    <cellStyle name="标题 6 22" xfId="16854"/>
    <cellStyle name="标题 6 23" xfId="16855"/>
    <cellStyle name="标题 6 24" xfId="16856"/>
    <cellStyle name="标题 6 25" xfId="16857"/>
    <cellStyle name="标题 6 26" xfId="16858"/>
    <cellStyle name="标题 6 27" xfId="16859"/>
    <cellStyle name="标题 6 28" xfId="16860"/>
    <cellStyle name="标题 6 29" xfId="16861"/>
    <cellStyle name="标题 6 3" xfId="16862"/>
    <cellStyle name="标题 6 3 10" xfId="16863"/>
    <cellStyle name="标题 6 3 11" xfId="16864"/>
    <cellStyle name="标题 6 3 12" xfId="16865"/>
    <cellStyle name="标题 6 3 13" xfId="16866"/>
    <cellStyle name="标题 6 3 14" xfId="16867"/>
    <cellStyle name="标题 6 3 15" xfId="16868"/>
    <cellStyle name="标题 6 3 2" xfId="16869"/>
    <cellStyle name="标题 6 3 3" xfId="16870"/>
    <cellStyle name="标题 6 3 4" xfId="16871"/>
    <cellStyle name="标题 6 3 5" xfId="16872"/>
    <cellStyle name="标题 6 3 6" xfId="16873"/>
    <cellStyle name="标题 6 3 7" xfId="16874"/>
    <cellStyle name="标题 6 3 8" xfId="16875"/>
    <cellStyle name="标题 6 3 9" xfId="16876"/>
    <cellStyle name="标题 6 30" xfId="16877"/>
    <cellStyle name="标题 6 31" xfId="16878"/>
    <cellStyle name="标题 6 32" xfId="16879"/>
    <cellStyle name="标题 6 33" xfId="16880"/>
    <cellStyle name="标题 6 4" xfId="16881"/>
    <cellStyle name="标题 6 4 10" xfId="16882"/>
    <cellStyle name="标题 6 4 11" xfId="16883"/>
    <cellStyle name="标题 6 4 12" xfId="16884"/>
    <cellStyle name="标题 6 4 13" xfId="16885"/>
    <cellStyle name="标题 6 4 14" xfId="16886"/>
    <cellStyle name="标题 6 4 15" xfId="16887"/>
    <cellStyle name="标题 6 4 2" xfId="16888"/>
    <cellStyle name="标题 6 4 3" xfId="16889"/>
    <cellStyle name="标题 6 4 4" xfId="16890"/>
    <cellStyle name="标题 6 4 5" xfId="16891"/>
    <cellStyle name="标题 6 4 6" xfId="16892"/>
    <cellStyle name="标题 6 4 7" xfId="16893"/>
    <cellStyle name="标题 6 4 8" xfId="16894"/>
    <cellStyle name="标题 6 4 9" xfId="16895"/>
    <cellStyle name="标题 6 5" xfId="16896"/>
    <cellStyle name="标题 6 5 10" xfId="16897"/>
    <cellStyle name="标题 6 5 11" xfId="16898"/>
    <cellStyle name="标题 6 5 12" xfId="16899"/>
    <cellStyle name="标题 6 5 13" xfId="16900"/>
    <cellStyle name="标题 6 5 14" xfId="16901"/>
    <cellStyle name="标题 6 5 15" xfId="16902"/>
    <cellStyle name="标题 6 5 2" xfId="16903"/>
    <cellStyle name="标题 6 5 3" xfId="16904"/>
    <cellStyle name="标题 6 5 4" xfId="16905"/>
    <cellStyle name="标题 6 5 5" xfId="16906"/>
    <cellStyle name="标题 6 5 6" xfId="16907"/>
    <cellStyle name="标题 6 5 7" xfId="16908"/>
    <cellStyle name="标题 6 5 8" xfId="16909"/>
    <cellStyle name="标题 6 5 9" xfId="16910"/>
    <cellStyle name="标题 6 6" xfId="16911"/>
    <cellStyle name="标题 6 6 10" xfId="16912"/>
    <cellStyle name="标题 6 6 11" xfId="16913"/>
    <cellStyle name="标题 6 6 12" xfId="16914"/>
    <cellStyle name="标题 6 6 13" xfId="16915"/>
    <cellStyle name="标题 6 6 14" xfId="16916"/>
    <cellStyle name="标题 6 6 15" xfId="16917"/>
    <cellStyle name="标题 6 6 2" xfId="16918"/>
    <cellStyle name="标题 6 6 3" xfId="16919"/>
    <cellStyle name="标题 6 6 4" xfId="16920"/>
    <cellStyle name="标题 6 6 5" xfId="16921"/>
    <cellStyle name="标题 6 6 6" xfId="16922"/>
    <cellStyle name="标题 6 6 7" xfId="16923"/>
    <cellStyle name="标题 6 6 8" xfId="16924"/>
    <cellStyle name="标题 6 6 9" xfId="16925"/>
    <cellStyle name="标题 6 7" xfId="16926"/>
    <cellStyle name="标题 6 7 10" xfId="16927"/>
    <cellStyle name="标题 6 7 11" xfId="16928"/>
    <cellStyle name="标题 6 7 12" xfId="16929"/>
    <cellStyle name="标题 6 7 13" xfId="16930"/>
    <cellStyle name="标题 6 7 14" xfId="16931"/>
    <cellStyle name="标题 6 7 15" xfId="16932"/>
    <cellStyle name="标题 6 7 2" xfId="16933"/>
    <cellStyle name="标题 6 7 3" xfId="16934"/>
    <cellStyle name="标题 6 7 4" xfId="16935"/>
    <cellStyle name="标题 6 7 5" xfId="16936"/>
    <cellStyle name="标题 6 7 6" xfId="16937"/>
    <cellStyle name="标题 6 7 7" xfId="16938"/>
    <cellStyle name="标题 6 7 8" xfId="16939"/>
    <cellStyle name="标题 6 7 9" xfId="16940"/>
    <cellStyle name="标题 6 8" xfId="16941"/>
    <cellStyle name="标题 6 9" xfId="16942"/>
    <cellStyle name="标题 7" xfId="16943"/>
    <cellStyle name="标题 7 10" xfId="16944"/>
    <cellStyle name="标题 7 11" xfId="16945"/>
    <cellStyle name="标题 7 12" xfId="16946"/>
    <cellStyle name="标题 7 13" xfId="16947"/>
    <cellStyle name="标题 7 14" xfId="16948"/>
    <cellStyle name="标题 7 15" xfId="16949"/>
    <cellStyle name="标题 7 2" xfId="16950"/>
    <cellStyle name="标题 7 3" xfId="16951"/>
    <cellStyle name="标题 7 4" xfId="16952"/>
    <cellStyle name="标题 7 5" xfId="16953"/>
    <cellStyle name="标题 7 6" xfId="16954"/>
    <cellStyle name="标题 7 7" xfId="16955"/>
    <cellStyle name="标题 7 8" xfId="16956"/>
    <cellStyle name="标题 7 9" xfId="16957"/>
    <cellStyle name="标题 8" xfId="16958"/>
    <cellStyle name="标题 8 10" xfId="16959"/>
    <cellStyle name="标题 8 11" xfId="16960"/>
    <cellStyle name="标题 8 12" xfId="16961"/>
    <cellStyle name="标题 8 13" xfId="16962"/>
    <cellStyle name="标题 8 14" xfId="16963"/>
    <cellStyle name="标题 8 15" xfId="16964"/>
    <cellStyle name="标题 8 2" xfId="16965"/>
    <cellStyle name="标题 8 3" xfId="16966"/>
    <cellStyle name="标题 8 4" xfId="16967"/>
    <cellStyle name="标题 8 5" xfId="16968"/>
    <cellStyle name="标题 8 6" xfId="16969"/>
    <cellStyle name="标题 8 7" xfId="16970"/>
    <cellStyle name="标题 8 8" xfId="16971"/>
    <cellStyle name="标题 8 9" xfId="16972"/>
    <cellStyle name="标题 9" xfId="16973"/>
    <cellStyle name="标题 9 10" xfId="16974"/>
    <cellStyle name="标题 9 11" xfId="16975"/>
    <cellStyle name="标题 9 12" xfId="16976"/>
    <cellStyle name="标题 9 13" xfId="16977"/>
    <cellStyle name="标题 9 14" xfId="16978"/>
    <cellStyle name="标题 9 15" xfId="16979"/>
    <cellStyle name="标题 9 2" xfId="16980"/>
    <cellStyle name="标题 9 3" xfId="16981"/>
    <cellStyle name="标题 9 4" xfId="16982"/>
    <cellStyle name="标题 9 5" xfId="16983"/>
    <cellStyle name="标题 9 6" xfId="16984"/>
    <cellStyle name="标题 9 7" xfId="16985"/>
    <cellStyle name="标题 9 8" xfId="16986"/>
    <cellStyle name="标题 9 9" xfId="16987"/>
    <cellStyle name="差 10" xfId="16988"/>
    <cellStyle name="差 10 2" xfId="16989"/>
    <cellStyle name="差 10 3" xfId="16990"/>
    <cellStyle name="差 11" xfId="16991"/>
    <cellStyle name="差 11 2" xfId="16992"/>
    <cellStyle name="差 12" xfId="16993"/>
    <cellStyle name="差 2" xfId="16994"/>
    <cellStyle name="差 2 10" xfId="16995"/>
    <cellStyle name="差 2 10 10" xfId="16996"/>
    <cellStyle name="差 2 10 11" xfId="16997"/>
    <cellStyle name="差 2 10 12" xfId="16998"/>
    <cellStyle name="差 2 10 13" xfId="16999"/>
    <cellStyle name="差 2 10 14" xfId="17000"/>
    <cellStyle name="差 2 10 15" xfId="17001"/>
    <cellStyle name="差 2 10 2" xfId="17002"/>
    <cellStyle name="差 2 10 3" xfId="17003"/>
    <cellStyle name="差 2 10 4" xfId="17004"/>
    <cellStyle name="差 2 10 5" xfId="17005"/>
    <cellStyle name="差 2 10 6" xfId="17006"/>
    <cellStyle name="差 2 10 7" xfId="17007"/>
    <cellStyle name="差 2 10 8" xfId="17008"/>
    <cellStyle name="差 2 10 9" xfId="17009"/>
    <cellStyle name="差 2 11" xfId="17010"/>
    <cellStyle name="差 2 11 10" xfId="17011"/>
    <cellStyle name="差 2 11 11" xfId="17012"/>
    <cellStyle name="差 2 11 12" xfId="17013"/>
    <cellStyle name="差 2 11 13" xfId="17014"/>
    <cellStyle name="差 2 11 14" xfId="17015"/>
    <cellStyle name="差 2 11 15" xfId="17016"/>
    <cellStyle name="差 2 11 2" xfId="17017"/>
    <cellStyle name="差 2 11 3" xfId="17018"/>
    <cellStyle name="差 2 11 4" xfId="17019"/>
    <cellStyle name="差 2 11 5" xfId="17020"/>
    <cellStyle name="差 2 11 6" xfId="17021"/>
    <cellStyle name="差 2 11 7" xfId="17022"/>
    <cellStyle name="差 2 11 8" xfId="17023"/>
    <cellStyle name="差 2 11 9" xfId="17024"/>
    <cellStyle name="差 2 12" xfId="17025"/>
    <cellStyle name="差 2 12 10" xfId="17026"/>
    <cellStyle name="差 2 12 11" xfId="17027"/>
    <cellStyle name="差 2 12 12" xfId="17028"/>
    <cellStyle name="差 2 12 13" xfId="17029"/>
    <cellStyle name="差 2 12 14" xfId="17030"/>
    <cellStyle name="差 2 12 15" xfId="17031"/>
    <cellStyle name="差 2 12 2" xfId="17032"/>
    <cellStyle name="差 2 12 3" xfId="17033"/>
    <cellStyle name="差 2 12 4" xfId="17034"/>
    <cellStyle name="差 2 12 5" xfId="17035"/>
    <cellStyle name="差 2 12 6" xfId="17036"/>
    <cellStyle name="差 2 12 7" xfId="17037"/>
    <cellStyle name="差 2 12 8" xfId="17038"/>
    <cellStyle name="差 2 12 9" xfId="17039"/>
    <cellStyle name="差 2 13" xfId="17040"/>
    <cellStyle name="差 2 13 10" xfId="17041"/>
    <cellStyle name="差 2 13 11" xfId="17042"/>
    <cellStyle name="差 2 13 12" xfId="17043"/>
    <cellStyle name="差 2 13 13" xfId="17044"/>
    <cellStyle name="差 2 13 14" xfId="17045"/>
    <cellStyle name="差 2 13 15" xfId="17046"/>
    <cellStyle name="差 2 13 2" xfId="17047"/>
    <cellStyle name="差 2 13 3" xfId="17048"/>
    <cellStyle name="差 2 13 4" xfId="17049"/>
    <cellStyle name="差 2 13 5" xfId="17050"/>
    <cellStyle name="差 2 13 6" xfId="17051"/>
    <cellStyle name="差 2 13 7" xfId="17052"/>
    <cellStyle name="差 2 13 8" xfId="17053"/>
    <cellStyle name="差 2 13 9" xfId="17054"/>
    <cellStyle name="差 2 14" xfId="17055"/>
    <cellStyle name="差 2 14 10" xfId="17056"/>
    <cellStyle name="差 2 14 11" xfId="17057"/>
    <cellStyle name="差 2 14 12" xfId="17058"/>
    <cellStyle name="差 2 14 13" xfId="17059"/>
    <cellStyle name="差 2 14 14" xfId="17060"/>
    <cellStyle name="差 2 14 15" xfId="17061"/>
    <cellStyle name="差 2 14 2" xfId="17062"/>
    <cellStyle name="差 2 14 3" xfId="17063"/>
    <cellStyle name="差 2 14 4" xfId="17064"/>
    <cellStyle name="差 2 14 5" xfId="17065"/>
    <cellStyle name="差 2 14 6" xfId="17066"/>
    <cellStyle name="差 2 14 7" xfId="17067"/>
    <cellStyle name="差 2 14 8" xfId="17068"/>
    <cellStyle name="差 2 14 9" xfId="17069"/>
    <cellStyle name="差 2 15" xfId="17070"/>
    <cellStyle name="差 2 15 10" xfId="17071"/>
    <cellStyle name="差 2 15 11" xfId="17072"/>
    <cellStyle name="差 2 15 12" xfId="17073"/>
    <cellStyle name="差 2 15 13" xfId="17074"/>
    <cellStyle name="差 2 15 14" xfId="17075"/>
    <cellStyle name="差 2 15 15" xfId="17076"/>
    <cellStyle name="差 2 15 2" xfId="17077"/>
    <cellStyle name="差 2 15 3" xfId="17078"/>
    <cellStyle name="差 2 15 4" xfId="17079"/>
    <cellStyle name="差 2 15 5" xfId="17080"/>
    <cellStyle name="差 2 15 6" xfId="17081"/>
    <cellStyle name="差 2 15 7" xfId="17082"/>
    <cellStyle name="差 2 15 8" xfId="17083"/>
    <cellStyle name="差 2 15 9" xfId="17084"/>
    <cellStyle name="差 2 16" xfId="17085"/>
    <cellStyle name="差 2 16 10" xfId="17086"/>
    <cellStyle name="差 2 16 11" xfId="17087"/>
    <cellStyle name="差 2 16 12" xfId="17088"/>
    <cellStyle name="差 2 16 13" xfId="17089"/>
    <cellStyle name="差 2 16 14" xfId="17090"/>
    <cellStyle name="差 2 16 15" xfId="17091"/>
    <cellStyle name="差 2 16 2" xfId="17092"/>
    <cellStyle name="差 2 16 3" xfId="17093"/>
    <cellStyle name="差 2 16 4" xfId="17094"/>
    <cellStyle name="差 2 16 5" xfId="17095"/>
    <cellStyle name="差 2 16 6" xfId="17096"/>
    <cellStyle name="差 2 16 7" xfId="17097"/>
    <cellStyle name="差 2 16 8" xfId="17098"/>
    <cellStyle name="差 2 16 9" xfId="17099"/>
    <cellStyle name="差 2 17" xfId="17100"/>
    <cellStyle name="差 2 17 10" xfId="17101"/>
    <cellStyle name="差 2 17 11" xfId="17102"/>
    <cellStyle name="差 2 17 12" xfId="17103"/>
    <cellStyle name="差 2 17 13" xfId="17104"/>
    <cellStyle name="差 2 17 14" xfId="17105"/>
    <cellStyle name="差 2 17 15" xfId="17106"/>
    <cellStyle name="差 2 17 2" xfId="17107"/>
    <cellStyle name="差 2 17 3" xfId="17108"/>
    <cellStyle name="差 2 17 4" xfId="17109"/>
    <cellStyle name="差 2 17 5" xfId="17110"/>
    <cellStyle name="差 2 17 6" xfId="17111"/>
    <cellStyle name="差 2 17 7" xfId="17112"/>
    <cellStyle name="差 2 17 8" xfId="17113"/>
    <cellStyle name="差 2 17 9" xfId="17114"/>
    <cellStyle name="差 2 18" xfId="17115"/>
    <cellStyle name="差 2 18 10" xfId="17116"/>
    <cellStyle name="差 2 18 11" xfId="17117"/>
    <cellStyle name="差 2 18 12" xfId="17118"/>
    <cellStyle name="差 2 18 13" xfId="17119"/>
    <cellStyle name="差 2 18 14" xfId="17120"/>
    <cellStyle name="差 2 18 15" xfId="17121"/>
    <cellStyle name="差 2 18 2" xfId="17122"/>
    <cellStyle name="差 2 18 3" xfId="17123"/>
    <cellStyle name="差 2 18 4" xfId="17124"/>
    <cellStyle name="差 2 18 5" xfId="17125"/>
    <cellStyle name="差 2 18 6" xfId="17126"/>
    <cellStyle name="差 2 18 7" xfId="17127"/>
    <cellStyle name="差 2 18 8" xfId="17128"/>
    <cellStyle name="差 2 18 9" xfId="17129"/>
    <cellStyle name="差 2 19" xfId="17130"/>
    <cellStyle name="差 2 19 10" xfId="17131"/>
    <cellStyle name="差 2 19 11" xfId="17132"/>
    <cellStyle name="差 2 19 12" xfId="17133"/>
    <cellStyle name="差 2 19 13" xfId="17134"/>
    <cellStyle name="差 2 19 14" xfId="17135"/>
    <cellStyle name="差 2 19 15" xfId="17136"/>
    <cellStyle name="差 2 19 2" xfId="17137"/>
    <cellStyle name="差 2 19 3" xfId="17138"/>
    <cellStyle name="差 2 19 4" xfId="17139"/>
    <cellStyle name="差 2 19 5" xfId="17140"/>
    <cellStyle name="差 2 19 6" xfId="17141"/>
    <cellStyle name="差 2 19 7" xfId="17142"/>
    <cellStyle name="差 2 19 8" xfId="17143"/>
    <cellStyle name="差 2 19 9" xfId="17144"/>
    <cellStyle name="差 2 2" xfId="17145"/>
    <cellStyle name="差 2 2 10" xfId="17146"/>
    <cellStyle name="差 2 2 11" xfId="17147"/>
    <cellStyle name="差 2 2 12" xfId="17148"/>
    <cellStyle name="差 2 2 13" xfId="17149"/>
    <cellStyle name="差 2 2 14" xfId="17150"/>
    <cellStyle name="差 2 2 15" xfId="17151"/>
    <cellStyle name="差 2 2 2" xfId="17152"/>
    <cellStyle name="差 2 2 3" xfId="17153"/>
    <cellStyle name="差 2 2 4" xfId="17154"/>
    <cellStyle name="差 2 2 5" xfId="17155"/>
    <cellStyle name="差 2 2 6" xfId="17156"/>
    <cellStyle name="差 2 2 7" xfId="17157"/>
    <cellStyle name="差 2 2 8" xfId="17158"/>
    <cellStyle name="差 2 2 9" xfId="17159"/>
    <cellStyle name="差 2 20" xfId="17160"/>
    <cellStyle name="差 2 20 10" xfId="17161"/>
    <cellStyle name="差 2 20 11" xfId="17162"/>
    <cellStyle name="差 2 20 12" xfId="17163"/>
    <cellStyle name="差 2 20 13" xfId="17164"/>
    <cellStyle name="差 2 20 14" xfId="17165"/>
    <cellStyle name="差 2 20 15" xfId="17166"/>
    <cellStyle name="差 2 20 2" xfId="17167"/>
    <cellStyle name="差 2 20 3" xfId="17168"/>
    <cellStyle name="差 2 20 4" xfId="17169"/>
    <cellStyle name="差 2 20 5" xfId="17170"/>
    <cellStyle name="差 2 20 6" xfId="17171"/>
    <cellStyle name="差 2 20 7" xfId="17172"/>
    <cellStyle name="差 2 20 8" xfId="17173"/>
    <cellStyle name="差 2 20 9" xfId="17174"/>
    <cellStyle name="差 2 21" xfId="17175"/>
    <cellStyle name="差 2 21 10" xfId="17176"/>
    <cellStyle name="差 2 21 11" xfId="17177"/>
    <cellStyle name="差 2 21 12" xfId="17178"/>
    <cellStyle name="差 2 21 13" xfId="17179"/>
    <cellStyle name="差 2 21 14" xfId="17180"/>
    <cellStyle name="差 2 21 15" xfId="17181"/>
    <cellStyle name="差 2 21 2" xfId="17182"/>
    <cellStyle name="差 2 21 3" xfId="17183"/>
    <cellStyle name="差 2 21 4" xfId="17184"/>
    <cellStyle name="差 2 21 5" xfId="17185"/>
    <cellStyle name="差 2 21 6" xfId="17186"/>
    <cellStyle name="差 2 21 7" xfId="17187"/>
    <cellStyle name="差 2 21 8" xfId="17188"/>
    <cellStyle name="差 2 21 9" xfId="17189"/>
    <cellStyle name="差 2 22" xfId="17190"/>
    <cellStyle name="差 2 22 10" xfId="17191"/>
    <cellStyle name="差 2 22 11" xfId="17192"/>
    <cellStyle name="差 2 22 12" xfId="17193"/>
    <cellStyle name="差 2 22 13" xfId="17194"/>
    <cellStyle name="差 2 22 14" xfId="17195"/>
    <cellStyle name="差 2 22 15" xfId="17196"/>
    <cellStyle name="差 2 22 2" xfId="17197"/>
    <cellStyle name="差 2 22 3" xfId="17198"/>
    <cellStyle name="差 2 22 4" xfId="17199"/>
    <cellStyle name="差 2 22 5" xfId="17200"/>
    <cellStyle name="差 2 22 6" xfId="17201"/>
    <cellStyle name="差 2 22 7" xfId="17202"/>
    <cellStyle name="差 2 22 8" xfId="17203"/>
    <cellStyle name="差 2 22 9" xfId="17204"/>
    <cellStyle name="差 2 23" xfId="17205"/>
    <cellStyle name="差 2 23 10" xfId="17206"/>
    <cellStyle name="差 2 23 11" xfId="17207"/>
    <cellStyle name="差 2 23 12" xfId="17208"/>
    <cellStyle name="差 2 23 13" xfId="17209"/>
    <cellStyle name="差 2 23 14" xfId="17210"/>
    <cellStyle name="差 2 23 15" xfId="17211"/>
    <cellStyle name="差 2 23 2" xfId="17212"/>
    <cellStyle name="差 2 23 3" xfId="17213"/>
    <cellStyle name="差 2 23 4" xfId="17214"/>
    <cellStyle name="差 2 23 5" xfId="17215"/>
    <cellStyle name="差 2 23 6" xfId="17216"/>
    <cellStyle name="差 2 23 7" xfId="17217"/>
    <cellStyle name="差 2 23 8" xfId="17218"/>
    <cellStyle name="差 2 23 9" xfId="17219"/>
    <cellStyle name="差 2 24" xfId="17220"/>
    <cellStyle name="差 2 24 10" xfId="17221"/>
    <cellStyle name="差 2 24 11" xfId="17222"/>
    <cellStyle name="差 2 24 12" xfId="17223"/>
    <cellStyle name="差 2 24 13" xfId="17224"/>
    <cellStyle name="差 2 24 14" xfId="17225"/>
    <cellStyle name="差 2 24 15" xfId="17226"/>
    <cellStyle name="差 2 24 2" xfId="17227"/>
    <cellStyle name="差 2 24 3" xfId="17228"/>
    <cellStyle name="差 2 24 4" xfId="17229"/>
    <cellStyle name="差 2 24 5" xfId="17230"/>
    <cellStyle name="差 2 24 6" xfId="17231"/>
    <cellStyle name="差 2 24 7" xfId="17232"/>
    <cellStyle name="差 2 24 8" xfId="17233"/>
    <cellStyle name="差 2 24 9" xfId="17234"/>
    <cellStyle name="差 2 25" xfId="17235"/>
    <cellStyle name="差 2 25 10" xfId="17236"/>
    <cellStyle name="差 2 25 11" xfId="17237"/>
    <cellStyle name="差 2 25 12" xfId="17238"/>
    <cellStyle name="差 2 25 13" xfId="17239"/>
    <cellStyle name="差 2 25 14" xfId="17240"/>
    <cellStyle name="差 2 25 15" xfId="17241"/>
    <cellStyle name="差 2 25 2" xfId="17242"/>
    <cellStyle name="差 2 25 3" xfId="17243"/>
    <cellStyle name="差 2 25 4" xfId="17244"/>
    <cellStyle name="差 2 25 5" xfId="17245"/>
    <cellStyle name="差 2 25 6" xfId="17246"/>
    <cellStyle name="差 2 25 7" xfId="17247"/>
    <cellStyle name="差 2 25 8" xfId="17248"/>
    <cellStyle name="差 2 25 9" xfId="17249"/>
    <cellStyle name="差 2 26" xfId="17250"/>
    <cellStyle name="差 2 26 10" xfId="17251"/>
    <cellStyle name="差 2 26 11" xfId="17252"/>
    <cellStyle name="差 2 26 12" xfId="17253"/>
    <cellStyle name="差 2 26 13" xfId="17254"/>
    <cellStyle name="差 2 26 14" xfId="17255"/>
    <cellStyle name="差 2 26 15" xfId="17256"/>
    <cellStyle name="差 2 26 2" xfId="17257"/>
    <cellStyle name="差 2 26 3" xfId="17258"/>
    <cellStyle name="差 2 26 4" xfId="17259"/>
    <cellStyle name="差 2 26 5" xfId="17260"/>
    <cellStyle name="差 2 26 6" xfId="17261"/>
    <cellStyle name="差 2 26 7" xfId="17262"/>
    <cellStyle name="差 2 26 8" xfId="17263"/>
    <cellStyle name="差 2 26 9" xfId="17264"/>
    <cellStyle name="差 2 27" xfId="17265"/>
    <cellStyle name="差 2 27 10" xfId="17266"/>
    <cellStyle name="差 2 27 11" xfId="17267"/>
    <cellStyle name="差 2 27 12" xfId="17268"/>
    <cellStyle name="差 2 27 13" xfId="17269"/>
    <cellStyle name="差 2 27 14" xfId="17270"/>
    <cellStyle name="差 2 27 15" xfId="17271"/>
    <cellStyle name="差 2 27 2" xfId="17272"/>
    <cellStyle name="差 2 27 3" xfId="17273"/>
    <cellStyle name="差 2 27 4" xfId="17274"/>
    <cellStyle name="差 2 27 5" xfId="17275"/>
    <cellStyle name="差 2 27 6" xfId="17276"/>
    <cellStyle name="差 2 27 7" xfId="17277"/>
    <cellStyle name="差 2 27 8" xfId="17278"/>
    <cellStyle name="差 2 27 9" xfId="17279"/>
    <cellStyle name="差 2 28" xfId="17280"/>
    <cellStyle name="差 2 28 10" xfId="17281"/>
    <cellStyle name="差 2 28 11" xfId="17282"/>
    <cellStyle name="差 2 28 12" xfId="17283"/>
    <cellStyle name="差 2 28 13" xfId="17284"/>
    <cellStyle name="差 2 28 14" xfId="17285"/>
    <cellStyle name="差 2 28 15" xfId="17286"/>
    <cellStyle name="差 2 28 2" xfId="17287"/>
    <cellStyle name="差 2 28 3" xfId="17288"/>
    <cellStyle name="差 2 28 4" xfId="17289"/>
    <cellStyle name="差 2 28 5" xfId="17290"/>
    <cellStyle name="差 2 28 6" xfId="17291"/>
    <cellStyle name="差 2 28 7" xfId="17292"/>
    <cellStyle name="差 2 28 8" xfId="17293"/>
    <cellStyle name="差 2 28 9" xfId="17294"/>
    <cellStyle name="差 2 29" xfId="17295"/>
    <cellStyle name="差 2 29 10" xfId="17296"/>
    <cellStyle name="差 2 29 11" xfId="17297"/>
    <cellStyle name="差 2 29 12" xfId="17298"/>
    <cellStyle name="差 2 29 13" xfId="17299"/>
    <cellStyle name="差 2 29 14" xfId="17300"/>
    <cellStyle name="差 2 29 15" xfId="17301"/>
    <cellStyle name="差 2 29 2" xfId="17302"/>
    <cellStyle name="差 2 29 3" xfId="17303"/>
    <cellStyle name="差 2 29 4" xfId="17304"/>
    <cellStyle name="差 2 29 5" xfId="17305"/>
    <cellStyle name="差 2 29 6" xfId="17306"/>
    <cellStyle name="差 2 29 7" xfId="17307"/>
    <cellStyle name="差 2 29 8" xfId="17308"/>
    <cellStyle name="差 2 29 9" xfId="17309"/>
    <cellStyle name="差 2 3" xfId="17310"/>
    <cellStyle name="差 2 3 10" xfId="17311"/>
    <cellStyle name="差 2 3 11" xfId="17312"/>
    <cellStyle name="差 2 3 12" xfId="17313"/>
    <cellStyle name="差 2 3 13" xfId="17314"/>
    <cellStyle name="差 2 3 14" xfId="17315"/>
    <cellStyle name="差 2 3 15" xfId="17316"/>
    <cellStyle name="差 2 3 2" xfId="17317"/>
    <cellStyle name="差 2 3 3" xfId="17318"/>
    <cellStyle name="差 2 3 4" xfId="17319"/>
    <cellStyle name="差 2 3 5" xfId="17320"/>
    <cellStyle name="差 2 3 6" xfId="17321"/>
    <cellStyle name="差 2 3 7" xfId="17322"/>
    <cellStyle name="差 2 3 8" xfId="17323"/>
    <cellStyle name="差 2 3 9" xfId="17324"/>
    <cellStyle name="差 2 30" xfId="17325"/>
    <cellStyle name="差 2 30 10" xfId="17326"/>
    <cellStyle name="差 2 30 11" xfId="17327"/>
    <cellStyle name="差 2 30 12" xfId="17328"/>
    <cellStyle name="差 2 30 13" xfId="17329"/>
    <cellStyle name="差 2 30 14" xfId="17330"/>
    <cellStyle name="差 2 30 15" xfId="17331"/>
    <cellStyle name="差 2 30 2" xfId="17332"/>
    <cellStyle name="差 2 30 3" xfId="17333"/>
    <cellStyle name="差 2 30 4" xfId="17334"/>
    <cellStyle name="差 2 30 5" xfId="17335"/>
    <cellStyle name="差 2 30 6" xfId="17336"/>
    <cellStyle name="差 2 30 7" xfId="17337"/>
    <cellStyle name="差 2 30 8" xfId="17338"/>
    <cellStyle name="差 2 30 9" xfId="17339"/>
    <cellStyle name="差 2 31" xfId="17340"/>
    <cellStyle name="差 2 31 10" xfId="17341"/>
    <cellStyle name="差 2 31 11" xfId="17342"/>
    <cellStyle name="差 2 31 12" xfId="17343"/>
    <cellStyle name="差 2 31 13" xfId="17344"/>
    <cellStyle name="差 2 31 14" xfId="17345"/>
    <cellStyle name="差 2 31 15" xfId="17346"/>
    <cellStyle name="差 2 31 2" xfId="17347"/>
    <cellStyle name="差 2 31 3" xfId="17348"/>
    <cellStyle name="差 2 31 4" xfId="17349"/>
    <cellStyle name="差 2 31 5" xfId="17350"/>
    <cellStyle name="差 2 31 6" xfId="17351"/>
    <cellStyle name="差 2 31 7" xfId="17352"/>
    <cellStyle name="差 2 31 8" xfId="17353"/>
    <cellStyle name="差 2 31 9" xfId="17354"/>
    <cellStyle name="差 2 32" xfId="17355"/>
    <cellStyle name="差 2 32 10" xfId="17356"/>
    <cellStyle name="差 2 32 11" xfId="17357"/>
    <cellStyle name="差 2 32 12" xfId="17358"/>
    <cellStyle name="差 2 32 13" xfId="17359"/>
    <cellStyle name="差 2 32 14" xfId="17360"/>
    <cellStyle name="差 2 32 15" xfId="17361"/>
    <cellStyle name="差 2 32 2" xfId="17362"/>
    <cellStyle name="差 2 32 3" xfId="17363"/>
    <cellStyle name="差 2 32 4" xfId="17364"/>
    <cellStyle name="差 2 32 5" xfId="17365"/>
    <cellStyle name="差 2 32 6" xfId="17366"/>
    <cellStyle name="差 2 32 7" xfId="17367"/>
    <cellStyle name="差 2 32 8" xfId="17368"/>
    <cellStyle name="差 2 32 9" xfId="17369"/>
    <cellStyle name="差 2 33" xfId="17370"/>
    <cellStyle name="差 2 33 10" xfId="17371"/>
    <cellStyle name="差 2 33 11" xfId="17372"/>
    <cellStyle name="差 2 33 12" xfId="17373"/>
    <cellStyle name="差 2 33 13" xfId="17374"/>
    <cellStyle name="差 2 33 14" xfId="17375"/>
    <cellStyle name="差 2 33 15" xfId="17376"/>
    <cellStyle name="差 2 33 2" xfId="17377"/>
    <cellStyle name="差 2 33 3" xfId="17378"/>
    <cellStyle name="差 2 33 4" xfId="17379"/>
    <cellStyle name="差 2 33 5" xfId="17380"/>
    <cellStyle name="差 2 33 6" xfId="17381"/>
    <cellStyle name="差 2 33 7" xfId="17382"/>
    <cellStyle name="差 2 33 8" xfId="17383"/>
    <cellStyle name="差 2 33 9" xfId="17384"/>
    <cellStyle name="差 2 34" xfId="17385"/>
    <cellStyle name="差 2 34 10" xfId="17386"/>
    <cellStyle name="差 2 34 11" xfId="17387"/>
    <cellStyle name="差 2 34 12" xfId="17388"/>
    <cellStyle name="差 2 34 13" xfId="17389"/>
    <cellStyle name="差 2 34 14" xfId="17390"/>
    <cellStyle name="差 2 34 15" xfId="17391"/>
    <cellStyle name="差 2 34 2" xfId="17392"/>
    <cellStyle name="差 2 34 3" xfId="17393"/>
    <cellStyle name="差 2 34 4" xfId="17394"/>
    <cellStyle name="差 2 34 5" xfId="17395"/>
    <cellStyle name="差 2 34 6" xfId="17396"/>
    <cellStyle name="差 2 34 7" xfId="17397"/>
    <cellStyle name="差 2 34 8" xfId="17398"/>
    <cellStyle name="差 2 34 9" xfId="17399"/>
    <cellStyle name="差 2 35" xfId="17400"/>
    <cellStyle name="差 2 36" xfId="17401"/>
    <cellStyle name="差 2 37" xfId="17402"/>
    <cellStyle name="差 2 38" xfId="17403"/>
    <cellStyle name="差 2 39" xfId="17404"/>
    <cellStyle name="差 2 4" xfId="17405"/>
    <cellStyle name="差 2 4 10" xfId="17406"/>
    <cellStyle name="差 2 4 11" xfId="17407"/>
    <cellStyle name="差 2 4 12" xfId="17408"/>
    <cellStyle name="差 2 4 13" xfId="17409"/>
    <cellStyle name="差 2 4 14" xfId="17410"/>
    <cellStyle name="差 2 4 15" xfId="17411"/>
    <cellStyle name="差 2 4 2" xfId="17412"/>
    <cellStyle name="差 2 4 3" xfId="17413"/>
    <cellStyle name="差 2 4 4" xfId="17414"/>
    <cellStyle name="差 2 4 5" xfId="17415"/>
    <cellStyle name="差 2 4 6" xfId="17416"/>
    <cellStyle name="差 2 4 7" xfId="17417"/>
    <cellStyle name="差 2 4 8" xfId="17418"/>
    <cellStyle name="差 2 4 9" xfId="17419"/>
    <cellStyle name="差 2 40" xfId="17420"/>
    <cellStyle name="差 2 41" xfId="17421"/>
    <cellStyle name="差 2 42" xfId="17422"/>
    <cellStyle name="差 2 43" xfId="17423"/>
    <cellStyle name="差 2 44" xfId="17424"/>
    <cellStyle name="差 2 45" xfId="17425"/>
    <cellStyle name="差 2 46" xfId="17426"/>
    <cellStyle name="差 2 47" xfId="17427"/>
    <cellStyle name="差 2 48" xfId="17428"/>
    <cellStyle name="差 2 49" xfId="17429"/>
    <cellStyle name="差 2 5" xfId="17430"/>
    <cellStyle name="差 2 5 10" xfId="17431"/>
    <cellStyle name="差 2 5 11" xfId="17432"/>
    <cellStyle name="差 2 5 12" xfId="17433"/>
    <cellStyle name="差 2 5 13" xfId="17434"/>
    <cellStyle name="差 2 5 14" xfId="17435"/>
    <cellStyle name="差 2 5 15" xfId="17436"/>
    <cellStyle name="差 2 5 2" xfId="17437"/>
    <cellStyle name="差 2 5 3" xfId="17438"/>
    <cellStyle name="差 2 5 4" xfId="17439"/>
    <cellStyle name="差 2 5 5" xfId="17440"/>
    <cellStyle name="差 2 5 6" xfId="17441"/>
    <cellStyle name="差 2 5 7" xfId="17442"/>
    <cellStyle name="差 2 5 8" xfId="17443"/>
    <cellStyle name="差 2 5 9" xfId="17444"/>
    <cellStyle name="差 2 50" xfId="17445"/>
    <cellStyle name="差 2 51" xfId="17446"/>
    <cellStyle name="差 2 52" xfId="17447"/>
    <cellStyle name="差 2 53" xfId="17448"/>
    <cellStyle name="差 2 54" xfId="17449"/>
    <cellStyle name="差 2 55" xfId="17450"/>
    <cellStyle name="差 2 56" xfId="17451"/>
    <cellStyle name="差 2 57" xfId="17452"/>
    <cellStyle name="差 2 58" xfId="17453"/>
    <cellStyle name="差 2 59" xfId="17454"/>
    <cellStyle name="差 2 6" xfId="17455"/>
    <cellStyle name="差 2 6 10" xfId="17456"/>
    <cellStyle name="差 2 6 11" xfId="17457"/>
    <cellStyle name="差 2 6 12" xfId="17458"/>
    <cellStyle name="差 2 6 13" xfId="17459"/>
    <cellStyle name="差 2 6 14" xfId="17460"/>
    <cellStyle name="差 2 6 15" xfId="17461"/>
    <cellStyle name="差 2 6 2" xfId="17462"/>
    <cellStyle name="差 2 6 3" xfId="17463"/>
    <cellStyle name="差 2 6 4" xfId="17464"/>
    <cellStyle name="差 2 6 5" xfId="17465"/>
    <cellStyle name="差 2 6 6" xfId="17466"/>
    <cellStyle name="差 2 6 7" xfId="17467"/>
    <cellStyle name="差 2 6 8" xfId="17468"/>
    <cellStyle name="差 2 6 9" xfId="17469"/>
    <cellStyle name="差 2 60" xfId="17470"/>
    <cellStyle name="差 2 7" xfId="17471"/>
    <cellStyle name="差 2 7 10" xfId="17472"/>
    <cellStyle name="差 2 7 11" xfId="17473"/>
    <cellStyle name="差 2 7 12" xfId="17474"/>
    <cellStyle name="差 2 7 13" xfId="17475"/>
    <cellStyle name="差 2 7 14" xfId="17476"/>
    <cellStyle name="差 2 7 15" xfId="17477"/>
    <cellStyle name="差 2 7 2" xfId="17478"/>
    <cellStyle name="差 2 7 3" xfId="17479"/>
    <cellStyle name="差 2 7 4" xfId="17480"/>
    <cellStyle name="差 2 7 5" xfId="17481"/>
    <cellStyle name="差 2 7 6" xfId="17482"/>
    <cellStyle name="差 2 7 7" xfId="17483"/>
    <cellStyle name="差 2 7 8" xfId="17484"/>
    <cellStyle name="差 2 7 9" xfId="17485"/>
    <cellStyle name="差 2 8" xfId="17486"/>
    <cellStyle name="差 2 8 10" xfId="17487"/>
    <cellStyle name="差 2 8 11" xfId="17488"/>
    <cellStyle name="差 2 8 12" xfId="17489"/>
    <cellStyle name="差 2 8 13" xfId="17490"/>
    <cellStyle name="差 2 8 14" xfId="17491"/>
    <cellStyle name="差 2 8 15" xfId="17492"/>
    <cellStyle name="差 2 8 2" xfId="17493"/>
    <cellStyle name="差 2 8 3" xfId="17494"/>
    <cellStyle name="差 2 8 4" xfId="17495"/>
    <cellStyle name="差 2 8 5" xfId="17496"/>
    <cellStyle name="差 2 8 6" xfId="17497"/>
    <cellStyle name="差 2 8 7" xfId="17498"/>
    <cellStyle name="差 2 8 8" xfId="17499"/>
    <cellStyle name="差 2 8 9" xfId="17500"/>
    <cellStyle name="差 2 9" xfId="17501"/>
    <cellStyle name="差 2 9 10" xfId="17502"/>
    <cellStyle name="差 2 9 11" xfId="17503"/>
    <cellStyle name="差 2 9 12" xfId="17504"/>
    <cellStyle name="差 2 9 13" xfId="17505"/>
    <cellStyle name="差 2 9 14" xfId="17506"/>
    <cellStyle name="差 2 9 15" xfId="17507"/>
    <cellStyle name="差 2 9 2" xfId="17508"/>
    <cellStyle name="差 2 9 3" xfId="17509"/>
    <cellStyle name="差 2 9 4" xfId="17510"/>
    <cellStyle name="差 2 9 5" xfId="17511"/>
    <cellStyle name="差 2 9 6" xfId="17512"/>
    <cellStyle name="差 2 9 7" xfId="17513"/>
    <cellStyle name="差 2 9 8" xfId="17514"/>
    <cellStyle name="差 2 9 9" xfId="17515"/>
    <cellStyle name="差 3" xfId="17516"/>
    <cellStyle name="差 3 10" xfId="17517"/>
    <cellStyle name="差 3 11" xfId="17518"/>
    <cellStyle name="差 3 12" xfId="17519"/>
    <cellStyle name="差 3 13" xfId="17520"/>
    <cellStyle name="差 3 14" xfId="17521"/>
    <cellStyle name="差 3 15" xfId="17522"/>
    <cellStyle name="差 3 16" xfId="17523"/>
    <cellStyle name="差 3 17" xfId="17524"/>
    <cellStyle name="差 3 18" xfId="17525"/>
    <cellStyle name="差 3 19" xfId="17526"/>
    <cellStyle name="差 3 2" xfId="17527"/>
    <cellStyle name="差 3 2 10" xfId="17528"/>
    <cellStyle name="差 3 2 11" xfId="17529"/>
    <cellStyle name="差 3 2 12" xfId="17530"/>
    <cellStyle name="差 3 2 13" xfId="17531"/>
    <cellStyle name="差 3 2 14" xfId="17532"/>
    <cellStyle name="差 3 2 15" xfId="17533"/>
    <cellStyle name="差 3 2 2" xfId="17534"/>
    <cellStyle name="差 3 2 3" xfId="17535"/>
    <cellStyle name="差 3 2 4" xfId="17536"/>
    <cellStyle name="差 3 2 5" xfId="17537"/>
    <cellStyle name="差 3 2 6" xfId="17538"/>
    <cellStyle name="差 3 2 7" xfId="17539"/>
    <cellStyle name="差 3 2 8" xfId="17540"/>
    <cellStyle name="差 3 2 9" xfId="17541"/>
    <cellStyle name="差 3 20" xfId="17542"/>
    <cellStyle name="差 3 21" xfId="17543"/>
    <cellStyle name="差 3 22" xfId="17544"/>
    <cellStyle name="差 3 23" xfId="17545"/>
    <cellStyle name="差 3 24" xfId="17546"/>
    <cellStyle name="差 3 25" xfId="17547"/>
    <cellStyle name="差 3 26" xfId="17548"/>
    <cellStyle name="差 3 27" xfId="17549"/>
    <cellStyle name="差 3 28" xfId="17550"/>
    <cellStyle name="差 3 29" xfId="17551"/>
    <cellStyle name="差 3 3" xfId="17552"/>
    <cellStyle name="差 3 3 10" xfId="17553"/>
    <cellStyle name="差 3 3 11" xfId="17554"/>
    <cellStyle name="差 3 3 12" xfId="17555"/>
    <cellStyle name="差 3 3 13" xfId="17556"/>
    <cellStyle name="差 3 3 14" xfId="17557"/>
    <cellStyle name="差 3 3 15" xfId="17558"/>
    <cellStyle name="差 3 3 2" xfId="17559"/>
    <cellStyle name="差 3 3 3" xfId="17560"/>
    <cellStyle name="差 3 3 4" xfId="17561"/>
    <cellStyle name="差 3 3 5" xfId="17562"/>
    <cellStyle name="差 3 3 6" xfId="17563"/>
    <cellStyle name="差 3 3 7" xfId="17564"/>
    <cellStyle name="差 3 3 8" xfId="17565"/>
    <cellStyle name="差 3 3 9" xfId="17566"/>
    <cellStyle name="差 3 30" xfId="17567"/>
    <cellStyle name="差 3 31" xfId="17568"/>
    <cellStyle name="差 3 32" xfId="17569"/>
    <cellStyle name="差 3 33" xfId="17570"/>
    <cellStyle name="差 3 4" xfId="17571"/>
    <cellStyle name="差 3 4 10" xfId="17572"/>
    <cellStyle name="差 3 4 11" xfId="17573"/>
    <cellStyle name="差 3 4 12" xfId="17574"/>
    <cellStyle name="差 3 4 13" xfId="17575"/>
    <cellStyle name="差 3 4 14" xfId="17576"/>
    <cellStyle name="差 3 4 15" xfId="17577"/>
    <cellStyle name="差 3 4 2" xfId="17578"/>
    <cellStyle name="差 3 4 3" xfId="17579"/>
    <cellStyle name="差 3 4 4" xfId="17580"/>
    <cellStyle name="差 3 4 5" xfId="17581"/>
    <cellStyle name="差 3 4 6" xfId="17582"/>
    <cellStyle name="差 3 4 7" xfId="17583"/>
    <cellStyle name="差 3 4 8" xfId="17584"/>
    <cellStyle name="差 3 4 9" xfId="17585"/>
    <cellStyle name="差 3 5" xfId="17586"/>
    <cellStyle name="差 3 5 10" xfId="17587"/>
    <cellStyle name="差 3 5 11" xfId="17588"/>
    <cellStyle name="差 3 5 12" xfId="17589"/>
    <cellStyle name="差 3 5 13" xfId="17590"/>
    <cellStyle name="差 3 5 14" xfId="17591"/>
    <cellStyle name="差 3 5 15" xfId="17592"/>
    <cellStyle name="差 3 5 2" xfId="17593"/>
    <cellStyle name="差 3 5 3" xfId="17594"/>
    <cellStyle name="差 3 5 4" xfId="17595"/>
    <cellStyle name="差 3 5 5" xfId="17596"/>
    <cellStyle name="差 3 5 6" xfId="17597"/>
    <cellStyle name="差 3 5 7" xfId="17598"/>
    <cellStyle name="差 3 5 8" xfId="17599"/>
    <cellStyle name="差 3 5 9" xfId="17600"/>
    <cellStyle name="差 3 6" xfId="17601"/>
    <cellStyle name="差 3 6 10" xfId="17602"/>
    <cellStyle name="差 3 6 11" xfId="17603"/>
    <cellStyle name="差 3 6 12" xfId="17604"/>
    <cellStyle name="差 3 6 13" xfId="17605"/>
    <cellStyle name="差 3 6 14" xfId="17606"/>
    <cellStyle name="差 3 6 15" xfId="17607"/>
    <cellStyle name="差 3 6 2" xfId="17608"/>
    <cellStyle name="差 3 6 3" xfId="17609"/>
    <cellStyle name="差 3 6 4" xfId="17610"/>
    <cellStyle name="差 3 6 5" xfId="17611"/>
    <cellStyle name="差 3 6 6" xfId="17612"/>
    <cellStyle name="差 3 6 7" xfId="17613"/>
    <cellStyle name="差 3 6 8" xfId="17614"/>
    <cellStyle name="差 3 6 9" xfId="17615"/>
    <cellStyle name="差 3 7" xfId="17616"/>
    <cellStyle name="差 3 7 10" xfId="17617"/>
    <cellStyle name="差 3 7 11" xfId="17618"/>
    <cellStyle name="差 3 7 12" xfId="17619"/>
    <cellStyle name="差 3 7 13" xfId="17620"/>
    <cellStyle name="差 3 7 14" xfId="17621"/>
    <cellStyle name="差 3 7 15" xfId="17622"/>
    <cellStyle name="差 3 7 2" xfId="17623"/>
    <cellStyle name="差 3 7 3" xfId="17624"/>
    <cellStyle name="差 3 7 4" xfId="17625"/>
    <cellStyle name="差 3 7 5" xfId="17626"/>
    <cellStyle name="差 3 7 6" xfId="17627"/>
    <cellStyle name="差 3 7 7" xfId="17628"/>
    <cellStyle name="差 3 7 8" xfId="17629"/>
    <cellStyle name="差 3 7 9" xfId="17630"/>
    <cellStyle name="差 3 8" xfId="17631"/>
    <cellStyle name="差 3 9" xfId="17632"/>
    <cellStyle name="差 4" xfId="17633"/>
    <cellStyle name="差 4 10" xfId="17634"/>
    <cellStyle name="差 4 11" xfId="17635"/>
    <cellStyle name="差 4 12" xfId="17636"/>
    <cellStyle name="差 4 13" xfId="17637"/>
    <cellStyle name="差 4 14" xfId="17638"/>
    <cellStyle name="差 4 15" xfId="17639"/>
    <cellStyle name="差 4 2" xfId="17640"/>
    <cellStyle name="差 4 3" xfId="17641"/>
    <cellStyle name="差 4 4" xfId="17642"/>
    <cellStyle name="差 4 5" xfId="17643"/>
    <cellStyle name="差 4 6" xfId="17644"/>
    <cellStyle name="差 4 7" xfId="17645"/>
    <cellStyle name="差 4 8" xfId="17646"/>
    <cellStyle name="差 4 9" xfId="17647"/>
    <cellStyle name="差 5" xfId="17648"/>
    <cellStyle name="差 5 10" xfId="17649"/>
    <cellStyle name="差 5 11" xfId="17650"/>
    <cellStyle name="差 5 12" xfId="17651"/>
    <cellStyle name="差 5 13" xfId="17652"/>
    <cellStyle name="差 5 14" xfId="17653"/>
    <cellStyle name="差 5 15" xfId="17654"/>
    <cellStyle name="差 5 2" xfId="17655"/>
    <cellStyle name="差 5 3" xfId="17656"/>
    <cellStyle name="差 5 4" xfId="17657"/>
    <cellStyle name="差 5 5" xfId="17658"/>
    <cellStyle name="差 5 6" xfId="17659"/>
    <cellStyle name="差 5 7" xfId="17660"/>
    <cellStyle name="差 5 8" xfId="17661"/>
    <cellStyle name="差 5 9" xfId="17662"/>
    <cellStyle name="差 6" xfId="17663"/>
    <cellStyle name="差 6 10" xfId="17664"/>
    <cellStyle name="差 6 11" xfId="17665"/>
    <cellStyle name="差 6 12" xfId="17666"/>
    <cellStyle name="差 6 13" xfId="17667"/>
    <cellStyle name="差 6 14" xfId="17668"/>
    <cellStyle name="差 6 15" xfId="17669"/>
    <cellStyle name="差 6 2" xfId="17670"/>
    <cellStyle name="差 6 3" xfId="17671"/>
    <cellStyle name="差 6 4" xfId="17672"/>
    <cellStyle name="差 6 5" xfId="17673"/>
    <cellStyle name="差 6 6" xfId="17674"/>
    <cellStyle name="差 6 7" xfId="17675"/>
    <cellStyle name="差 6 8" xfId="17676"/>
    <cellStyle name="差 6 9" xfId="17677"/>
    <cellStyle name="差 7" xfId="17678"/>
    <cellStyle name="差 7 10" xfId="17679"/>
    <cellStyle name="差 7 11" xfId="17680"/>
    <cellStyle name="差 7 12" xfId="17681"/>
    <cellStyle name="差 7 13" xfId="17682"/>
    <cellStyle name="差 7 14" xfId="17683"/>
    <cellStyle name="差 7 15" xfId="17684"/>
    <cellStyle name="差 7 2" xfId="17685"/>
    <cellStyle name="差 7 3" xfId="17686"/>
    <cellStyle name="差 7 4" xfId="17687"/>
    <cellStyle name="差 7 5" xfId="17688"/>
    <cellStyle name="差 7 6" xfId="17689"/>
    <cellStyle name="差 7 7" xfId="17690"/>
    <cellStyle name="差 7 8" xfId="17691"/>
    <cellStyle name="差 7 9" xfId="17692"/>
    <cellStyle name="差 8" xfId="17693"/>
    <cellStyle name="差 8 10" xfId="17694"/>
    <cellStyle name="差 8 11" xfId="17695"/>
    <cellStyle name="差 8 12" xfId="17696"/>
    <cellStyle name="差 8 13" xfId="17697"/>
    <cellStyle name="差 8 14" xfId="17698"/>
    <cellStyle name="差 8 15" xfId="17699"/>
    <cellStyle name="差 8 2" xfId="17700"/>
    <cellStyle name="差 8 3" xfId="17701"/>
    <cellStyle name="差 8 4" xfId="17702"/>
    <cellStyle name="差 8 5" xfId="17703"/>
    <cellStyle name="差 8 6" xfId="17704"/>
    <cellStyle name="差 8 7" xfId="17705"/>
    <cellStyle name="差 8 8" xfId="17706"/>
    <cellStyle name="差 8 9" xfId="17707"/>
    <cellStyle name="差 9" xfId="17708"/>
    <cellStyle name="差 9 10" xfId="17709"/>
    <cellStyle name="差 9 11" xfId="17710"/>
    <cellStyle name="差 9 12" xfId="17711"/>
    <cellStyle name="差 9 13" xfId="17712"/>
    <cellStyle name="差 9 14" xfId="17713"/>
    <cellStyle name="差 9 15" xfId="17714"/>
    <cellStyle name="差 9 2" xfId="17715"/>
    <cellStyle name="差 9 3" xfId="17716"/>
    <cellStyle name="差 9 4" xfId="17717"/>
    <cellStyle name="差 9 5" xfId="17718"/>
    <cellStyle name="差 9 6" xfId="17719"/>
    <cellStyle name="差 9 7" xfId="17720"/>
    <cellStyle name="差 9 8" xfId="17721"/>
    <cellStyle name="差 9 9" xfId="17722"/>
    <cellStyle name="常规" xfId="0" builtinId="0"/>
    <cellStyle name="常规 10" xfId="17723"/>
    <cellStyle name="常规 11" xfId="18"/>
    <cellStyle name="常规 11 2" xfId="21"/>
    <cellStyle name="常规 12" xfId="17724"/>
    <cellStyle name="常规 13" xfId="17725"/>
    <cellStyle name="常规 13 2" xfId="17726"/>
    <cellStyle name="常规 13 3" xfId="17727"/>
    <cellStyle name="常规 13 4" xfId="17728"/>
    <cellStyle name="常规 13 5" xfId="17729"/>
    <cellStyle name="常规 13 6" xfId="17730"/>
    <cellStyle name="常规 13 7" xfId="17731"/>
    <cellStyle name="常规 14" xfId="17732"/>
    <cellStyle name="常规 15" xfId="17733"/>
    <cellStyle name="常规 16" xfId="10"/>
    <cellStyle name="常规 16 2" xfId="19"/>
    <cellStyle name="常规 16 2 10" xfId="17734"/>
    <cellStyle name="常规 16 2 11" xfId="17735"/>
    <cellStyle name="常规 16 2 12" xfId="17736"/>
    <cellStyle name="常规 16 2 13" xfId="17737"/>
    <cellStyle name="常规 16 2 14" xfId="17738"/>
    <cellStyle name="常规 16 2 15" xfId="17739"/>
    <cellStyle name="常规 16 2 2" xfId="17740"/>
    <cellStyle name="常规 16 2 3" xfId="17741"/>
    <cellStyle name="常规 16 2 4" xfId="17742"/>
    <cellStyle name="常规 16 2 5" xfId="17743"/>
    <cellStyle name="常规 16 2 6" xfId="17744"/>
    <cellStyle name="常规 16 2 7" xfId="17745"/>
    <cellStyle name="常规 16 2 8" xfId="17746"/>
    <cellStyle name="常规 16 2 9" xfId="17747"/>
    <cellStyle name="常规 16 3" xfId="17748"/>
    <cellStyle name="常规 16 3 10" xfId="17749"/>
    <cellStyle name="常规 16 3 11" xfId="17750"/>
    <cellStyle name="常规 16 3 12" xfId="17751"/>
    <cellStyle name="常规 16 3 13" xfId="17752"/>
    <cellStyle name="常规 16 3 14" xfId="17753"/>
    <cellStyle name="常规 16 3 15" xfId="17754"/>
    <cellStyle name="常规 16 3 2" xfId="17755"/>
    <cellStyle name="常规 16 3 3" xfId="17756"/>
    <cellStyle name="常规 16 3 4" xfId="17757"/>
    <cellStyle name="常规 16 3 5" xfId="17758"/>
    <cellStyle name="常规 16 3 6" xfId="17759"/>
    <cellStyle name="常规 16 3 7" xfId="17760"/>
    <cellStyle name="常规 16 3 8" xfId="17761"/>
    <cellStyle name="常规 16 3 9" xfId="17762"/>
    <cellStyle name="常规 16 4" xfId="17763"/>
    <cellStyle name="常规 16 4 10" xfId="17764"/>
    <cellStyle name="常规 16 4 11" xfId="17765"/>
    <cellStyle name="常规 16 4 12" xfId="17766"/>
    <cellStyle name="常规 16 4 13" xfId="17767"/>
    <cellStyle name="常规 16 4 14" xfId="17768"/>
    <cellStyle name="常规 16 4 15" xfId="17769"/>
    <cellStyle name="常规 16 4 2" xfId="17770"/>
    <cellStyle name="常规 16 4 3" xfId="17771"/>
    <cellStyle name="常规 16 4 4" xfId="17772"/>
    <cellStyle name="常规 16 4 5" xfId="17773"/>
    <cellStyle name="常规 16 4 6" xfId="17774"/>
    <cellStyle name="常规 16 4 7" xfId="17775"/>
    <cellStyle name="常规 16 4 8" xfId="17776"/>
    <cellStyle name="常规 16 4 9" xfId="17777"/>
    <cellStyle name="常规 16 5" xfId="17778"/>
    <cellStyle name="常规 16 5 10" xfId="17779"/>
    <cellStyle name="常规 16 5 11" xfId="17780"/>
    <cellStyle name="常规 16 5 12" xfId="17781"/>
    <cellStyle name="常规 16 5 13" xfId="17782"/>
    <cellStyle name="常规 16 5 14" xfId="17783"/>
    <cellStyle name="常规 16 5 15" xfId="17784"/>
    <cellStyle name="常规 16 5 2" xfId="17785"/>
    <cellStyle name="常规 16 5 3" xfId="17786"/>
    <cellStyle name="常规 16 5 4" xfId="17787"/>
    <cellStyle name="常规 16 5 5" xfId="17788"/>
    <cellStyle name="常规 16 5 6" xfId="17789"/>
    <cellStyle name="常规 16 5 7" xfId="17790"/>
    <cellStyle name="常规 16 5 8" xfId="17791"/>
    <cellStyle name="常规 16 5 9" xfId="17792"/>
    <cellStyle name="常规 17" xfId="17793"/>
    <cellStyle name="常规 17 2" xfId="17794"/>
    <cellStyle name="常规 17 2 10" xfId="17795"/>
    <cellStyle name="常规 17 2 11" xfId="17796"/>
    <cellStyle name="常规 17 2 12" xfId="17797"/>
    <cellStyle name="常规 17 2 13" xfId="17798"/>
    <cellStyle name="常规 17 2 14" xfId="17799"/>
    <cellStyle name="常规 17 2 15" xfId="17800"/>
    <cellStyle name="常规 17 2 2" xfId="17801"/>
    <cellStyle name="常规 17 2 3" xfId="17802"/>
    <cellStyle name="常规 17 2 4" xfId="17803"/>
    <cellStyle name="常规 17 2 5" xfId="17804"/>
    <cellStyle name="常规 17 2 6" xfId="17805"/>
    <cellStyle name="常规 17 2 7" xfId="17806"/>
    <cellStyle name="常规 17 2 8" xfId="17807"/>
    <cellStyle name="常规 17 2 9" xfId="17808"/>
    <cellStyle name="常规 17 3" xfId="17809"/>
    <cellStyle name="常规 17 3 10" xfId="17810"/>
    <cellStyle name="常规 17 3 11" xfId="17811"/>
    <cellStyle name="常规 17 3 12" xfId="17812"/>
    <cellStyle name="常规 17 3 13" xfId="17813"/>
    <cellStyle name="常规 17 3 14" xfId="17814"/>
    <cellStyle name="常规 17 3 15" xfId="17815"/>
    <cellStyle name="常规 17 3 2" xfId="17816"/>
    <cellStyle name="常规 17 3 3" xfId="17817"/>
    <cellStyle name="常规 17 3 4" xfId="17818"/>
    <cellStyle name="常规 17 3 5" xfId="17819"/>
    <cellStyle name="常规 17 3 6" xfId="17820"/>
    <cellStyle name="常规 17 3 7" xfId="17821"/>
    <cellStyle name="常规 17 3 8" xfId="17822"/>
    <cellStyle name="常规 17 3 9" xfId="17823"/>
    <cellStyle name="常规 17 4" xfId="17824"/>
    <cellStyle name="常规 17 4 10" xfId="17825"/>
    <cellStyle name="常规 17 4 11" xfId="17826"/>
    <cellStyle name="常规 17 4 12" xfId="17827"/>
    <cellStyle name="常规 17 4 13" xfId="17828"/>
    <cellStyle name="常规 17 4 14" xfId="17829"/>
    <cellStyle name="常规 17 4 15" xfId="17830"/>
    <cellStyle name="常规 17 4 2" xfId="17831"/>
    <cellStyle name="常规 17 4 3" xfId="17832"/>
    <cellStyle name="常规 17 4 4" xfId="17833"/>
    <cellStyle name="常规 17 4 5" xfId="17834"/>
    <cellStyle name="常规 17 4 6" xfId="17835"/>
    <cellStyle name="常规 17 4 7" xfId="17836"/>
    <cellStyle name="常规 17 4 8" xfId="17837"/>
    <cellStyle name="常规 17 4 9" xfId="17838"/>
    <cellStyle name="常规 17 5" xfId="17839"/>
    <cellStyle name="常规 17 5 10" xfId="17840"/>
    <cellStyle name="常规 17 5 11" xfId="17841"/>
    <cellStyle name="常规 17 5 12" xfId="17842"/>
    <cellStyle name="常规 17 5 13" xfId="17843"/>
    <cellStyle name="常规 17 5 14" xfId="17844"/>
    <cellStyle name="常规 17 5 15" xfId="17845"/>
    <cellStyle name="常规 17 5 2" xfId="17846"/>
    <cellStyle name="常规 17 5 3" xfId="17847"/>
    <cellStyle name="常规 17 5 4" xfId="17848"/>
    <cellStyle name="常规 17 5 5" xfId="17849"/>
    <cellStyle name="常规 17 5 6" xfId="17850"/>
    <cellStyle name="常规 17 5 7" xfId="17851"/>
    <cellStyle name="常规 17 5 8" xfId="17852"/>
    <cellStyle name="常规 17 5 9" xfId="17853"/>
    <cellStyle name="常规 18" xfId="17854"/>
    <cellStyle name="常规 18 2" xfId="17855"/>
    <cellStyle name="常规 18 2 10" xfId="17856"/>
    <cellStyle name="常规 18 2 11" xfId="17857"/>
    <cellStyle name="常规 18 2 12" xfId="17858"/>
    <cellStyle name="常规 18 2 13" xfId="17859"/>
    <cellStyle name="常规 18 2 14" xfId="17860"/>
    <cellStyle name="常规 18 2 15" xfId="17861"/>
    <cellStyle name="常规 18 2 2" xfId="17862"/>
    <cellStyle name="常规 18 2 3" xfId="17863"/>
    <cellStyle name="常规 18 2 4" xfId="17864"/>
    <cellStyle name="常规 18 2 5" xfId="17865"/>
    <cellStyle name="常规 18 2 6" xfId="17866"/>
    <cellStyle name="常规 18 2 7" xfId="17867"/>
    <cellStyle name="常规 18 2 8" xfId="17868"/>
    <cellStyle name="常规 18 2 9" xfId="17869"/>
    <cellStyle name="常规 18 3" xfId="17870"/>
    <cellStyle name="常规 18 3 10" xfId="17871"/>
    <cellStyle name="常规 18 3 11" xfId="17872"/>
    <cellStyle name="常规 18 3 12" xfId="17873"/>
    <cellStyle name="常规 18 3 13" xfId="17874"/>
    <cellStyle name="常规 18 3 14" xfId="17875"/>
    <cellStyle name="常规 18 3 15" xfId="17876"/>
    <cellStyle name="常规 18 3 2" xfId="17877"/>
    <cellStyle name="常规 18 3 3" xfId="17878"/>
    <cellStyle name="常规 18 3 4" xfId="17879"/>
    <cellStyle name="常规 18 3 5" xfId="17880"/>
    <cellStyle name="常规 18 3 6" xfId="17881"/>
    <cellStyle name="常规 18 3 7" xfId="17882"/>
    <cellStyle name="常规 18 3 8" xfId="17883"/>
    <cellStyle name="常规 18 3 9" xfId="17884"/>
    <cellStyle name="常规 18 4" xfId="17885"/>
    <cellStyle name="常规 18 4 10" xfId="17886"/>
    <cellStyle name="常规 18 4 11" xfId="17887"/>
    <cellStyle name="常规 18 4 12" xfId="17888"/>
    <cellStyle name="常规 18 4 13" xfId="17889"/>
    <cellStyle name="常规 18 4 14" xfId="17890"/>
    <cellStyle name="常规 18 4 15" xfId="17891"/>
    <cellStyle name="常规 18 4 2" xfId="17892"/>
    <cellStyle name="常规 18 4 3" xfId="17893"/>
    <cellStyle name="常规 18 4 4" xfId="17894"/>
    <cellStyle name="常规 18 4 5" xfId="17895"/>
    <cellStyle name="常规 18 4 6" xfId="17896"/>
    <cellStyle name="常规 18 4 7" xfId="17897"/>
    <cellStyle name="常规 18 4 8" xfId="17898"/>
    <cellStyle name="常规 18 4 9" xfId="17899"/>
    <cellStyle name="常规 18 5" xfId="17900"/>
    <cellStyle name="常规 18 5 10" xfId="17901"/>
    <cellStyle name="常规 18 5 11" xfId="17902"/>
    <cellStyle name="常规 18 5 12" xfId="17903"/>
    <cellStyle name="常规 18 5 13" xfId="17904"/>
    <cellStyle name="常规 18 5 14" xfId="17905"/>
    <cellStyle name="常规 18 5 15" xfId="17906"/>
    <cellStyle name="常规 18 5 2" xfId="17907"/>
    <cellStyle name="常规 18 5 3" xfId="17908"/>
    <cellStyle name="常规 18 5 4" xfId="17909"/>
    <cellStyle name="常规 18 5 5" xfId="17910"/>
    <cellStyle name="常规 18 5 6" xfId="17911"/>
    <cellStyle name="常规 18 5 7" xfId="17912"/>
    <cellStyle name="常规 18 5 8" xfId="17913"/>
    <cellStyle name="常规 18 5 9" xfId="17914"/>
    <cellStyle name="常规 19" xfId="17915"/>
    <cellStyle name="常规 19 2" xfId="17916"/>
    <cellStyle name="常规 19 2 10" xfId="17917"/>
    <cellStyle name="常规 19 2 11" xfId="17918"/>
    <cellStyle name="常规 19 2 12" xfId="17919"/>
    <cellStyle name="常规 19 2 13" xfId="17920"/>
    <cellStyle name="常规 19 2 14" xfId="17921"/>
    <cellStyle name="常规 19 2 15" xfId="17922"/>
    <cellStyle name="常规 19 2 2" xfId="17923"/>
    <cellStyle name="常规 19 2 3" xfId="17924"/>
    <cellStyle name="常规 19 2 4" xfId="17925"/>
    <cellStyle name="常规 19 2 5" xfId="17926"/>
    <cellStyle name="常规 19 2 6" xfId="17927"/>
    <cellStyle name="常规 19 2 7" xfId="17928"/>
    <cellStyle name="常规 19 2 8" xfId="17929"/>
    <cellStyle name="常规 19 2 9" xfId="17930"/>
    <cellStyle name="常规 19 3" xfId="17931"/>
    <cellStyle name="常规 19 3 10" xfId="17932"/>
    <cellStyle name="常规 19 3 11" xfId="17933"/>
    <cellStyle name="常规 19 3 12" xfId="17934"/>
    <cellStyle name="常规 19 3 13" xfId="17935"/>
    <cellStyle name="常规 19 3 14" xfId="17936"/>
    <cellStyle name="常规 19 3 15" xfId="17937"/>
    <cellStyle name="常规 19 3 2" xfId="17938"/>
    <cellStyle name="常规 19 3 3" xfId="17939"/>
    <cellStyle name="常规 19 3 4" xfId="17940"/>
    <cellStyle name="常规 19 3 5" xfId="17941"/>
    <cellStyle name="常规 19 3 6" xfId="17942"/>
    <cellStyle name="常规 19 3 7" xfId="17943"/>
    <cellStyle name="常规 19 3 8" xfId="17944"/>
    <cellStyle name="常规 19 3 9" xfId="17945"/>
    <cellStyle name="常规 19 4" xfId="17946"/>
    <cellStyle name="常规 19 4 10" xfId="17947"/>
    <cellStyle name="常规 19 4 11" xfId="17948"/>
    <cellStyle name="常规 19 4 12" xfId="17949"/>
    <cellStyle name="常规 19 4 13" xfId="17950"/>
    <cellStyle name="常规 19 4 14" xfId="17951"/>
    <cellStyle name="常规 19 4 15" xfId="17952"/>
    <cellStyle name="常规 19 4 2" xfId="17953"/>
    <cellStyle name="常规 19 4 3" xfId="17954"/>
    <cellStyle name="常规 19 4 4" xfId="17955"/>
    <cellStyle name="常规 19 4 5" xfId="17956"/>
    <cellStyle name="常规 19 4 6" xfId="17957"/>
    <cellStyle name="常规 19 4 7" xfId="17958"/>
    <cellStyle name="常规 19 4 8" xfId="17959"/>
    <cellStyle name="常规 19 4 9" xfId="17960"/>
    <cellStyle name="常规 19 5" xfId="17961"/>
    <cellStyle name="常规 19 5 10" xfId="17962"/>
    <cellStyle name="常规 19 5 11" xfId="17963"/>
    <cellStyle name="常规 19 5 12" xfId="17964"/>
    <cellStyle name="常规 19 5 13" xfId="17965"/>
    <cellStyle name="常规 19 5 14" xfId="17966"/>
    <cellStyle name="常规 19 5 15" xfId="17967"/>
    <cellStyle name="常规 19 5 2" xfId="17968"/>
    <cellStyle name="常规 19 5 3" xfId="17969"/>
    <cellStyle name="常规 19 5 4" xfId="17970"/>
    <cellStyle name="常规 19 5 5" xfId="17971"/>
    <cellStyle name="常规 19 5 6" xfId="17972"/>
    <cellStyle name="常规 19 5 7" xfId="17973"/>
    <cellStyle name="常规 19 5 8" xfId="17974"/>
    <cellStyle name="常规 19 5 9" xfId="17975"/>
    <cellStyle name="常规 2" xfId="1"/>
    <cellStyle name="常规 2 10" xfId="17976"/>
    <cellStyle name="常规 2 10 10" xfId="17977"/>
    <cellStyle name="常规 2 10 2" xfId="17978"/>
    <cellStyle name="常规 2 10 2 10" xfId="17979"/>
    <cellStyle name="常规 2 10 2 11" xfId="17980"/>
    <cellStyle name="常规 2 10 2 12" xfId="17981"/>
    <cellStyle name="常规 2 10 2 13" xfId="17982"/>
    <cellStyle name="常规 2 10 2 14" xfId="17983"/>
    <cellStyle name="常规 2 10 2 15" xfId="17984"/>
    <cellStyle name="常规 2 10 2 2" xfId="17985"/>
    <cellStyle name="常规 2 10 2 3" xfId="17986"/>
    <cellStyle name="常规 2 10 2 4" xfId="17987"/>
    <cellStyle name="常规 2 10 2 5" xfId="17988"/>
    <cellStyle name="常规 2 10 2 6" xfId="17989"/>
    <cellStyle name="常规 2 10 2 7" xfId="17990"/>
    <cellStyle name="常规 2 10 2 8" xfId="17991"/>
    <cellStyle name="常规 2 10 2 9" xfId="17992"/>
    <cellStyle name="常规 2 10 3" xfId="17993"/>
    <cellStyle name="常规 2 10 3 10" xfId="17994"/>
    <cellStyle name="常规 2 10 3 11" xfId="17995"/>
    <cellStyle name="常规 2 10 3 12" xfId="17996"/>
    <cellStyle name="常规 2 10 3 13" xfId="17997"/>
    <cellStyle name="常规 2 10 3 14" xfId="17998"/>
    <cellStyle name="常规 2 10 3 15" xfId="17999"/>
    <cellStyle name="常规 2 10 3 2" xfId="18000"/>
    <cellStyle name="常规 2 10 3 3" xfId="18001"/>
    <cellStyle name="常规 2 10 3 4" xfId="18002"/>
    <cellStyle name="常规 2 10 3 5" xfId="18003"/>
    <cellStyle name="常规 2 10 3 6" xfId="18004"/>
    <cellStyle name="常规 2 10 3 7" xfId="18005"/>
    <cellStyle name="常规 2 10 3 8" xfId="18006"/>
    <cellStyle name="常规 2 10 3 9" xfId="18007"/>
    <cellStyle name="常规 2 10 4" xfId="18008"/>
    <cellStyle name="常规 2 10 4 10" xfId="18009"/>
    <cellStyle name="常规 2 10 4 11" xfId="18010"/>
    <cellStyle name="常规 2 10 4 12" xfId="18011"/>
    <cellStyle name="常规 2 10 4 13" xfId="18012"/>
    <cellStyle name="常规 2 10 4 14" xfId="18013"/>
    <cellStyle name="常规 2 10 4 15" xfId="18014"/>
    <cellStyle name="常规 2 10 4 2" xfId="18015"/>
    <cellStyle name="常规 2 10 4 3" xfId="18016"/>
    <cellStyle name="常规 2 10 4 4" xfId="18017"/>
    <cellStyle name="常规 2 10 4 5" xfId="18018"/>
    <cellStyle name="常规 2 10 4 6" xfId="18019"/>
    <cellStyle name="常规 2 10 4 7" xfId="18020"/>
    <cellStyle name="常规 2 10 4 8" xfId="18021"/>
    <cellStyle name="常规 2 10 4 9" xfId="18022"/>
    <cellStyle name="常规 2 10 5" xfId="18023"/>
    <cellStyle name="常规 2 10 5 10" xfId="18024"/>
    <cellStyle name="常规 2 10 5 11" xfId="18025"/>
    <cellStyle name="常规 2 10 5 12" xfId="18026"/>
    <cellStyle name="常规 2 10 5 13" xfId="18027"/>
    <cellStyle name="常规 2 10 5 14" xfId="18028"/>
    <cellStyle name="常规 2 10 5 15" xfId="18029"/>
    <cellStyle name="常规 2 10 5 2" xfId="18030"/>
    <cellStyle name="常规 2 10 5 3" xfId="18031"/>
    <cellStyle name="常规 2 10 5 4" xfId="18032"/>
    <cellStyle name="常规 2 10 5 5" xfId="18033"/>
    <cellStyle name="常规 2 10 5 6" xfId="18034"/>
    <cellStyle name="常规 2 10 5 7" xfId="18035"/>
    <cellStyle name="常规 2 10 5 8" xfId="18036"/>
    <cellStyle name="常规 2 10 5 9" xfId="18037"/>
    <cellStyle name="常规 2 10 6" xfId="18038"/>
    <cellStyle name="常规 2 10 7" xfId="18039"/>
    <cellStyle name="常规 2 10 8" xfId="18040"/>
    <cellStyle name="常规 2 10 9" xfId="18041"/>
    <cellStyle name="常规 2 11" xfId="18042"/>
    <cellStyle name="常规 2 11 10" xfId="18043"/>
    <cellStyle name="常规 2 11 2" xfId="18044"/>
    <cellStyle name="常规 2 11 2 10" xfId="18045"/>
    <cellStyle name="常规 2 11 2 11" xfId="18046"/>
    <cellStyle name="常规 2 11 2 12" xfId="18047"/>
    <cellStyle name="常规 2 11 2 13" xfId="18048"/>
    <cellStyle name="常规 2 11 2 14" xfId="18049"/>
    <cellStyle name="常规 2 11 2 15" xfId="18050"/>
    <cellStyle name="常规 2 11 2 2" xfId="18051"/>
    <cellStyle name="常规 2 11 2 3" xfId="18052"/>
    <cellStyle name="常规 2 11 2 4" xfId="18053"/>
    <cellStyle name="常规 2 11 2 5" xfId="18054"/>
    <cellStyle name="常规 2 11 2 6" xfId="18055"/>
    <cellStyle name="常规 2 11 2 7" xfId="18056"/>
    <cellStyle name="常规 2 11 2 8" xfId="18057"/>
    <cellStyle name="常规 2 11 2 9" xfId="18058"/>
    <cellStyle name="常规 2 11 3" xfId="18059"/>
    <cellStyle name="常规 2 11 3 10" xfId="18060"/>
    <cellStyle name="常规 2 11 3 11" xfId="18061"/>
    <cellStyle name="常规 2 11 3 12" xfId="18062"/>
    <cellStyle name="常规 2 11 3 13" xfId="18063"/>
    <cellStyle name="常规 2 11 3 14" xfId="18064"/>
    <cellStyle name="常规 2 11 3 15" xfId="18065"/>
    <cellStyle name="常规 2 11 3 2" xfId="18066"/>
    <cellStyle name="常规 2 11 3 3" xfId="18067"/>
    <cellStyle name="常规 2 11 3 4" xfId="18068"/>
    <cellStyle name="常规 2 11 3 5" xfId="18069"/>
    <cellStyle name="常规 2 11 3 6" xfId="18070"/>
    <cellStyle name="常规 2 11 3 7" xfId="18071"/>
    <cellStyle name="常规 2 11 3 8" xfId="18072"/>
    <cellStyle name="常规 2 11 3 9" xfId="18073"/>
    <cellStyle name="常规 2 11 4" xfId="18074"/>
    <cellStyle name="常规 2 11 4 10" xfId="18075"/>
    <cellStyle name="常规 2 11 4 11" xfId="18076"/>
    <cellStyle name="常规 2 11 4 12" xfId="18077"/>
    <cellStyle name="常规 2 11 4 13" xfId="18078"/>
    <cellStyle name="常规 2 11 4 14" xfId="18079"/>
    <cellStyle name="常规 2 11 4 15" xfId="18080"/>
    <cellStyle name="常规 2 11 4 2" xfId="18081"/>
    <cellStyle name="常规 2 11 4 3" xfId="18082"/>
    <cellStyle name="常规 2 11 4 4" xfId="18083"/>
    <cellStyle name="常规 2 11 4 5" xfId="18084"/>
    <cellStyle name="常规 2 11 4 6" xfId="18085"/>
    <cellStyle name="常规 2 11 4 7" xfId="18086"/>
    <cellStyle name="常规 2 11 4 8" xfId="18087"/>
    <cellStyle name="常规 2 11 4 9" xfId="18088"/>
    <cellStyle name="常规 2 11 5" xfId="18089"/>
    <cellStyle name="常规 2 11 5 10" xfId="18090"/>
    <cellStyle name="常规 2 11 5 11" xfId="18091"/>
    <cellStyle name="常规 2 11 5 12" xfId="18092"/>
    <cellStyle name="常规 2 11 5 13" xfId="18093"/>
    <cellStyle name="常规 2 11 5 14" xfId="18094"/>
    <cellStyle name="常规 2 11 5 15" xfId="18095"/>
    <cellStyle name="常规 2 11 5 2" xfId="18096"/>
    <cellStyle name="常规 2 11 5 3" xfId="18097"/>
    <cellStyle name="常规 2 11 5 4" xfId="18098"/>
    <cellStyle name="常规 2 11 5 5" xfId="18099"/>
    <cellStyle name="常规 2 11 5 6" xfId="18100"/>
    <cellStyle name="常规 2 11 5 7" xfId="18101"/>
    <cellStyle name="常规 2 11 5 8" xfId="18102"/>
    <cellStyle name="常规 2 11 5 9" xfId="18103"/>
    <cellStyle name="常规 2 11 6" xfId="18104"/>
    <cellStyle name="常规 2 11 7" xfId="18105"/>
    <cellStyle name="常规 2 11 8" xfId="18106"/>
    <cellStyle name="常规 2 11 9" xfId="18107"/>
    <cellStyle name="常规 2 12" xfId="18108"/>
    <cellStyle name="常规 2 12 10" xfId="18109"/>
    <cellStyle name="常规 2 12 2" xfId="18110"/>
    <cellStyle name="常规 2 12 2 10" xfId="18111"/>
    <cellStyle name="常规 2 12 2 11" xfId="18112"/>
    <cellStyle name="常规 2 12 2 12" xfId="18113"/>
    <cellStyle name="常规 2 12 2 13" xfId="18114"/>
    <cellStyle name="常规 2 12 2 14" xfId="18115"/>
    <cellStyle name="常规 2 12 2 15" xfId="18116"/>
    <cellStyle name="常规 2 12 2 2" xfId="18117"/>
    <cellStyle name="常规 2 12 2 3" xfId="18118"/>
    <cellStyle name="常规 2 12 2 4" xfId="18119"/>
    <cellStyle name="常规 2 12 2 5" xfId="18120"/>
    <cellStyle name="常规 2 12 2 6" xfId="18121"/>
    <cellStyle name="常规 2 12 2 7" xfId="18122"/>
    <cellStyle name="常规 2 12 2 8" xfId="18123"/>
    <cellStyle name="常规 2 12 2 9" xfId="18124"/>
    <cellStyle name="常规 2 12 3" xfId="18125"/>
    <cellStyle name="常规 2 12 3 10" xfId="18126"/>
    <cellStyle name="常规 2 12 3 11" xfId="18127"/>
    <cellStyle name="常规 2 12 3 12" xfId="18128"/>
    <cellStyle name="常规 2 12 3 13" xfId="18129"/>
    <cellStyle name="常规 2 12 3 14" xfId="18130"/>
    <cellStyle name="常规 2 12 3 15" xfId="18131"/>
    <cellStyle name="常规 2 12 3 2" xfId="18132"/>
    <cellStyle name="常规 2 12 3 3" xfId="18133"/>
    <cellStyle name="常规 2 12 3 4" xfId="18134"/>
    <cellStyle name="常规 2 12 3 5" xfId="18135"/>
    <cellStyle name="常规 2 12 3 6" xfId="18136"/>
    <cellStyle name="常规 2 12 3 7" xfId="18137"/>
    <cellStyle name="常规 2 12 3 8" xfId="18138"/>
    <cellStyle name="常规 2 12 3 9" xfId="18139"/>
    <cellStyle name="常规 2 12 4" xfId="18140"/>
    <cellStyle name="常规 2 12 4 10" xfId="18141"/>
    <cellStyle name="常规 2 12 4 11" xfId="18142"/>
    <cellStyle name="常规 2 12 4 12" xfId="18143"/>
    <cellStyle name="常规 2 12 4 13" xfId="18144"/>
    <cellStyle name="常规 2 12 4 14" xfId="18145"/>
    <cellStyle name="常规 2 12 4 15" xfId="18146"/>
    <cellStyle name="常规 2 12 4 2" xfId="18147"/>
    <cellStyle name="常规 2 12 4 3" xfId="18148"/>
    <cellStyle name="常规 2 12 4 4" xfId="18149"/>
    <cellStyle name="常规 2 12 4 5" xfId="18150"/>
    <cellStyle name="常规 2 12 4 6" xfId="18151"/>
    <cellStyle name="常规 2 12 4 7" xfId="18152"/>
    <cellStyle name="常规 2 12 4 8" xfId="18153"/>
    <cellStyle name="常规 2 12 4 9" xfId="18154"/>
    <cellStyle name="常规 2 12 5" xfId="18155"/>
    <cellStyle name="常规 2 12 5 10" xfId="18156"/>
    <cellStyle name="常规 2 12 5 11" xfId="18157"/>
    <cellStyle name="常规 2 12 5 12" xfId="18158"/>
    <cellStyle name="常规 2 12 5 13" xfId="18159"/>
    <cellStyle name="常规 2 12 5 14" xfId="18160"/>
    <cellStyle name="常规 2 12 5 15" xfId="18161"/>
    <cellStyle name="常规 2 12 5 2" xfId="18162"/>
    <cellStyle name="常规 2 12 5 3" xfId="18163"/>
    <cellStyle name="常规 2 12 5 4" xfId="18164"/>
    <cellStyle name="常规 2 12 5 5" xfId="18165"/>
    <cellStyle name="常规 2 12 5 6" xfId="18166"/>
    <cellStyle name="常规 2 12 5 7" xfId="18167"/>
    <cellStyle name="常规 2 12 5 8" xfId="18168"/>
    <cellStyle name="常规 2 12 5 9" xfId="18169"/>
    <cellStyle name="常规 2 12 6" xfId="18170"/>
    <cellStyle name="常规 2 12 7" xfId="18171"/>
    <cellStyle name="常规 2 12 8" xfId="18172"/>
    <cellStyle name="常规 2 12 9" xfId="18173"/>
    <cellStyle name="常规 2 13" xfId="18174"/>
    <cellStyle name="常规 2 13 10" xfId="18175"/>
    <cellStyle name="常规 2 13 2" xfId="18176"/>
    <cellStyle name="常规 2 13 2 10" xfId="18177"/>
    <cellStyle name="常规 2 13 2 11" xfId="18178"/>
    <cellStyle name="常规 2 13 2 12" xfId="18179"/>
    <cellStyle name="常规 2 13 2 13" xfId="18180"/>
    <cellStyle name="常规 2 13 2 14" xfId="18181"/>
    <cellStyle name="常规 2 13 2 15" xfId="18182"/>
    <cellStyle name="常规 2 13 2 2" xfId="18183"/>
    <cellStyle name="常规 2 13 2 3" xfId="18184"/>
    <cellStyle name="常规 2 13 2 4" xfId="18185"/>
    <cellStyle name="常规 2 13 2 5" xfId="18186"/>
    <cellStyle name="常规 2 13 2 6" xfId="18187"/>
    <cellStyle name="常规 2 13 2 7" xfId="18188"/>
    <cellStyle name="常规 2 13 2 8" xfId="18189"/>
    <cellStyle name="常规 2 13 2 9" xfId="18190"/>
    <cellStyle name="常规 2 13 3" xfId="18191"/>
    <cellStyle name="常规 2 13 3 10" xfId="18192"/>
    <cellStyle name="常规 2 13 3 11" xfId="18193"/>
    <cellStyle name="常规 2 13 3 12" xfId="18194"/>
    <cellStyle name="常规 2 13 3 13" xfId="18195"/>
    <cellStyle name="常规 2 13 3 14" xfId="18196"/>
    <cellStyle name="常规 2 13 3 15" xfId="18197"/>
    <cellStyle name="常规 2 13 3 2" xfId="18198"/>
    <cellStyle name="常规 2 13 3 3" xfId="18199"/>
    <cellStyle name="常规 2 13 3 4" xfId="18200"/>
    <cellStyle name="常规 2 13 3 5" xfId="18201"/>
    <cellStyle name="常规 2 13 3 6" xfId="18202"/>
    <cellStyle name="常规 2 13 3 7" xfId="18203"/>
    <cellStyle name="常规 2 13 3 8" xfId="18204"/>
    <cellStyle name="常规 2 13 3 9" xfId="18205"/>
    <cellStyle name="常规 2 13 4" xfId="18206"/>
    <cellStyle name="常规 2 13 4 10" xfId="18207"/>
    <cellStyle name="常规 2 13 4 11" xfId="18208"/>
    <cellStyle name="常规 2 13 4 12" xfId="18209"/>
    <cellStyle name="常规 2 13 4 13" xfId="18210"/>
    <cellStyle name="常规 2 13 4 14" xfId="18211"/>
    <cellStyle name="常规 2 13 4 15" xfId="18212"/>
    <cellStyle name="常规 2 13 4 2" xfId="18213"/>
    <cellStyle name="常规 2 13 4 3" xfId="18214"/>
    <cellStyle name="常规 2 13 4 4" xfId="18215"/>
    <cellStyle name="常规 2 13 4 5" xfId="18216"/>
    <cellStyle name="常规 2 13 4 6" xfId="18217"/>
    <cellStyle name="常规 2 13 4 7" xfId="18218"/>
    <cellStyle name="常规 2 13 4 8" xfId="18219"/>
    <cellStyle name="常规 2 13 4 9" xfId="18220"/>
    <cellStyle name="常规 2 13 5" xfId="18221"/>
    <cellStyle name="常规 2 13 5 10" xfId="18222"/>
    <cellStyle name="常规 2 13 5 11" xfId="18223"/>
    <cellStyle name="常规 2 13 5 12" xfId="18224"/>
    <cellStyle name="常规 2 13 5 13" xfId="18225"/>
    <cellStyle name="常规 2 13 5 14" xfId="18226"/>
    <cellStyle name="常规 2 13 5 15" xfId="18227"/>
    <cellStyle name="常规 2 13 5 2" xfId="18228"/>
    <cellStyle name="常规 2 13 5 3" xfId="18229"/>
    <cellStyle name="常规 2 13 5 4" xfId="18230"/>
    <cellStyle name="常规 2 13 5 5" xfId="18231"/>
    <cellStyle name="常规 2 13 5 6" xfId="18232"/>
    <cellStyle name="常规 2 13 5 7" xfId="18233"/>
    <cellStyle name="常规 2 13 5 8" xfId="18234"/>
    <cellStyle name="常规 2 13 5 9" xfId="18235"/>
    <cellStyle name="常规 2 13 6" xfId="18236"/>
    <cellStyle name="常规 2 13 7" xfId="18237"/>
    <cellStyle name="常规 2 13 8" xfId="18238"/>
    <cellStyle name="常规 2 13 9" xfId="18239"/>
    <cellStyle name="常规 2 14" xfId="18240"/>
    <cellStyle name="常规 2 14 10" xfId="18241"/>
    <cellStyle name="常规 2 14 2" xfId="18242"/>
    <cellStyle name="常规 2 14 2 10" xfId="18243"/>
    <cellStyle name="常规 2 14 2 11" xfId="18244"/>
    <cellStyle name="常规 2 14 2 12" xfId="18245"/>
    <cellStyle name="常规 2 14 2 13" xfId="18246"/>
    <cellStyle name="常规 2 14 2 14" xfId="18247"/>
    <cellStyle name="常规 2 14 2 15" xfId="18248"/>
    <cellStyle name="常规 2 14 2 2" xfId="18249"/>
    <cellStyle name="常规 2 14 2 3" xfId="18250"/>
    <cellStyle name="常规 2 14 2 4" xfId="18251"/>
    <cellStyle name="常规 2 14 2 5" xfId="18252"/>
    <cellStyle name="常规 2 14 2 6" xfId="18253"/>
    <cellStyle name="常规 2 14 2 7" xfId="18254"/>
    <cellStyle name="常规 2 14 2 8" xfId="18255"/>
    <cellStyle name="常规 2 14 2 9" xfId="18256"/>
    <cellStyle name="常规 2 14 3" xfId="18257"/>
    <cellStyle name="常规 2 14 3 10" xfId="18258"/>
    <cellStyle name="常规 2 14 3 11" xfId="18259"/>
    <cellStyle name="常规 2 14 3 12" xfId="18260"/>
    <cellStyle name="常规 2 14 3 13" xfId="18261"/>
    <cellStyle name="常规 2 14 3 14" xfId="18262"/>
    <cellStyle name="常规 2 14 3 15" xfId="18263"/>
    <cellStyle name="常规 2 14 3 2" xfId="18264"/>
    <cellStyle name="常规 2 14 3 3" xfId="18265"/>
    <cellStyle name="常规 2 14 3 4" xfId="18266"/>
    <cellStyle name="常规 2 14 3 5" xfId="18267"/>
    <cellStyle name="常规 2 14 3 6" xfId="18268"/>
    <cellStyle name="常规 2 14 3 7" xfId="18269"/>
    <cellStyle name="常规 2 14 3 8" xfId="18270"/>
    <cellStyle name="常规 2 14 3 9" xfId="18271"/>
    <cellStyle name="常规 2 14 4" xfId="18272"/>
    <cellStyle name="常规 2 14 4 10" xfId="18273"/>
    <cellStyle name="常规 2 14 4 11" xfId="18274"/>
    <cellStyle name="常规 2 14 4 12" xfId="18275"/>
    <cellStyle name="常规 2 14 4 13" xfId="18276"/>
    <cellStyle name="常规 2 14 4 14" xfId="18277"/>
    <cellStyle name="常规 2 14 4 15" xfId="18278"/>
    <cellStyle name="常规 2 14 4 2" xfId="18279"/>
    <cellStyle name="常规 2 14 4 3" xfId="18280"/>
    <cellStyle name="常规 2 14 4 4" xfId="18281"/>
    <cellStyle name="常规 2 14 4 5" xfId="18282"/>
    <cellStyle name="常规 2 14 4 6" xfId="18283"/>
    <cellStyle name="常规 2 14 4 7" xfId="18284"/>
    <cellStyle name="常规 2 14 4 8" xfId="18285"/>
    <cellStyle name="常规 2 14 4 9" xfId="18286"/>
    <cellStyle name="常规 2 14 5" xfId="18287"/>
    <cellStyle name="常规 2 14 5 10" xfId="18288"/>
    <cellStyle name="常规 2 14 5 11" xfId="18289"/>
    <cellStyle name="常规 2 14 5 12" xfId="18290"/>
    <cellStyle name="常规 2 14 5 13" xfId="18291"/>
    <cellStyle name="常规 2 14 5 14" xfId="18292"/>
    <cellStyle name="常规 2 14 5 15" xfId="18293"/>
    <cellStyle name="常规 2 14 5 2" xfId="18294"/>
    <cellStyle name="常规 2 14 5 3" xfId="18295"/>
    <cellStyle name="常规 2 14 5 4" xfId="18296"/>
    <cellStyle name="常规 2 14 5 5" xfId="18297"/>
    <cellStyle name="常规 2 14 5 6" xfId="18298"/>
    <cellStyle name="常规 2 14 5 7" xfId="18299"/>
    <cellStyle name="常规 2 14 5 8" xfId="18300"/>
    <cellStyle name="常规 2 14 5 9" xfId="18301"/>
    <cellStyle name="常规 2 14 6" xfId="18302"/>
    <cellStyle name="常规 2 14 7" xfId="18303"/>
    <cellStyle name="常规 2 14 8" xfId="18304"/>
    <cellStyle name="常规 2 14 9" xfId="18305"/>
    <cellStyle name="常规 2 15" xfId="18306"/>
    <cellStyle name="常规 2 15 10" xfId="18307"/>
    <cellStyle name="常规 2 15 2" xfId="18308"/>
    <cellStyle name="常规 2 15 2 10" xfId="18309"/>
    <cellStyle name="常规 2 15 2 11" xfId="18310"/>
    <cellStyle name="常规 2 15 2 12" xfId="18311"/>
    <cellStyle name="常规 2 15 2 13" xfId="18312"/>
    <cellStyle name="常规 2 15 2 14" xfId="18313"/>
    <cellStyle name="常规 2 15 2 15" xfId="18314"/>
    <cellStyle name="常规 2 15 2 2" xfId="18315"/>
    <cellStyle name="常规 2 15 2 3" xfId="18316"/>
    <cellStyle name="常规 2 15 2 4" xfId="18317"/>
    <cellStyle name="常规 2 15 2 5" xfId="18318"/>
    <cellStyle name="常规 2 15 2 6" xfId="18319"/>
    <cellStyle name="常规 2 15 2 7" xfId="18320"/>
    <cellStyle name="常规 2 15 2 8" xfId="18321"/>
    <cellStyle name="常规 2 15 2 9" xfId="18322"/>
    <cellStyle name="常规 2 15 3" xfId="18323"/>
    <cellStyle name="常规 2 15 3 10" xfId="18324"/>
    <cellStyle name="常规 2 15 3 11" xfId="18325"/>
    <cellStyle name="常规 2 15 3 12" xfId="18326"/>
    <cellStyle name="常规 2 15 3 13" xfId="18327"/>
    <cellStyle name="常规 2 15 3 14" xfId="18328"/>
    <cellStyle name="常规 2 15 3 15" xfId="18329"/>
    <cellStyle name="常规 2 15 3 2" xfId="18330"/>
    <cellStyle name="常规 2 15 3 3" xfId="18331"/>
    <cellStyle name="常规 2 15 3 4" xfId="18332"/>
    <cellStyle name="常规 2 15 3 5" xfId="18333"/>
    <cellStyle name="常规 2 15 3 6" xfId="18334"/>
    <cellStyle name="常规 2 15 3 7" xfId="18335"/>
    <cellStyle name="常规 2 15 3 8" xfId="18336"/>
    <cellStyle name="常规 2 15 3 9" xfId="18337"/>
    <cellStyle name="常规 2 15 4" xfId="18338"/>
    <cellStyle name="常规 2 15 4 10" xfId="18339"/>
    <cellStyle name="常规 2 15 4 11" xfId="18340"/>
    <cellStyle name="常规 2 15 4 12" xfId="18341"/>
    <cellStyle name="常规 2 15 4 13" xfId="18342"/>
    <cellStyle name="常规 2 15 4 14" xfId="18343"/>
    <cellStyle name="常规 2 15 4 15" xfId="18344"/>
    <cellStyle name="常规 2 15 4 2" xfId="18345"/>
    <cellStyle name="常规 2 15 4 3" xfId="18346"/>
    <cellStyle name="常规 2 15 4 4" xfId="18347"/>
    <cellStyle name="常规 2 15 4 5" xfId="18348"/>
    <cellStyle name="常规 2 15 4 6" xfId="18349"/>
    <cellStyle name="常规 2 15 4 7" xfId="18350"/>
    <cellStyle name="常规 2 15 4 8" xfId="18351"/>
    <cellStyle name="常规 2 15 4 9" xfId="18352"/>
    <cellStyle name="常规 2 15 5" xfId="18353"/>
    <cellStyle name="常规 2 15 5 10" xfId="18354"/>
    <cellStyle name="常规 2 15 5 11" xfId="18355"/>
    <cellStyle name="常规 2 15 5 12" xfId="18356"/>
    <cellStyle name="常规 2 15 5 13" xfId="18357"/>
    <cellStyle name="常规 2 15 5 14" xfId="18358"/>
    <cellStyle name="常规 2 15 5 15" xfId="18359"/>
    <cellStyle name="常规 2 15 5 2" xfId="18360"/>
    <cellStyle name="常规 2 15 5 3" xfId="18361"/>
    <cellStyle name="常规 2 15 5 4" xfId="18362"/>
    <cellStyle name="常规 2 15 5 5" xfId="18363"/>
    <cellStyle name="常规 2 15 5 6" xfId="18364"/>
    <cellStyle name="常规 2 15 5 7" xfId="18365"/>
    <cellStyle name="常规 2 15 5 8" xfId="18366"/>
    <cellStyle name="常规 2 15 5 9" xfId="18367"/>
    <cellStyle name="常规 2 15 6" xfId="18368"/>
    <cellStyle name="常规 2 15 7" xfId="18369"/>
    <cellStyle name="常规 2 15 8" xfId="18370"/>
    <cellStyle name="常规 2 15 9" xfId="18371"/>
    <cellStyle name="常规 2 16" xfId="18372"/>
    <cellStyle name="常规 2 16 10" xfId="18373"/>
    <cellStyle name="常规 2 16 2" xfId="18374"/>
    <cellStyle name="常规 2 16 2 10" xfId="18375"/>
    <cellStyle name="常规 2 16 2 11" xfId="18376"/>
    <cellStyle name="常规 2 16 2 12" xfId="18377"/>
    <cellStyle name="常规 2 16 2 13" xfId="18378"/>
    <cellStyle name="常规 2 16 2 14" xfId="18379"/>
    <cellStyle name="常规 2 16 2 15" xfId="18380"/>
    <cellStyle name="常规 2 16 2 2" xfId="18381"/>
    <cellStyle name="常规 2 16 2 3" xfId="18382"/>
    <cellStyle name="常规 2 16 2 4" xfId="18383"/>
    <cellStyle name="常规 2 16 2 5" xfId="18384"/>
    <cellStyle name="常规 2 16 2 6" xfId="18385"/>
    <cellStyle name="常规 2 16 2 7" xfId="18386"/>
    <cellStyle name="常规 2 16 2 8" xfId="18387"/>
    <cellStyle name="常规 2 16 2 9" xfId="18388"/>
    <cellStyle name="常规 2 16 3" xfId="18389"/>
    <cellStyle name="常规 2 16 3 10" xfId="18390"/>
    <cellStyle name="常规 2 16 3 11" xfId="18391"/>
    <cellStyle name="常规 2 16 3 12" xfId="18392"/>
    <cellStyle name="常规 2 16 3 13" xfId="18393"/>
    <cellStyle name="常规 2 16 3 14" xfId="18394"/>
    <cellStyle name="常规 2 16 3 15" xfId="18395"/>
    <cellStyle name="常规 2 16 3 2" xfId="18396"/>
    <cellStyle name="常规 2 16 3 3" xfId="18397"/>
    <cellStyle name="常规 2 16 3 4" xfId="18398"/>
    <cellStyle name="常规 2 16 3 5" xfId="18399"/>
    <cellStyle name="常规 2 16 3 6" xfId="18400"/>
    <cellStyle name="常规 2 16 3 7" xfId="18401"/>
    <cellStyle name="常规 2 16 3 8" xfId="18402"/>
    <cellStyle name="常规 2 16 3 9" xfId="18403"/>
    <cellStyle name="常规 2 16 4" xfId="18404"/>
    <cellStyle name="常规 2 16 4 10" xfId="18405"/>
    <cellStyle name="常规 2 16 4 11" xfId="18406"/>
    <cellStyle name="常规 2 16 4 12" xfId="18407"/>
    <cellStyle name="常规 2 16 4 13" xfId="18408"/>
    <cellStyle name="常规 2 16 4 14" xfId="18409"/>
    <cellStyle name="常规 2 16 4 15" xfId="18410"/>
    <cellStyle name="常规 2 16 4 2" xfId="18411"/>
    <cellStyle name="常规 2 16 4 3" xfId="18412"/>
    <cellStyle name="常规 2 16 4 4" xfId="18413"/>
    <cellStyle name="常规 2 16 4 5" xfId="18414"/>
    <cellStyle name="常规 2 16 4 6" xfId="18415"/>
    <cellStyle name="常规 2 16 4 7" xfId="18416"/>
    <cellStyle name="常规 2 16 4 8" xfId="18417"/>
    <cellStyle name="常规 2 16 4 9" xfId="18418"/>
    <cellStyle name="常规 2 16 5" xfId="18419"/>
    <cellStyle name="常规 2 16 5 10" xfId="18420"/>
    <cellStyle name="常规 2 16 5 11" xfId="18421"/>
    <cellStyle name="常规 2 16 5 12" xfId="18422"/>
    <cellStyle name="常规 2 16 5 13" xfId="18423"/>
    <cellStyle name="常规 2 16 5 14" xfId="18424"/>
    <cellStyle name="常规 2 16 5 15" xfId="18425"/>
    <cellStyle name="常规 2 16 5 2" xfId="18426"/>
    <cellStyle name="常规 2 16 5 3" xfId="18427"/>
    <cellStyle name="常规 2 16 5 4" xfId="18428"/>
    <cellStyle name="常规 2 16 5 5" xfId="18429"/>
    <cellStyle name="常规 2 16 5 6" xfId="18430"/>
    <cellStyle name="常规 2 16 5 7" xfId="18431"/>
    <cellStyle name="常规 2 16 5 8" xfId="18432"/>
    <cellStyle name="常规 2 16 5 9" xfId="18433"/>
    <cellStyle name="常规 2 16 6" xfId="18434"/>
    <cellStyle name="常规 2 16 7" xfId="18435"/>
    <cellStyle name="常规 2 16 8" xfId="18436"/>
    <cellStyle name="常规 2 16 9" xfId="18437"/>
    <cellStyle name="常规 2 17" xfId="18438"/>
    <cellStyle name="常规 2 17 2" xfId="18439"/>
    <cellStyle name="常规 2 17 3" xfId="18440"/>
    <cellStyle name="常规 2 17 4" xfId="18441"/>
    <cellStyle name="常规 2 17 5" xfId="18442"/>
    <cellStyle name="常规 2 17 6" xfId="18443"/>
    <cellStyle name="常规 2 18" xfId="18444"/>
    <cellStyle name="常规 2 18 2" xfId="18445"/>
    <cellStyle name="常规 2 18 3" xfId="18446"/>
    <cellStyle name="常规 2 18 4" xfId="18447"/>
    <cellStyle name="常规 2 18 5" xfId="18448"/>
    <cellStyle name="常规 2 18 6" xfId="18449"/>
    <cellStyle name="常规 2 19" xfId="18450"/>
    <cellStyle name="常规 2 19 2" xfId="18451"/>
    <cellStyle name="常规 2 19 3" xfId="18452"/>
    <cellStyle name="常规 2 19 4" xfId="18453"/>
    <cellStyle name="常规 2 19 5" xfId="18454"/>
    <cellStyle name="常规 2 19 6" xfId="18455"/>
    <cellStyle name="常规 2 2" xfId="8"/>
    <cellStyle name="常规 2 2 10" xfId="18456"/>
    <cellStyle name="常规 2 2 10 10" xfId="18457"/>
    <cellStyle name="常规 2 2 10 11" xfId="18458"/>
    <cellStyle name="常规 2 2 10 12" xfId="18459"/>
    <cellStyle name="常规 2 2 10 13" xfId="18460"/>
    <cellStyle name="常规 2 2 10 14" xfId="18461"/>
    <cellStyle name="常规 2 2 10 14 2" xfId="18462"/>
    <cellStyle name="常规 2 2 10 14 3" xfId="18463"/>
    <cellStyle name="常规 2 2 10 15" xfId="18464"/>
    <cellStyle name="常规 2 2 10 15 2" xfId="18465"/>
    <cellStyle name="常规 2 2 10 15 3" xfId="18466"/>
    <cellStyle name="常规 2 2 10 16" xfId="18467"/>
    <cellStyle name="常规 2 2 10 16 2" xfId="18468"/>
    <cellStyle name="常规 2 2 10 16 3" xfId="18469"/>
    <cellStyle name="常规 2 2 10 17" xfId="18470"/>
    <cellStyle name="常规 2 2 10 17 2" xfId="18471"/>
    <cellStyle name="常规 2 2 10 17 3" xfId="18472"/>
    <cellStyle name="常规 2 2 10 18" xfId="18473"/>
    <cellStyle name="常规 2 2 10 18 2" xfId="18474"/>
    <cellStyle name="常规 2 2 10 18 3" xfId="18475"/>
    <cellStyle name="常规 2 2 10 19" xfId="18476"/>
    <cellStyle name="常规 2 2 10 2" xfId="18477"/>
    <cellStyle name="常规 2 2 10 2 10" xfId="18478"/>
    <cellStyle name="常规 2 2 10 2 11" xfId="18479"/>
    <cellStyle name="常规 2 2 10 2 12" xfId="18480"/>
    <cellStyle name="常规 2 2 10 2 13" xfId="18481"/>
    <cellStyle name="常规 2 2 10 2 14" xfId="18482"/>
    <cellStyle name="常规 2 2 10 2 15" xfId="18483"/>
    <cellStyle name="常规 2 2 10 2 2" xfId="18484"/>
    <cellStyle name="常规 2 2 10 2 3" xfId="18485"/>
    <cellStyle name="常规 2 2 10 2 4" xfId="18486"/>
    <cellStyle name="常规 2 2 10 2 5" xfId="18487"/>
    <cellStyle name="常规 2 2 10 2 6" xfId="18488"/>
    <cellStyle name="常规 2 2 10 2 7" xfId="18489"/>
    <cellStyle name="常规 2 2 10 2 8" xfId="18490"/>
    <cellStyle name="常规 2 2 10 2 9" xfId="18491"/>
    <cellStyle name="常规 2 2 10 3" xfId="18492"/>
    <cellStyle name="常规 2 2 10 3 10" xfId="18493"/>
    <cellStyle name="常规 2 2 10 3 11" xfId="18494"/>
    <cellStyle name="常规 2 2 10 3 12" xfId="18495"/>
    <cellStyle name="常规 2 2 10 3 13" xfId="18496"/>
    <cellStyle name="常规 2 2 10 3 14" xfId="18497"/>
    <cellStyle name="常规 2 2 10 3 15" xfId="18498"/>
    <cellStyle name="常规 2 2 10 3 2" xfId="18499"/>
    <cellStyle name="常规 2 2 10 3 3" xfId="18500"/>
    <cellStyle name="常规 2 2 10 3 4" xfId="18501"/>
    <cellStyle name="常规 2 2 10 3 5" xfId="18502"/>
    <cellStyle name="常规 2 2 10 3 6" xfId="18503"/>
    <cellStyle name="常规 2 2 10 3 7" xfId="18504"/>
    <cellStyle name="常规 2 2 10 3 8" xfId="18505"/>
    <cellStyle name="常规 2 2 10 3 9" xfId="18506"/>
    <cellStyle name="常规 2 2 10 4" xfId="18507"/>
    <cellStyle name="常规 2 2 10 4 10" xfId="18508"/>
    <cellStyle name="常规 2 2 10 4 11" xfId="18509"/>
    <cellStyle name="常规 2 2 10 4 12" xfId="18510"/>
    <cellStyle name="常规 2 2 10 4 13" xfId="18511"/>
    <cellStyle name="常规 2 2 10 4 14" xfId="18512"/>
    <cellStyle name="常规 2 2 10 4 15" xfId="18513"/>
    <cellStyle name="常规 2 2 10 4 2" xfId="18514"/>
    <cellStyle name="常规 2 2 10 4 3" xfId="18515"/>
    <cellStyle name="常规 2 2 10 4 4" xfId="18516"/>
    <cellStyle name="常规 2 2 10 4 5" xfId="18517"/>
    <cellStyle name="常规 2 2 10 4 6" xfId="18518"/>
    <cellStyle name="常规 2 2 10 4 7" xfId="18519"/>
    <cellStyle name="常规 2 2 10 4 8" xfId="18520"/>
    <cellStyle name="常规 2 2 10 4 9" xfId="18521"/>
    <cellStyle name="常规 2 2 10 5" xfId="18522"/>
    <cellStyle name="常规 2 2 10 5 10" xfId="18523"/>
    <cellStyle name="常规 2 2 10 5 11" xfId="18524"/>
    <cellStyle name="常规 2 2 10 5 12" xfId="18525"/>
    <cellStyle name="常规 2 2 10 5 13" xfId="18526"/>
    <cellStyle name="常规 2 2 10 5 14" xfId="18527"/>
    <cellStyle name="常规 2 2 10 5 15" xfId="18528"/>
    <cellStyle name="常规 2 2 10 5 2" xfId="18529"/>
    <cellStyle name="常规 2 2 10 5 3" xfId="18530"/>
    <cellStyle name="常规 2 2 10 5 4" xfId="18531"/>
    <cellStyle name="常规 2 2 10 5 5" xfId="18532"/>
    <cellStyle name="常规 2 2 10 5 6" xfId="18533"/>
    <cellStyle name="常规 2 2 10 5 7" xfId="18534"/>
    <cellStyle name="常规 2 2 10 5 8" xfId="18535"/>
    <cellStyle name="常规 2 2 10 5 9" xfId="18536"/>
    <cellStyle name="常规 2 2 10 6" xfId="18537"/>
    <cellStyle name="常规 2 2 10 7" xfId="18538"/>
    <cellStyle name="常规 2 2 10 8" xfId="18539"/>
    <cellStyle name="常规 2 2 10 9" xfId="18540"/>
    <cellStyle name="常规 2 2 11" xfId="18541"/>
    <cellStyle name="常规 2 2 11 10" xfId="18542"/>
    <cellStyle name="常规 2 2 11 11" xfId="18543"/>
    <cellStyle name="常规 2 2 11 12" xfId="18544"/>
    <cellStyle name="常规 2 2 11 13" xfId="18545"/>
    <cellStyle name="常规 2 2 11 14" xfId="18546"/>
    <cellStyle name="常规 2 2 11 14 2" xfId="18547"/>
    <cellStyle name="常规 2 2 11 14 3" xfId="18548"/>
    <cellStyle name="常规 2 2 11 15" xfId="18549"/>
    <cellStyle name="常规 2 2 11 15 2" xfId="18550"/>
    <cellStyle name="常规 2 2 11 15 3" xfId="18551"/>
    <cellStyle name="常规 2 2 11 16" xfId="18552"/>
    <cellStyle name="常规 2 2 11 16 2" xfId="18553"/>
    <cellStyle name="常规 2 2 11 16 3" xfId="18554"/>
    <cellStyle name="常规 2 2 11 17" xfId="18555"/>
    <cellStyle name="常规 2 2 11 17 2" xfId="18556"/>
    <cellStyle name="常规 2 2 11 17 3" xfId="18557"/>
    <cellStyle name="常规 2 2 11 18" xfId="18558"/>
    <cellStyle name="常规 2 2 11 18 2" xfId="18559"/>
    <cellStyle name="常规 2 2 11 18 3" xfId="18560"/>
    <cellStyle name="常规 2 2 11 19" xfId="18561"/>
    <cellStyle name="常规 2 2 11 2" xfId="18562"/>
    <cellStyle name="常规 2 2 11 2 10" xfId="18563"/>
    <cellStyle name="常规 2 2 11 2 11" xfId="18564"/>
    <cellStyle name="常规 2 2 11 2 12" xfId="18565"/>
    <cellStyle name="常规 2 2 11 2 13" xfId="18566"/>
    <cellStyle name="常规 2 2 11 2 14" xfId="18567"/>
    <cellStyle name="常规 2 2 11 2 15" xfId="18568"/>
    <cellStyle name="常规 2 2 11 2 2" xfId="18569"/>
    <cellStyle name="常规 2 2 11 2 3" xfId="18570"/>
    <cellStyle name="常规 2 2 11 2 4" xfId="18571"/>
    <cellStyle name="常规 2 2 11 2 5" xfId="18572"/>
    <cellStyle name="常规 2 2 11 2 6" xfId="18573"/>
    <cellStyle name="常规 2 2 11 2 7" xfId="18574"/>
    <cellStyle name="常规 2 2 11 2 8" xfId="18575"/>
    <cellStyle name="常规 2 2 11 2 9" xfId="18576"/>
    <cellStyle name="常规 2 2 11 3" xfId="18577"/>
    <cellStyle name="常规 2 2 11 3 10" xfId="18578"/>
    <cellStyle name="常规 2 2 11 3 11" xfId="18579"/>
    <cellStyle name="常规 2 2 11 3 12" xfId="18580"/>
    <cellStyle name="常规 2 2 11 3 13" xfId="18581"/>
    <cellStyle name="常规 2 2 11 3 14" xfId="18582"/>
    <cellStyle name="常规 2 2 11 3 15" xfId="18583"/>
    <cellStyle name="常规 2 2 11 3 2" xfId="18584"/>
    <cellStyle name="常规 2 2 11 3 3" xfId="18585"/>
    <cellStyle name="常规 2 2 11 3 4" xfId="18586"/>
    <cellStyle name="常规 2 2 11 3 5" xfId="18587"/>
    <cellStyle name="常规 2 2 11 3 6" xfId="18588"/>
    <cellStyle name="常规 2 2 11 3 7" xfId="18589"/>
    <cellStyle name="常规 2 2 11 3 8" xfId="18590"/>
    <cellStyle name="常规 2 2 11 3 9" xfId="18591"/>
    <cellStyle name="常规 2 2 11 4" xfId="18592"/>
    <cellStyle name="常规 2 2 11 4 10" xfId="18593"/>
    <cellStyle name="常规 2 2 11 4 11" xfId="18594"/>
    <cellStyle name="常规 2 2 11 4 12" xfId="18595"/>
    <cellStyle name="常规 2 2 11 4 13" xfId="18596"/>
    <cellStyle name="常规 2 2 11 4 14" xfId="18597"/>
    <cellStyle name="常规 2 2 11 4 15" xfId="18598"/>
    <cellStyle name="常规 2 2 11 4 2" xfId="18599"/>
    <cellStyle name="常规 2 2 11 4 3" xfId="18600"/>
    <cellStyle name="常规 2 2 11 4 4" xfId="18601"/>
    <cellStyle name="常规 2 2 11 4 5" xfId="18602"/>
    <cellStyle name="常规 2 2 11 4 6" xfId="18603"/>
    <cellStyle name="常规 2 2 11 4 7" xfId="18604"/>
    <cellStyle name="常规 2 2 11 4 8" xfId="18605"/>
    <cellStyle name="常规 2 2 11 4 9" xfId="18606"/>
    <cellStyle name="常规 2 2 11 5" xfId="18607"/>
    <cellStyle name="常规 2 2 11 5 10" xfId="18608"/>
    <cellStyle name="常规 2 2 11 5 11" xfId="18609"/>
    <cellStyle name="常规 2 2 11 5 12" xfId="18610"/>
    <cellStyle name="常规 2 2 11 5 13" xfId="18611"/>
    <cellStyle name="常规 2 2 11 5 14" xfId="18612"/>
    <cellStyle name="常规 2 2 11 5 15" xfId="18613"/>
    <cellStyle name="常规 2 2 11 5 2" xfId="18614"/>
    <cellStyle name="常规 2 2 11 5 3" xfId="18615"/>
    <cellStyle name="常规 2 2 11 5 4" xfId="18616"/>
    <cellStyle name="常规 2 2 11 5 5" xfId="18617"/>
    <cellStyle name="常规 2 2 11 5 6" xfId="18618"/>
    <cellStyle name="常规 2 2 11 5 7" xfId="18619"/>
    <cellStyle name="常规 2 2 11 5 8" xfId="18620"/>
    <cellStyle name="常规 2 2 11 5 9" xfId="18621"/>
    <cellStyle name="常规 2 2 11 6" xfId="18622"/>
    <cellStyle name="常规 2 2 11 7" xfId="18623"/>
    <cellStyle name="常规 2 2 11 8" xfId="18624"/>
    <cellStyle name="常规 2 2 11 9" xfId="18625"/>
    <cellStyle name="常规 2 2 12" xfId="18626"/>
    <cellStyle name="常规 2 2 12 10" xfId="18627"/>
    <cellStyle name="常规 2 2 12 11" xfId="18628"/>
    <cellStyle name="常规 2 2 12 12" xfId="18629"/>
    <cellStyle name="常规 2 2 12 13" xfId="18630"/>
    <cellStyle name="常规 2 2 12 14" xfId="18631"/>
    <cellStyle name="常规 2 2 12 14 2" xfId="18632"/>
    <cellStyle name="常规 2 2 12 14 3" xfId="18633"/>
    <cellStyle name="常规 2 2 12 15" xfId="18634"/>
    <cellStyle name="常规 2 2 12 15 2" xfId="18635"/>
    <cellStyle name="常规 2 2 12 15 3" xfId="18636"/>
    <cellStyle name="常规 2 2 12 16" xfId="18637"/>
    <cellStyle name="常规 2 2 12 16 2" xfId="18638"/>
    <cellStyle name="常规 2 2 12 16 3" xfId="18639"/>
    <cellStyle name="常规 2 2 12 17" xfId="18640"/>
    <cellStyle name="常规 2 2 12 17 2" xfId="18641"/>
    <cellStyle name="常规 2 2 12 17 3" xfId="18642"/>
    <cellStyle name="常规 2 2 12 18" xfId="18643"/>
    <cellStyle name="常规 2 2 12 18 2" xfId="18644"/>
    <cellStyle name="常规 2 2 12 18 3" xfId="18645"/>
    <cellStyle name="常规 2 2 12 19" xfId="18646"/>
    <cellStyle name="常规 2 2 12 2" xfId="18647"/>
    <cellStyle name="常规 2 2 12 2 10" xfId="18648"/>
    <cellStyle name="常规 2 2 12 2 11" xfId="18649"/>
    <cellStyle name="常规 2 2 12 2 12" xfId="18650"/>
    <cellStyle name="常规 2 2 12 2 13" xfId="18651"/>
    <cellStyle name="常规 2 2 12 2 14" xfId="18652"/>
    <cellStyle name="常规 2 2 12 2 15" xfId="18653"/>
    <cellStyle name="常规 2 2 12 2 2" xfId="18654"/>
    <cellStyle name="常规 2 2 12 2 3" xfId="18655"/>
    <cellStyle name="常规 2 2 12 2 4" xfId="18656"/>
    <cellStyle name="常规 2 2 12 2 5" xfId="18657"/>
    <cellStyle name="常规 2 2 12 2 6" xfId="18658"/>
    <cellStyle name="常规 2 2 12 2 7" xfId="18659"/>
    <cellStyle name="常规 2 2 12 2 8" xfId="18660"/>
    <cellStyle name="常规 2 2 12 2 9" xfId="18661"/>
    <cellStyle name="常规 2 2 12 3" xfId="18662"/>
    <cellStyle name="常规 2 2 12 3 10" xfId="18663"/>
    <cellStyle name="常规 2 2 12 3 11" xfId="18664"/>
    <cellStyle name="常规 2 2 12 3 12" xfId="18665"/>
    <cellStyle name="常规 2 2 12 3 13" xfId="18666"/>
    <cellStyle name="常规 2 2 12 3 14" xfId="18667"/>
    <cellStyle name="常规 2 2 12 3 15" xfId="18668"/>
    <cellStyle name="常规 2 2 12 3 2" xfId="18669"/>
    <cellStyle name="常规 2 2 12 3 3" xfId="18670"/>
    <cellStyle name="常规 2 2 12 3 4" xfId="18671"/>
    <cellStyle name="常规 2 2 12 3 5" xfId="18672"/>
    <cellStyle name="常规 2 2 12 3 6" xfId="18673"/>
    <cellStyle name="常规 2 2 12 3 7" xfId="18674"/>
    <cellStyle name="常规 2 2 12 3 8" xfId="18675"/>
    <cellStyle name="常规 2 2 12 3 9" xfId="18676"/>
    <cellStyle name="常规 2 2 12 4" xfId="18677"/>
    <cellStyle name="常规 2 2 12 4 10" xfId="18678"/>
    <cellStyle name="常规 2 2 12 4 11" xfId="18679"/>
    <cellStyle name="常规 2 2 12 4 12" xfId="18680"/>
    <cellStyle name="常规 2 2 12 4 13" xfId="18681"/>
    <cellStyle name="常规 2 2 12 4 14" xfId="18682"/>
    <cellStyle name="常规 2 2 12 4 15" xfId="18683"/>
    <cellStyle name="常规 2 2 12 4 2" xfId="18684"/>
    <cellStyle name="常规 2 2 12 4 3" xfId="18685"/>
    <cellStyle name="常规 2 2 12 4 4" xfId="18686"/>
    <cellStyle name="常规 2 2 12 4 5" xfId="18687"/>
    <cellStyle name="常规 2 2 12 4 6" xfId="18688"/>
    <cellStyle name="常规 2 2 12 4 7" xfId="18689"/>
    <cellStyle name="常规 2 2 12 4 8" xfId="18690"/>
    <cellStyle name="常规 2 2 12 4 9" xfId="18691"/>
    <cellStyle name="常规 2 2 12 5" xfId="18692"/>
    <cellStyle name="常规 2 2 12 5 10" xfId="18693"/>
    <cellStyle name="常规 2 2 12 5 11" xfId="18694"/>
    <cellStyle name="常规 2 2 12 5 12" xfId="18695"/>
    <cellStyle name="常规 2 2 12 5 13" xfId="18696"/>
    <cellStyle name="常规 2 2 12 5 14" xfId="18697"/>
    <cellStyle name="常规 2 2 12 5 15" xfId="18698"/>
    <cellStyle name="常规 2 2 12 5 2" xfId="18699"/>
    <cellStyle name="常规 2 2 12 5 3" xfId="18700"/>
    <cellStyle name="常规 2 2 12 5 4" xfId="18701"/>
    <cellStyle name="常规 2 2 12 5 5" xfId="18702"/>
    <cellStyle name="常规 2 2 12 5 6" xfId="18703"/>
    <cellStyle name="常规 2 2 12 5 7" xfId="18704"/>
    <cellStyle name="常规 2 2 12 5 8" xfId="18705"/>
    <cellStyle name="常规 2 2 12 5 9" xfId="18706"/>
    <cellStyle name="常规 2 2 12 6" xfId="18707"/>
    <cellStyle name="常规 2 2 12 7" xfId="18708"/>
    <cellStyle name="常规 2 2 12 8" xfId="18709"/>
    <cellStyle name="常规 2 2 12 9" xfId="18710"/>
    <cellStyle name="常规 2 2 13" xfId="18711"/>
    <cellStyle name="常规 2 2 13 10" xfId="18712"/>
    <cellStyle name="常规 2 2 13 11" xfId="18713"/>
    <cellStyle name="常规 2 2 13 12" xfId="18714"/>
    <cellStyle name="常规 2 2 13 13" xfId="18715"/>
    <cellStyle name="常规 2 2 13 14" xfId="18716"/>
    <cellStyle name="常规 2 2 13 14 2" xfId="18717"/>
    <cellStyle name="常规 2 2 13 14 3" xfId="18718"/>
    <cellStyle name="常规 2 2 13 15" xfId="18719"/>
    <cellStyle name="常规 2 2 13 15 2" xfId="18720"/>
    <cellStyle name="常规 2 2 13 15 3" xfId="18721"/>
    <cellStyle name="常规 2 2 13 16" xfId="18722"/>
    <cellStyle name="常规 2 2 13 16 2" xfId="18723"/>
    <cellStyle name="常规 2 2 13 16 3" xfId="18724"/>
    <cellStyle name="常规 2 2 13 17" xfId="18725"/>
    <cellStyle name="常规 2 2 13 17 2" xfId="18726"/>
    <cellStyle name="常规 2 2 13 17 3" xfId="18727"/>
    <cellStyle name="常规 2 2 13 18" xfId="18728"/>
    <cellStyle name="常规 2 2 13 18 2" xfId="18729"/>
    <cellStyle name="常规 2 2 13 18 3" xfId="18730"/>
    <cellStyle name="常规 2 2 13 19" xfId="18731"/>
    <cellStyle name="常规 2 2 13 2" xfId="18732"/>
    <cellStyle name="常规 2 2 13 2 10" xfId="18733"/>
    <cellStyle name="常规 2 2 13 2 11" xfId="18734"/>
    <cellStyle name="常规 2 2 13 2 12" xfId="18735"/>
    <cellStyle name="常规 2 2 13 2 13" xfId="18736"/>
    <cellStyle name="常规 2 2 13 2 14" xfId="18737"/>
    <cellStyle name="常规 2 2 13 2 15" xfId="18738"/>
    <cellStyle name="常规 2 2 13 2 2" xfId="18739"/>
    <cellStyle name="常规 2 2 13 2 3" xfId="18740"/>
    <cellStyle name="常规 2 2 13 2 4" xfId="18741"/>
    <cellStyle name="常规 2 2 13 2 5" xfId="18742"/>
    <cellStyle name="常规 2 2 13 2 6" xfId="18743"/>
    <cellStyle name="常规 2 2 13 2 7" xfId="18744"/>
    <cellStyle name="常规 2 2 13 2 8" xfId="18745"/>
    <cellStyle name="常规 2 2 13 2 9" xfId="18746"/>
    <cellStyle name="常规 2 2 13 3" xfId="18747"/>
    <cellStyle name="常规 2 2 13 3 10" xfId="18748"/>
    <cellStyle name="常规 2 2 13 3 11" xfId="18749"/>
    <cellStyle name="常规 2 2 13 3 12" xfId="18750"/>
    <cellStyle name="常规 2 2 13 3 13" xfId="18751"/>
    <cellStyle name="常规 2 2 13 3 14" xfId="18752"/>
    <cellStyle name="常规 2 2 13 3 15" xfId="18753"/>
    <cellStyle name="常规 2 2 13 3 2" xfId="18754"/>
    <cellStyle name="常规 2 2 13 3 3" xfId="18755"/>
    <cellStyle name="常规 2 2 13 3 4" xfId="18756"/>
    <cellStyle name="常规 2 2 13 3 5" xfId="18757"/>
    <cellStyle name="常规 2 2 13 3 6" xfId="18758"/>
    <cellStyle name="常规 2 2 13 3 7" xfId="18759"/>
    <cellStyle name="常规 2 2 13 3 8" xfId="18760"/>
    <cellStyle name="常规 2 2 13 3 9" xfId="18761"/>
    <cellStyle name="常规 2 2 13 4" xfId="18762"/>
    <cellStyle name="常规 2 2 13 4 10" xfId="18763"/>
    <cellStyle name="常规 2 2 13 4 11" xfId="18764"/>
    <cellStyle name="常规 2 2 13 4 12" xfId="18765"/>
    <cellStyle name="常规 2 2 13 4 13" xfId="18766"/>
    <cellStyle name="常规 2 2 13 4 14" xfId="18767"/>
    <cellStyle name="常规 2 2 13 4 15" xfId="18768"/>
    <cellStyle name="常规 2 2 13 4 2" xfId="18769"/>
    <cellStyle name="常规 2 2 13 4 3" xfId="18770"/>
    <cellStyle name="常规 2 2 13 4 4" xfId="18771"/>
    <cellStyle name="常规 2 2 13 4 5" xfId="18772"/>
    <cellStyle name="常规 2 2 13 4 6" xfId="18773"/>
    <cellStyle name="常规 2 2 13 4 7" xfId="18774"/>
    <cellStyle name="常规 2 2 13 4 8" xfId="18775"/>
    <cellStyle name="常规 2 2 13 4 9" xfId="18776"/>
    <cellStyle name="常规 2 2 13 5" xfId="18777"/>
    <cellStyle name="常规 2 2 13 5 10" xfId="18778"/>
    <cellStyle name="常规 2 2 13 5 11" xfId="18779"/>
    <cellStyle name="常规 2 2 13 5 12" xfId="18780"/>
    <cellStyle name="常规 2 2 13 5 13" xfId="18781"/>
    <cellStyle name="常规 2 2 13 5 14" xfId="18782"/>
    <cellStyle name="常规 2 2 13 5 15" xfId="18783"/>
    <cellStyle name="常规 2 2 13 5 2" xfId="18784"/>
    <cellStyle name="常规 2 2 13 5 3" xfId="18785"/>
    <cellStyle name="常规 2 2 13 5 4" xfId="18786"/>
    <cellStyle name="常规 2 2 13 5 5" xfId="18787"/>
    <cellStyle name="常规 2 2 13 5 6" xfId="18788"/>
    <cellStyle name="常规 2 2 13 5 7" xfId="18789"/>
    <cellStyle name="常规 2 2 13 5 8" xfId="18790"/>
    <cellStyle name="常规 2 2 13 5 9" xfId="18791"/>
    <cellStyle name="常规 2 2 13 6" xfId="18792"/>
    <cellStyle name="常规 2 2 13 7" xfId="18793"/>
    <cellStyle name="常规 2 2 13 8" xfId="18794"/>
    <cellStyle name="常规 2 2 13 9" xfId="18795"/>
    <cellStyle name="常规 2 2 14" xfId="18796"/>
    <cellStyle name="常规 2 2 14 10" xfId="18797"/>
    <cellStyle name="常规 2 2 14 11" xfId="18798"/>
    <cellStyle name="常规 2 2 14 12" xfId="18799"/>
    <cellStyle name="常规 2 2 14 13" xfId="18800"/>
    <cellStyle name="常规 2 2 14 14" xfId="18801"/>
    <cellStyle name="常规 2 2 14 14 2" xfId="18802"/>
    <cellStyle name="常规 2 2 14 14 3" xfId="18803"/>
    <cellStyle name="常规 2 2 14 15" xfId="18804"/>
    <cellStyle name="常规 2 2 14 15 2" xfId="18805"/>
    <cellStyle name="常规 2 2 14 15 3" xfId="18806"/>
    <cellStyle name="常规 2 2 14 16" xfId="18807"/>
    <cellStyle name="常规 2 2 14 16 2" xfId="18808"/>
    <cellStyle name="常规 2 2 14 16 3" xfId="18809"/>
    <cellStyle name="常规 2 2 14 17" xfId="18810"/>
    <cellStyle name="常规 2 2 14 17 2" xfId="18811"/>
    <cellStyle name="常规 2 2 14 17 3" xfId="18812"/>
    <cellStyle name="常规 2 2 14 18" xfId="18813"/>
    <cellStyle name="常规 2 2 14 18 2" xfId="18814"/>
    <cellStyle name="常规 2 2 14 18 3" xfId="18815"/>
    <cellStyle name="常规 2 2 14 19" xfId="18816"/>
    <cellStyle name="常规 2 2 14 2" xfId="18817"/>
    <cellStyle name="常规 2 2 14 2 10" xfId="18818"/>
    <cellStyle name="常规 2 2 14 2 11" xfId="18819"/>
    <cellStyle name="常规 2 2 14 2 12" xfId="18820"/>
    <cellStyle name="常规 2 2 14 2 13" xfId="18821"/>
    <cellStyle name="常规 2 2 14 2 14" xfId="18822"/>
    <cellStyle name="常规 2 2 14 2 15" xfId="18823"/>
    <cellStyle name="常规 2 2 14 2 2" xfId="18824"/>
    <cellStyle name="常规 2 2 14 2 3" xfId="18825"/>
    <cellStyle name="常规 2 2 14 2 4" xfId="18826"/>
    <cellStyle name="常规 2 2 14 2 5" xfId="18827"/>
    <cellStyle name="常规 2 2 14 2 6" xfId="18828"/>
    <cellStyle name="常规 2 2 14 2 7" xfId="18829"/>
    <cellStyle name="常规 2 2 14 2 8" xfId="18830"/>
    <cellStyle name="常规 2 2 14 2 9" xfId="18831"/>
    <cellStyle name="常规 2 2 14 3" xfId="18832"/>
    <cellStyle name="常规 2 2 14 3 10" xfId="18833"/>
    <cellStyle name="常规 2 2 14 3 11" xfId="18834"/>
    <cellStyle name="常规 2 2 14 3 12" xfId="18835"/>
    <cellStyle name="常规 2 2 14 3 13" xfId="18836"/>
    <cellStyle name="常规 2 2 14 3 14" xfId="18837"/>
    <cellStyle name="常规 2 2 14 3 15" xfId="18838"/>
    <cellStyle name="常规 2 2 14 3 2" xfId="18839"/>
    <cellStyle name="常规 2 2 14 3 3" xfId="18840"/>
    <cellStyle name="常规 2 2 14 3 4" xfId="18841"/>
    <cellStyle name="常规 2 2 14 3 5" xfId="18842"/>
    <cellStyle name="常规 2 2 14 3 6" xfId="18843"/>
    <cellStyle name="常规 2 2 14 3 7" xfId="18844"/>
    <cellStyle name="常规 2 2 14 3 8" xfId="18845"/>
    <cellStyle name="常规 2 2 14 3 9" xfId="18846"/>
    <cellStyle name="常规 2 2 14 4" xfId="18847"/>
    <cellStyle name="常规 2 2 14 4 10" xfId="18848"/>
    <cellStyle name="常规 2 2 14 4 11" xfId="18849"/>
    <cellStyle name="常规 2 2 14 4 12" xfId="18850"/>
    <cellStyle name="常规 2 2 14 4 13" xfId="18851"/>
    <cellStyle name="常规 2 2 14 4 14" xfId="18852"/>
    <cellStyle name="常规 2 2 14 4 15" xfId="18853"/>
    <cellStyle name="常规 2 2 14 4 2" xfId="18854"/>
    <cellStyle name="常规 2 2 14 4 3" xfId="18855"/>
    <cellStyle name="常规 2 2 14 4 4" xfId="18856"/>
    <cellStyle name="常规 2 2 14 4 5" xfId="18857"/>
    <cellStyle name="常规 2 2 14 4 6" xfId="18858"/>
    <cellStyle name="常规 2 2 14 4 7" xfId="18859"/>
    <cellStyle name="常规 2 2 14 4 8" xfId="18860"/>
    <cellStyle name="常规 2 2 14 4 9" xfId="18861"/>
    <cellStyle name="常规 2 2 14 5" xfId="18862"/>
    <cellStyle name="常规 2 2 14 5 10" xfId="18863"/>
    <cellStyle name="常规 2 2 14 5 11" xfId="18864"/>
    <cellStyle name="常规 2 2 14 5 12" xfId="18865"/>
    <cellStyle name="常规 2 2 14 5 13" xfId="18866"/>
    <cellStyle name="常规 2 2 14 5 14" xfId="18867"/>
    <cellStyle name="常规 2 2 14 5 15" xfId="18868"/>
    <cellStyle name="常规 2 2 14 5 2" xfId="18869"/>
    <cellStyle name="常规 2 2 14 5 3" xfId="18870"/>
    <cellStyle name="常规 2 2 14 5 4" xfId="18871"/>
    <cellStyle name="常规 2 2 14 5 5" xfId="18872"/>
    <cellStyle name="常规 2 2 14 5 6" xfId="18873"/>
    <cellStyle name="常规 2 2 14 5 7" xfId="18874"/>
    <cellStyle name="常规 2 2 14 5 8" xfId="18875"/>
    <cellStyle name="常规 2 2 14 5 9" xfId="18876"/>
    <cellStyle name="常规 2 2 14 6" xfId="18877"/>
    <cellStyle name="常规 2 2 14 7" xfId="18878"/>
    <cellStyle name="常规 2 2 14 8" xfId="18879"/>
    <cellStyle name="常规 2 2 14 9" xfId="18880"/>
    <cellStyle name="常规 2 2 15" xfId="18881"/>
    <cellStyle name="常规 2 2 15 10" xfId="18882"/>
    <cellStyle name="常规 2 2 15 11" xfId="18883"/>
    <cellStyle name="常规 2 2 15 12" xfId="18884"/>
    <cellStyle name="常规 2 2 15 13" xfId="18885"/>
    <cellStyle name="常规 2 2 15 14" xfId="18886"/>
    <cellStyle name="常规 2 2 15 14 2" xfId="18887"/>
    <cellStyle name="常规 2 2 15 14 3" xfId="18888"/>
    <cellStyle name="常规 2 2 15 15" xfId="18889"/>
    <cellStyle name="常规 2 2 15 15 2" xfId="18890"/>
    <cellStyle name="常规 2 2 15 15 3" xfId="18891"/>
    <cellStyle name="常规 2 2 15 16" xfId="18892"/>
    <cellStyle name="常规 2 2 15 16 2" xfId="18893"/>
    <cellStyle name="常规 2 2 15 16 3" xfId="18894"/>
    <cellStyle name="常规 2 2 15 17" xfId="18895"/>
    <cellStyle name="常规 2 2 15 17 2" xfId="18896"/>
    <cellStyle name="常规 2 2 15 17 3" xfId="18897"/>
    <cellStyle name="常规 2 2 15 18" xfId="18898"/>
    <cellStyle name="常规 2 2 15 18 2" xfId="18899"/>
    <cellStyle name="常规 2 2 15 18 3" xfId="18900"/>
    <cellStyle name="常规 2 2 15 19" xfId="18901"/>
    <cellStyle name="常规 2 2 15 2" xfId="18902"/>
    <cellStyle name="常规 2 2 15 2 10" xfId="18903"/>
    <cellStyle name="常规 2 2 15 2 11" xfId="18904"/>
    <cellStyle name="常规 2 2 15 2 12" xfId="18905"/>
    <cellStyle name="常规 2 2 15 2 13" xfId="18906"/>
    <cellStyle name="常规 2 2 15 2 14" xfId="18907"/>
    <cellStyle name="常规 2 2 15 2 15" xfId="18908"/>
    <cellStyle name="常规 2 2 15 2 2" xfId="18909"/>
    <cellStyle name="常规 2 2 15 2 3" xfId="18910"/>
    <cellStyle name="常规 2 2 15 2 4" xfId="18911"/>
    <cellStyle name="常规 2 2 15 2 5" xfId="18912"/>
    <cellStyle name="常规 2 2 15 2 6" xfId="18913"/>
    <cellStyle name="常规 2 2 15 2 7" xfId="18914"/>
    <cellStyle name="常规 2 2 15 2 8" xfId="18915"/>
    <cellStyle name="常规 2 2 15 2 9" xfId="18916"/>
    <cellStyle name="常规 2 2 15 3" xfId="18917"/>
    <cellStyle name="常规 2 2 15 3 10" xfId="18918"/>
    <cellStyle name="常规 2 2 15 3 11" xfId="18919"/>
    <cellStyle name="常规 2 2 15 3 12" xfId="18920"/>
    <cellStyle name="常规 2 2 15 3 13" xfId="18921"/>
    <cellStyle name="常规 2 2 15 3 14" xfId="18922"/>
    <cellStyle name="常规 2 2 15 3 15" xfId="18923"/>
    <cellStyle name="常规 2 2 15 3 2" xfId="18924"/>
    <cellStyle name="常规 2 2 15 3 3" xfId="18925"/>
    <cellStyle name="常规 2 2 15 3 4" xfId="18926"/>
    <cellStyle name="常规 2 2 15 3 5" xfId="18927"/>
    <cellStyle name="常规 2 2 15 3 6" xfId="18928"/>
    <cellStyle name="常规 2 2 15 3 7" xfId="18929"/>
    <cellStyle name="常规 2 2 15 3 8" xfId="18930"/>
    <cellStyle name="常规 2 2 15 3 9" xfId="18931"/>
    <cellStyle name="常规 2 2 15 4" xfId="18932"/>
    <cellStyle name="常规 2 2 15 4 10" xfId="18933"/>
    <cellStyle name="常规 2 2 15 4 11" xfId="18934"/>
    <cellStyle name="常规 2 2 15 4 12" xfId="18935"/>
    <cellStyle name="常规 2 2 15 4 13" xfId="18936"/>
    <cellStyle name="常规 2 2 15 4 14" xfId="18937"/>
    <cellStyle name="常规 2 2 15 4 15" xfId="18938"/>
    <cellStyle name="常规 2 2 15 4 2" xfId="18939"/>
    <cellStyle name="常规 2 2 15 4 3" xfId="18940"/>
    <cellStyle name="常规 2 2 15 4 4" xfId="18941"/>
    <cellStyle name="常规 2 2 15 4 5" xfId="18942"/>
    <cellStyle name="常规 2 2 15 4 6" xfId="18943"/>
    <cellStyle name="常规 2 2 15 4 7" xfId="18944"/>
    <cellStyle name="常规 2 2 15 4 8" xfId="18945"/>
    <cellStyle name="常规 2 2 15 4 9" xfId="18946"/>
    <cellStyle name="常规 2 2 15 5" xfId="18947"/>
    <cellStyle name="常规 2 2 15 5 10" xfId="18948"/>
    <cellStyle name="常规 2 2 15 5 11" xfId="18949"/>
    <cellStyle name="常规 2 2 15 5 12" xfId="18950"/>
    <cellStyle name="常规 2 2 15 5 13" xfId="18951"/>
    <cellStyle name="常规 2 2 15 5 14" xfId="18952"/>
    <cellStyle name="常规 2 2 15 5 15" xfId="18953"/>
    <cellStyle name="常规 2 2 15 5 2" xfId="18954"/>
    <cellStyle name="常规 2 2 15 5 3" xfId="18955"/>
    <cellStyle name="常规 2 2 15 5 4" xfId="18956"/>
    <cellStyle name="常规 2 2 15 5 5" xfId="18957"/>
    <cellStyle name="常规 2 2 15 5 6" xfId="18958"/>
    <cellStyle name="常规 2 2 15 5 7" xfId="18959"/>
    <cellStyle name="常规 2 2 15 5 8" xfId="18960"/>
    <cellStyle name="常规 2 2 15 5 9" xfId="18961"/>
    <cellStyle name="常规 2 2 15 6" xfId="18962"/>
    <cellStyle name="常规 2 2 15 7" xfId="18963"/>
    <cellStyle name="常规 2 2 15 8" xfId="18964"/>
    <cellStyle name="常规 2 2 15 9" xfId="18965"/>
    <cellStyle name="常规 2 2 16" xfId="18966"/>
    <cellStyle name="常规 2 2 16 10" xfId="18967"/>
    <cellStyle name="常规 2 2 16 10 2" xfId="18968"/>
    <cellStyle name="常规 2 2 16 10 3" xfId="18969"/>
    <cellStyle name="常规 2 2 16 11" xfId="18970"/>
    <cellStyle name="常规 2 2 16 11 2" xfId="18971"/>
    <cellStyle name="常规 2 2 16 11 3" xfId="18972"/>
    <cellStyle name="常规 2 2 16 12" xfId="18973"/>
    <cellStyle name="常规 2 2 16 12 2" xfId="18974"/>
    <cellStyle name="常规 2 2 16 12 3" xfId="18975"/>
    <cellStyle name="常规 2 2 16 13" xfId="18976"/>
    <cellStyle name="常规 2 2 16 13 2" xfId="18977"/>
    <cellStyle name="常规 2 2 16 13 3" xfId="18978"/>
    <cellStyle name="常规 2 2 16 14" xfId="18979"/>
    <cellStyle name="常规 2 2 16 14 2" xfId="18980"/>
    <cellStyle name="常规 2 2 16 14 3" xfId="18981"/>
    <cellStyle name="常规 2 2 16 15" xfId="18982"/>
    <cellStyle name="常规 2 2 16 2" xfId="18983"/>
    <cellStyle name="常规 2 2 16 3" xfId="18984"/>
    <cellStyle name="常规 2 2 16 4" xfId="18985"/>
    <cellStyle name="常规 2 2 16 5" xfId="18986"/>
    <cellStyle name="常规 2 2 16 6" xfId="18987"/>
    <cellStyle name="常规 2 2 16 7" xfId="18988"/>
    <cellStyle name="常规 2 2 16 8" xfId="18989"/>
    <cellStyle name="常规 2 2 16 9" xfId="18990"/>
    <cellStyle name="常规 2 2 17" xfId="18991"/>
    <cellStyle name="常规 2 2 17 10" xfId="18992"/>
    <cellStyle name="常规 2 2 17 10 2" xfId="18993"/>
    <cellStyle name="常规 2 2 17 10 3" xfId="18994"/>
    <cellStyle name="常规 2 2 17 11" xfId="18995"/>
    <cellStyle name="常规 2 2 17 11 2" xfId="18996"/>
    <cellStyle name="常规 2 2 17 11 3" xfId="18997"/>
    <cellStyle name="常规 2 2 17 12" xfId="18998"/>
    <cellStyle name="常规 2 2 17 12 2" xfId="18999"/>
    <cellStyle name="常规 2 2 17 12 3" xfId="19000"/>
    <cellStyle name="常规 2 2 17 13" xfId="19001"/>
    <cellStyle name="常规 2 2 17 13 2" xfId="19002"/>
    <cellStyle name="常规 2 2 17 13 3" xfId="19003"/>
    <cellStyle name="常规 2 2 17 14" xfId="19004"/>
    <cellStyle name="常规 2 2 17 14 2" xfId="19005"/>
    <cellStyle name="常规 2 2 17 14 3" xfId="19006"/>
    <cellStyle name="常规 2 2 17 15" xfId="19007"/>
    <cellStyle name="常规 2 2 17 2" xfId="19008"/>
    <cellStyle name="常规 2 2 17 3" xfId="19009"/>
    <cellStyle name="常规 2 2 17 4" xfId="19010"/>
    <cellStyle name="常规 2 2 17 5" xfId="19011"/>
    <cellStyle name="常规 2 2 17 6" xfId="19012"/>
    <cellStyle name="常规 2 2 17 7" xfId="19013"/>
    <cellStyle name="常规 2 2 17 8" xfId="19014"/>
    <cellStyle name="常规 2 2 17 9" xfId="19015"/>
    <cellStyle name="常规 2 2 18" xfId="19016"/>
    <cellStyle name="常规 2 2 18 10" xfId="19017"/>
    <cellStyle name="常规 2 2 18 10 2" xfId="19018"/>
    <cellStyle name="常规 2 2 18 10 3" xfId="19019"/>
    <cellStyle name="常规 2 2 18 11" xfId="19020"/>
    <cellStyle name="常规 2 2 18 11 2" xfId="19021"/>
    <cellStyle name="常规 2 2 18 11 3" xfId="19022"/>
    <cellStyle name="常规 2 2 18 12" xfId="19023"/>
    <cellStyle name="常规 2 2 18 12 2" xfId="19024"/>
    <cellStyle name="常规 2 2 18 12 3" xfId="19025"/>
    <cellStyle name="常规 2 2 18 13" xfId="19026"/>
    <cellStyle name="常规 2 2 18 13 2" xfId="19027"/>
    <cellStyle name="常规 2 2 18 13 3" xfId="19028"/>
    <cellStyle name="常规 2 2 18 14" xfId="19029"/>
    <cellStyle name="常规 2 2 18 14 2" xfId="19030"/>
    <cellStyle name="常规 2 2 18 14 3" xfId="19031"/>
    <cellStyle name="常规 2 2 18 15" xfId="19032"/>
    <cellStyle name="常规 2 2 18 2" xfId="19033"/>
    <cellStyle name="常规 2 2 18 3" xfId="19034"/>
    <cellStyle name="常规 2 2 18 4" xfId="19035"/>
    <cellStyle name="常规 2 2 18 5" xfId="19036"/>
    <cellStyle name="常规 2 2 18 6" xfId="19037"/>
    <cellStyle name="常规 2 2 18 7" xfId="19038"/>
    <cellStyle name="常规 2 2 18 8" xfId="19039"/>
    <cellStyle name="常规 2 2 18 9" xfId="19040"/>
    <cellStyle name="常规 2 2 19" xfId="19041"/>
    <cellStyle name="常规 2 2 19 10" xfId="19042"/>
    <cellStyle name="常规 2 2 19 10 2" xfId="19043"/>
    <cellStyle name="常规 2 2 19 10 3" xfId="19044"/>
    <cellStyle name="常规 2 2 19 11" xfId="19045"/>
    <cellStyle name="常规 2 2 19 11 2" xfId="19046"/>
    <cellStyle name="常规 2 2 19 11 3" xfId="19047"/>
    <cellStyle name="常规 2 2 19 12" xfId="19048"/>
    <cellStyle name="常规 2 2 19 12 2" xfId="19049"/>
    <cellStyle name="常规 2 2 19 12 3" xfId="19050"/>
    <cellStyle name="常规 2 2 19 13" xfId="19051"/>
    <cellStyle name="常规 2 2 19 13 2" xfId="19052"/>
    <cellStyle name="常规 2 2 19 13 3" xfId="19053"/>
    <cellStyle name="常规 2 2 19 14" xfId="19054"/>
    <cellStyle name="常规 2 2 19 14 2" xfId="19055"/>
    <cellStyle name="常规 2 2 19 14 3" xfId="19056"/>
    <cellStyle name="常规 2 2 19 15" xfId="19057"/>
    <cellStyle name="常规 2 2 19 2" xfId="19058"/>
    <cellStyle name="常规 2 2 19 3" xfId="19059"/>
    <cellStyle name="常规 2 2 19 4" xfId="19060"/>
    <cellStyle name="常规 2 2 19 5" xfId="19061"/>
    <cellStyle name="常规 2 2 19 6" xfId="19062"/>
    <cellStyle name="常规 2 2 19 7" xfId="19063"/>
    <cellStyle name="常规 2 2 19 8" xfId="19064"/>
    <cellStyle name="常规 2 2 19 9" xfId="19065"/>
    <cellStyle name="常规 2 2 2" xfId="19066"/>
    <cellStyle name="常规 2 2 2 10" xfId="19067"/>
    <cellStyle name="常规 2 2 2 11" xfId="19068"/>
    <cellStyle name="常规 2 2 2 12" xfId="19069"/>
    <cellStyle name="常规 2 2 2 13" xfId="19070"/>
    <cellStyle name="常规 2 2 2 14" xfId="19071"/>
    <cellStyle name="常规 2 2 2 14 2" xfId="19072"/>
    <cellStyle name="常规 2 2 2 14 3" xfId="19073"/>
    <cellStyle name="常规 2 2 2 15" xfId="19074"/>
    <cellStyle name="常规 2 2 2 15 2" xfId="19075"/>
    <cellStyle name="常规 2 2 2 15 3" xfId="19076"/>
    <cellStyle name="常规 2 2 2 16" xfId="19077"/>
    <cellStyle name="常规 2 2 2 16 2" xfId="19078"/>
    <cellStyle name="常规 2 2 2 16 3" xfId="19079"/>
    <cellStyle name="常规 2 2 2 17" xfId="19080"/>
    <cellStyle name="常规 2 2 2 17 2" xfId="19081"/>
    <cellStyle name="常规 2 2 2 17 3" xfId="19082"/>
    <cellStyle name="常规 2 2 2 18" xfId="19083"/>
    <cellStyle name="常规 2 2 2 18 2" xfId="19084"/>
    <cellStyle name="常规 2 2 2 18 3" xfId="19085"/>
    <cellStyle name="常规 2 2 2 19" xfId="19086"/>
    <cellStyle name="常规 2 2 2 2" xfId="19087"/>
    <cellStyle name="常规 2 2 2 2 10" xfId="19088"/>
    <cellStyle name="常规 2 2 2 2 11" xfId="19089"/>
    <cellStyle name="常规 2 2 2 2 12" xfId="19090"/>
    <cellStyle name="常规 2 2 2 2 13" xfId="19091"/>
    <cellStyle name="常规 2 2 2 2 14" xfId="19092"/>
    <cellStyle name="常规 2 2 2 2 14 2" xfId="19093"/>
    <cellStyle name="常规 2 2 2 2 14 3" xfId="19094"/>
    <cellStyle name="常规 2 2 2 2 15" xfId="19095"/>
    <cellStyle name="常规 2 2 2 2 15 2" xfId="19096"/>
    <cellStyle name="常规 2 2 2 2 15 3" xfId="19097"/>
    <cellStyle name="常规 2 2 2 2 16" xfId="19098"/>
    <cellStyle name="常规 2 2 2 2 16 2" xfId="19099"/>
    <cellStyle name="常规 2 2 2 2 16 3" xfId="19100"/>
    <cellStyle name="常规 2 2 2 2 17" xfId="19101"/>
    <cellStyle name="常规 2 2 2 2 17 2" xfId="19102"/>
    <cellStyle name="常规 2 2 2 2 17 3" xfId="19103"/>
    <cellStyle name="常规 2 2 2 2 18" xfId="19104"/>
    <cellStyle name="常规 2 2 2 2 18 2" xfId="19105"/>
    <cellStyle name="常规 2 2 2 2 18 3" xfId="19106"/>
    <cellStyle name="常规 2 2 2 2 19" xfId="19107"/>
    <cellStyle name="常规 2 2 2 2 2" xfId="19108"/>
    <cellStyle name="常规 2 2 2 2 2 10" xfId="19109"/>
    <cellStyle name="常规 2 2 2 2 2 10 2" xfId="19110"/>
    <cellStyle name="常规 2 2 2 2 2 10 3" xfId="19111"/>
    <cellStyle name="常规 2 2 2 2 2 11" xfId="19112"/>
    <cellStyle name="常规 2 2 2 2 2 11 2" xfId="19113"/>
    <cellStyle name="常规 2 2 2 2 2 11 3" xfId="19114"/>
    <cellStyle name="常规 2 2 2 2 2 12" xfId="19115"/>
    <cellStyle name="常规 2 2 2 2 2 12 2" xfId="19116"/>
    <cellStyle name="常规 2 2 2 2 2 12 3" xfId="19117"/>
    <cellStyle name="常规 2 2 2 2 2 13" xfId="19118"/>
    <cellStyle name="常规 2 2 2 2 2 13 2" xfId="19119"/>
    <cellStyle name="常规 2 2 2 2 2 13 3" xfId="19120"/>
    <cellStyle name="常规 2 2 2 2 2 14" xfId="19121"/>
    <cellStyle name="常规 2 2 2 2 2 14 2" xfId="19122"/>
    <cellStyle name="常规 2 2 2 2 2 14 3" xfId="19123"/>
    <cellStyle name="常规 2 2 2 2 2 15" xfId="19124"/>
    <cellStyle name="常规 2 2 2 2 2 2" xfId="19125"/>
    <cellStyle name="常规 2 2 2 2 2 2 2" xfId="19126"/>
    <cellStyle name="常规 2 2 2 2 2 2 2 2" xfId="19127"/>
    <cellStyle name="常规 2 2 2 2 2 2 2 2 2" xfId="19128"/>
    <cellStyle name="常规 2 2 2 2 2 2 2 2 2 2" xfId="19129"/>
    <cellStyle name="常规 2 2 2 2 2 2 2 2 2 2 2" xfId="19130"/>
    <cellStyle name="常规 2 2 2 2 2 2 2 2 2 2 2 2" xfId="19131"/>
    <cellStyle name="常规 2 2 2 2 2 2 2 2 2 2 2 2 2" xfId="19132"/>
    <cellStyle name="常规 2 2 2 2 2 2 2 2 2 2 2 2 3" xfId="19133"/>
    <cellStyle name="常规 2 2 2 2 2 2 2 2 2 2 2 2 4" xfId="19134"/>
    <cellStyle name="常规 2 2 2 2 2 2 2 2 2 2 2 2 5" xfId="19135"/>
    <cellStyle name="常规 2 2 2 2 2 2 2 2 2 2 2 3" xfId="19136"/>
    <cellStyle name="常规 2 2 2 2 2 2 2 2 2 2 2 4" xfId="19137"/>
    <cellStyle name="常规 2 2 2 2 2 2 2 2 2 2 2 5" xfId="19138"/>
    <cellStyle name="常规 2 2 2 2 2 2 2 2 2 2 3" xfId="19139"/>
    <cellStyle name="常规 2 2 2 2 2 2 2 2 2 2 4" xfId="19140"/>
    <cellStyle name="常规 2 2 2 2 2 2 2 2 2 2 5" xfId="19141"/>
    <cellStyle name="常规 2 2 2 2 2 2 2 2 2 2 6" xfId="19142"/>
    <cellStyle name="常规 2 2 2 2 2 2 2 2 2 3" xfId="19143"/>
    <cellStyle name="常规 2 2 2 2 2 2 2 2 2 3 2" xfId="19144"/>
    <cellStyle name="常规 2 2 2 2 2 2 2 2 2 3 3" xfId="19145"/>
    <cellStyle name="常规 2 2 2 2 2 2 2 2 2 3 4" xfId="19146"/>
    <cellStyle name="常规 2 2 2 2 2 2 2 2 2 3 5" xfId="19147"/>
    <cellStyle name="常规 2 2 2 2 2 2 2 2 2 4" xfId="19148"/>
    <cellStyle name="常规 2 2 2 2 2 2 2 2 2 5" xfId="19149"/>
    <cellStyle name="常规 2 2 2 2 2 2 2 2 2 6" xfId="19150"/>
    <cellStyle name="常规 2 2 2 2 2 2 2 2 3" xfId="19151"/>
    <cellStyle name="常规 2 2 2 2 2 2 2 2 3 2" xfId="19152"/>
    <cellStyle name="常规 2 2 2 2 2 2 2 2 3 2 2" xfId="19153"/>
    <cellStyle name="常规 2 2 2 2 2 2 2 2 3 2 3" xfId="19154"/>
    <cellStyle name="常规 2 2 2 2 2 2 2 2 3 2 4" xfId="19155"/>
    <cellStyle name="常规 2 2 2 2 2 2 2 2 3 2 5" xfId="19156"/>
    <cellStyle name="常规 2 2 2 2 2 2 2 2 3 3" xfId="19157"/>
    <cellStyle name="常规 2 2 2 2 2 2 2 2 3 4" xfId="19158"/>
    <cellStyle name="常规 2 2 2 2 2 2 2 2 3 5" xfId="19159"/>
    <cellStyle name="常规 2 2 2 2 2 2 2 2 4" xfId="19160"/>
    <cellStyle name="常规 2 2 2 2 2 2 2 2 5" xfId="19161"/>
    <cellStyle name="常规 2 2 2 2 2 2 2 2 6" xfId="19162"/>
    <cellStyle name="常规 2 2 2 2 2 2 2 2 7" xfId="19163"/>
    <cellStyle name="常规 2 2 2 2 2 2 2 3" xfId="19164"/>
    <cellStyle name="常规 2 2 2 2 2 2 2 3 2" xfId="19165"/>
    <cellStyle name="常规 2 2 2 2 2 2 2 3 2 2" xfId="19166"/>
    <cellStyle name="常规 2 2 2 2 2 2 2 3 2 2 2" xfId="19167"/>
    <cellStyle name="常规 2 2 2 2 2 2 2 3 2 2 3" xfId="19168"/>
    <cellStyle name="常规 2 2 2 2 2 2 2 3 2 2 4" xfId="19169"/>
    <cellStyle name="常规 2 2 2 2 2 2 2 3 2 2 5" xfId="19170"/>
    <cellStyle name="常规 2 2 2 2 2 2 2 3 2 3" xfId="19171"/>
    <cellStyle name="常规 2 2 2 2 2 2 2 3 2 4" xfId="19172"/>
    <cellStyle name="常规 2 2 2 2 2 2 2 3 2 5" xfId="19173"/>
    <cellStyle name="常规 2 2 2 2 2 2 2 3 3" xfId="19174"/>
    <cellStyle name="常规 2 2 2 2 2 2 2 3 4" xfId="19175"/>
    <cellStyle name="常规 2 2 2 2 2 2 2 3 5" xfId="19176"/>
    <cellStyle name="常规 2 2 2 2 2 2 2 3 6" xfId="19177"/>
    <cellStyle name="常规 2 2 2 2 2 2 2 4" xfId="19178"/>
    <cellStyle name="常规 2 2 2 2 2 2 2 4 2" xfId="19179"/>
    <cellStyle name="常规 2 2 2 2 2 2 2 4 3" xfId="19180"/>
    <cellStyle name="常规 2 2 2 2 2 2 2 4 4" xfId="19181"/>
    <cellStyle name="常规 2 2 2 2 2 2 2 4 5" xfId="19182"/>
    <cellStyle name="常规 2 2 2 2 2 2 2 5" xfId="19183"/>
    <cellStyle name="常规 2 2 2 2 2 2 2 6" xfId="19184"/>
    <cellStyle name="常规 2 2 2 2 2 2 2 7" xfId="19185"/>
    <cellStyle name="常规 2 2 2 2 2 2 3" xfId="19186"/>
    <cellStyle name="常规 2 2 2 2 2 2 4" xfId="19187"/>
    <cellStyle name="常规 2 2 2 2 2 2 4 2" xfId="19188"/>
    <cellStyle name="常规 2 2 2 2 2 2 4 2 2" xfId="19189"/>
    <cellStyle name="常规 2 2 2 2 2 2 4 2 2 2" xfId="19190"/>
    <cellStyle name="常规 2 2 2 2 2 2 4 2 2 2 2" xfId="19191"/>
    <cellStyle name="常规 2 2 2 2 2 2 4 2 2 2 3" xfId="19192"/>
    <cellStyle name="常规 2 2 2 2 2 2 4 2 2 2 4" xfId="19193"/>
    <cellStyle name="常规 2 2 2 2 2 2 4 2 2 2 5" xfId="19194"/>
    <cellStyle name="常规 2 2 2 2 2 2 4 2 2 3" xfId="19195"/>
    <cellStyle name="常规 2 2 2 2 2 2 4 2 2 4" xfId="19196"/>
    <cellStyle name="常规 2 2 2 2 2 2 4 2 2 5" xfId="19197"/>
    <cellStyle name="常规 2 2 2 2 2 2 4 2 3" xfId="19198"/>
    <cellStyle name="常规 2 2 2 2 2 2 4 2 4" xfId="19199"/>
    <cellStyle name="常规 2 2 2 2 2 2 4 2 5" xfId="19200"/>
    <cellStyle name="常规 2 2 2 2 2 2 4 2 6" xfId="19201"/>
    <cellStyle name="常规 2 2 2 2 2 2 4 3" xfId="19202"/>
    <cellStyle name="常规 2 2 2 2 2 2 4 3 2" xfId="19203"/>
    <cellStyle name="常规 2 2 2 2 2 2 4 3 3" xfId="19204"/>
    <cellStyle name="常规 2 2 2 2 2 2 4 3 4" xfId="19205"/>
    <cellStyle name="常规 2 2 2 2 2 2 4 3 5" xfId="19206"/>
    <cellStyle name="常规 2 2 2 2 2 2 4 4" xfId="19207"/>
    <cellStyle name="常规 2 2 2 2 2 2 4 5" xfId="19208"/>
    <cellStyle name="常规 2 2 2 2 2 2 4 6" xfId="19209"/>
    <cellStyle name="常规 2 2 2 2 2 2 5" xfId="19210"/>
    <cellStyle name="常规 2 2 2 2 2 2 5 2" xfId="19211"/>
    <cellStyle name="常规 2 2 2 2 2 2 5 2 2" xfId="19212"/>
    <cellStyle name="常规 2 2 2 2 2 2 5 2 3" xfId="19213"/>
    <cellStyle name="常规 2 2 2 2 2 2 5 2 4" xfId="19214"/>
    <cellStyle name="常规 2 2 2 2 2 2 5 2 5" xfId="19215"/>
    <cellStyle name="常规 2 2 2 2 2 2 5 3" xfId="19216"/>
    <cellStyle name="常规 2 2 2 2 2 2 5 4" xfId="19217"/>
    <cellStyle name="常规 2 2 2 2 2 2 5 5" xfId="19218"/>
    <cellStyle name="常规 2 2 2 2 2 2 6" xfId="19219"/>
    <cellStyle name="常规 2 2 2 2 2 2 7" xfId="19220"/>
    <cellStyle name="常规 2 2 2 2 2 2 8" xfId="19221"/>
    <cellStyle name="常规 2 2 2 2 2 2 9" xfId="19222"/>
    <cellStyle name="常规 2 2 2 2 2 3" xfId="19223"/>
    <cellStyle name="常规 2 2 2 2 2 3 2" xfId="19224"/>
    <cellStyle name="常规 2 2 2 2 2 3 2 2" xfId="19225"/>
    <cellStyle name="常规 2 2 2 2 2 3 2 2 2" xfId="19226"/>
    <cellStyle name="常规 2 2 2 2 2 3 2 2 2 2" xfId="19227"/>
    <cellStyle name="常规 2 2 2 2 2 3 2 2 2 2 2" xfId="19228"/>
    <cellStyle name="常规 2 2 2 2 2 3 2 2 2 2 2 2" xfId="19229"/>
    <cellStyle name="常规 2 2 2 2 2 3 2 2 2 2 2 3" xfId="19230"/>
    <cellStyle name="常规 2 2 2 2 2 3 2 2 2 2 2 4" xfId="19231"/>
    <cellStyle name="常规 2 2 2 2 2 3 2 2 2 2 2 5" xfId="19232"/>
    <cellStyle name="常规 2 2 2 2 2 3 2 2 2 2 3" xfId="19233"/>
    <cellStyle name="常规 2 2 2 2 2 3 2 2 2 2 4" xfId="19234"/>
    <cellStyle name="常规 2 2 2 2 2 3 2 2 2 2 5" xfId="19235"/>
    <cellStyle name="常规 2 2 2 2 2 3 2 2 2 3" xfId="19236"/>
    <cellStyle name="常规 2 2 2 2 2 3 2 2 2 4" xfId="19237"/>
    <cellStyle name="常规 2 2 2 2 2 3 2 2 2 5" xfId="19238"/>
    <cellStyle name="常规 2 2 2 2 2 3 2 2 2 6" xfId="19239"/>
    <cellStyle name="常规 2 2 2 2 2 3 2 2 3" xfId="19240"/>
    <cellStyle name="常规 2 2 2 2 2 3 2 2 3 2" xfId="19241"/>
    <cellStyle name="常规 2 2 2 2 2 3 2 2 3 3" xfId="19242"/>
    <cellStyle name="常规 2 2 2 2 2 3 2 2 3 4" xfId="19243"/>
    <cellStyle name="常规 2 2 2 2 2 3 2 2 3 5" xfId="19244"/>
    <cellStyle name="常规 2 2 2 2 2 3 2 2 4" xfId="19245"/>
    <cellStyle name="常规 2 2 2 2 2 3 2 2 5" xfId="19246"/>
    <cellStyle name="常规 2 2 2 2 2 3 2 2 6" xfId="19247"/>
    <cellStyle name="常规 2 2 2 2 2 3 2 3" xfId="19248"/>
    <cellStyle name="常规 2 2 2 2 2 3 2 3 2" xfId="19249"/>
    <cellStyle name="常规 2 2 2 2 2 3 2 3 2 2" xfId="19250"/>
    <cellStyle name="常规 2 2 2 2 2 3 2 3 2 3" xfId="19251"/>
    <cellStyle name="常规 2 2 2 2 2 3 2 3 2 4" xfId="19252"/>
    <cellStyle name="常规 2 2 2 2 2 3 2 3 2 5" xfId="19253"/>
    <cellStyle name="常规 2 2 2 2 2 3 2 3 3" xfId="19254"/>
    <cellStyle name="常规 2 2 2 2 2 3 2 3 4" xfId="19255"/>
    <cellStyle name="常规 2 2 2 2 2 3 2 3 5" xfId="19256"/>
    <cellStyle name="常规 2 2 2 2 2 3 2 4" xfId="19257"/>
    <cellStyle name="常规 2 2 2 2 2 3 2 5" xfId="19258"/>
    <cellStyle name="常规 2 2 2 2 2 3 2 6" xfId="19259"/>
    <cellStyle name="常规 2 2 2 2 2 3 2 7" xfId="19260"/>
    <cellStyle name="常规 2 2 2 2 2 3 3" xfId="19261"/>
    <cellStyle name="常规 2 2 2 2 2 3 3 2" xfId="19262"/>
    <cellStyle name="常规 2 2 2 2 2 3 3 2 2" xfId="19263"/>
    <cellStyle name="常规 2 2 2 2 2 3 3 2 2 2" xfId="19264"/>
    <cellStyle name="常规 2 2 2 2 2 3 3 2 2 3" xfId="19265"/>
    <cellStyle name="常规 2 2 2 2 2 3 3 2 2 4" xfId="19266"/>
    <cellStyle name="常规 2 2 2 2 2 3 3 2 2 5" xfId="19267"/>
    <cellStyle name="常规 2 2 2 2 2 3 3 2 3" xfId="19268"/>
    <cellStyle name="常规 2 2 2 2 2 3 3 2 4" xfId="19269"/>
    <cellStyle name="常规 2 2 2 2 2 3 3 2 5" xfId="19270"/>
    <cellStyle name="常规 2 2 2 2 2 3 3 3" xfId="19271"/>
    <cellStyle name="常规 2 2 2 2 2 3 3 4" xfId="19272"/>
    <cellStyle name="常规 2 2 2 2 2 3 3 5" xfId="19273"/>
    <cellStyle name="常规 2 2 2 2 2 3 3 6" xfId="19274"/>
    <cellStyle name="常规 2 2 2 2 2 3 4" xfId="19275"/>
    <cellStyle name="常规 2 2 2 2 2 3 4 2" xfId="19276"/>
    <cellStyle name="常规 2 2 2 2 2 3 4 3" xfId="19277"/>
    <cellStyle name="常规 2 2 2 2 2 3 4 4" xfId="19278"/>
    <cellStyle name="常规 2 2 2 2 2 3 4 5" xfId="19279"/>
    <cellStyle name="常规 2 2 2 2 2 3 5" xfId="19280"/>
    <cellStyle name="常规 2 2 2 2 2 3 6" xfId="19281"/>
    <cellStyle name="常规 2 2 2 2 2 3 7" xfId="19282"/>
    <cellStyle name="常规 2 2 2 2 2 4" xfId="19283"/>
    <cellStyle name="常规 2 2 2 2 2 4 2" xfId="19284"/>
    <cellStyle name="常规 2 2 2 2 2 4 2 2" xfId="19285"/>
    <cellStyle name="常规 2 2 2 2 2 4 2 2 2" xfId="19286"/>
    <cellStyle name="常规 2 2 2 2 2 4 2 2 2 2" xfId="19287"/>
    <cellStyle name="常规 2 2 2 2 2 4 2 2 2 3" xfId="19288"/>
    <cellStyle name="常规 2 2 2 2 2 4 2 2 2 4" xfId="19289"/>
    <cellStyle name="常规 2 2 2 2 2 4 2 2 2 5" xfId="19290"/>
    <cellStyle name="常规 2 2 2 2 2 4 2 2 3" xfId="19291"/>
    <cellStyle name="常规 2 2 2 2 2 4 2 2 4" xfId="19292"/>
    <cellStyle name="常规 2 2 2 2 2 4 2 2 5" xfId="19293"/>
    <cellStyle name="常规 2 2 2 2 2 4 2 3" xfId="19294"/>
    <cellStyle name="常规 2 2 2 2 2 4 2 4" xfId="19295"/>
    <cellStyle name="常规 2 2 2 2 2 4 2 5" xfId="19296"/>
    <cellStyle name="常规 2 2 2 2 2 4 2 6" xfId="19297"/>
    <cellStyle name="常规 2 2 2 2 2 4 3" xfId="19298"/>
    <cellStyle name="常规 2 2 2 2 2 4 3 2" xfId="19299"/>
    <cellStyle name="常规 2 2 2 2 2 4 3 3" xfId="19300"/>
    <cellStyle name="常规 2 2 2 2 2 4 3 4" xfId="19301"/>
    <cellStyle name="常规 2 2 2 2 2 4 3 5" xfId="19302"/>
    <cellStyle name="常规 2 2 2 2 2 4 4" xfId="19303"/>
    <cellStyle name="常规 2 2 2 2 2 4 5" xfId="19304"/>
    <cellStyle name="常规 2 2 2 2 2 4 6" xfId="19305"/>
    <cellStyle name="常规 2 2 2 2 2 5" xfId="19306"/>
    <cellStyle name="常规 2 2 2 2 2 5 2" xfId="19307"/>
    <cellStyle name="常规 2 2 2 2 2 5 2 2" xfId="19308"/>
    <cellStyle name="常规 2 2 2 2 2 5 2 3" xfId="19309"/>
    <cellStyle name="常规 2 2 2 2 2 5 2 4" xfId="19310"/>
    <cellStyle name="常规 2 2 2 2 2 5 2 5" xfId="19311"/>
    <cellStyle name="常规 2 2 2 2 2 5 3" xfId="19312"/>
    <cellStyle name="常规 2 2 2 2 2 5 4" xfId="19313"/>
    <cellStyle name="常规 2 2 2 2 2 5 5" xfId="19314"/>
    <cellStyle name="常规 2 2 2 2 2 6" xfId="19315"/>
    <cellStyle name="常规 2 2 2 2 2 7" xfId="19316"/>
    <cellStyle name="常规 2 2 2 2 2 8" xfId="19317"/>
    <cellStyle name="常规 2 2 2 2 2 9" xfId="19318"/>
    <cellStyle name="常规 2 2 2 2 3" xfId="15"/>
    <cellStyle name="常规 2 2 2 2 3 10" xfId="19319"/>
    <cellStyle name="常规 2 2 2 2 3 11" xfId="19320"/>
    <cellStyle name="常规 2 2 2 2 3 12" xfId="19321"/>
    <cellStyle name="常规 2 2 2 2 3 13" xfId="19322"/>
    <cellStyle name="常规 2 2 2 2 3 14" xfId="19323"/>
    <cellStyle name="常规 2 2 2 2 3 15" xfId="19324"/>
    <cellStyle name="常规 2 2 2 2 3 2" xfId="19325"/>
    <cellStyle name="常规 2 2 2 2 3 3" xfId="19326"/>
    <cellStyle name="常规 2 2 2 2 3 4" xfId="19327"/>
    <cellStyle name="常规 2 2 2 2 3 5" xfId="19328"/>
    <cellStyle name="常规 2 2 2 2 3 6" xfId="19329"/>
    <cellStyle name="常规 2 2 2 2 3 7" xfId="19330"/>
    <cellStyle name="常规 2 2 2 2 3 8" xfId="19331"/>
    <cellStyle name="常规 2 2 2 2 3 9" xfId="19332"/>
    <cellStyle name="常规 2 2 2 2 4" xfId="19333"/>
    <cellStyle name="常规 2 2 2 2 4 10" xfId="19334"/>
    <cellStyle name="常规 2 2 2 2 4 11" xfId="19335"/>
    <cellStyle name="常规 2 2 2 2 4 12" xfId="19336"/>
    <cellStyle name="常规 2 2 2 2 4 13" xfId="19337"/>
    <cellStyle name="常规 2 2 2 2 4 14" xfId="19338"/>
    <cellStyle name="常规 2 2 2 2 4 15" xfId="19339"/>
    <cellStyle name="常规 2 2 2 2 4 2" xfId="19340"/>
    <cellStyle name="常规 2 2 2 2 4 3" xfId="19341"/>
    <cellStyle name="常规 2 2 2 2 4 4" xfId="19342"/>
    <cellStyle name="常规 2 2 2 2 4 5" xfId="19343"/>
    <cellStyle name="常规 2 2 2 2 4 6" xfId="19344"/>
    <cellStyle name="常规 2 2 2 2 4 7" xfId="19345"/>
    <cellStyle name="常规 2 2 2 2 4 8" xfId="19346"/>
    <cellStyle name="常规 2 2 2 2 4 9" xfId="19347"/>
    <cellStyle name="常规 2 2 2 2 5" xfId="19348"/>
    <cellStyle name="常规 2 2 2 2 5 10" xfId="19349"/>
    <cellStyle name="常规 2 2 2 2 5 11" xfId="19350"/>
    <cellStyle name="常规 2 2 2 2 5 12" xfId="19351"/>
    <cellStyle name="常规 2 2 2 2 5 13" xfId="19352"/>
    <cellStyle name="常规 2 2 2 2 5 14" xfId="19353"/>
    <cellStyle name="常规 2 2 2 2 5 15" xfId="19354"/>
    <cellStyle name="常规 2 2 2 2 5 2" xfId="19355"/>
    <cellStyle name="常规 2 2 2 2 5 3" xfId="19356"/>
    <cellStyle name="常规 2 2 2 2 5 4" xfId="19357"/>
    <cellStyle name="常规 2 2 2 2 5 5" xfId="19358"/>
    <cellStyle name="常规 2 2 2 2 5 6" xfId="19359"/>
    <cellStyle name="常规 2 2 2 2 5 7" xfId="19360"/>
    <cellStyle name="常规 2 2 2 2 5 8" xfId="19361"/>
    <cellStyle name="常规 2 2 2 2 5 9" xfId="19362"/>
    <cellStyle name="常规 2 2 2 2 6" xfId="19363"/>
    <cellStyle name="常规 2 2 2 2 6 2" xfId="19364"/>
    <cellStyle name="常规 2 2 2 2 6 2 2" xfId="19365"/>
    <cellStyle name="常规 2 2 2 2 6 2 2 2" xfId="19366"/>
    <cellStyle name="常规 2 2 2 2 6 2 2 2 2" xfId="19367"/>
    <cellStyle name="常规 2 2 2 2 6 2 2 2 2 2" xfId="19368"/>
    <cellStyle name="常规 2 2 2 2 6 2 2 2 2 2 2" xfId="19369"/>
    <cellStyle name="常规 2 2 2 2 6 2 2 2 2 2 3" xfId="19370"/>
    <cellStyle name="常规 2 2 2 2 6 2 2 2 2 2 4" xfId="19371"/>
    <cellStyle name="常规 2 2 2 2 6 2 2 2 2 2 5" xfId="19372"/>
    <cellStyle name="常规 2 2 2 2 6 2 2 2 2 3" xfId="19373"/>
    <cellStyle name="常规 2 2 2 2 6 2 2 2 2 4" xfId="19374"/>
    <cellStyle name="常规 2 2 2 2 6 2 2 2 2 5" xfId="19375"/>
    <cellStyle name="常规 2 2 2 2 6 2 2 2 3" xfId="19376"/>
    <cellStyle name="常规 2 2 2 2 6 2 2 2 4" xfId="19377"/>
    <cellStyle name="常规 2 2 2 2 6 2 2 2 5" xfId="19378"/>
    <cellStyle name="常规 2 2 2 2 6 2 2 2 6" xfId="19379"/>
    <cellStyle name="常规 2 2 2 2 6 2 2 3" xfId="19380"/>
    <cellStyle name="常规 2 2 2 2 6 2 2 3 2" xfId="19381"/>
    <cellStyle name="常规 2 2 2 2 6 2 2 3 3" xfId="19382"/>
    <cellStyle name="常规 2 2 2 2 6 2 2 3 4" xfId="19383"/>
    <cellStyle name="常规 2 2 2 2 6 2 2 3 5" xfId="19384"/>
    <cellStyle name="常规 2 2 2 2 6 2 2 4" xfId="19385"/>
    <cellStyle name="常规 2 2 2 2 6 2 2 5" xfId="19386"/>
    <cellStyle name="常规 2 2 2 2 6 2 2 6" xfId="19387"/>
    <cellStyle name="常规 2 2 2 2 6 2 3" xfId="19388"/>
    <cellStyle name="常规 2 2 2 2 6 2 3 2" xfId="19389"/>
    <cellStyle name="常规 2 2 2 2 6 2 3 2 2" xfId="19390"/>
    <cellStyle name="常规 2 2 2 2 6 2 3 2 3" xfId="19391"/>
    <cellStyle name="常规 2 2 2 2 6 2 3 2 4" xfId="19392"/>
    <cellStyle name="常规 2 2 2 2 6 2 3 2 5" xfId="19393"/>
    <cellStyle name="常规 2 2 2 2 6 2 3 3" xfId="19394"/>
    <cellStyle name="常规 2 2 2 2 6 2 3 4" xfId="19395"/>
    <cellStyle name="常规 2 2 2 2 6 2 3 5" xfId="19396"/>
    <cellStyle name="常规 2 2 2 2 6 2 4" xfId="19397"/>
    <cellStyle name="常规 2 2 2 2 6 2 5" xfId="19398"/>
    <cellStyle name="常规 2 2 2 2 6 2 6" xfId="19399"/>
    <cellStyle name="常规 2 2 2 2 6 2 7" xfId="19400"/>
    <cellStyle name="常规 2 2 2 2 6 3" xfId="19401"/>
    <cellStyle name="常规 2 2 2 2 6 3 2" xfId="19402"/>
    <cellStyle name="常规 2 2 2 2 6 3 2 2" xfId="19403"/>
    <cellStyle name="常规 2 2 2 2 6 3 2 2 2" xfId="19404"/>
    <cellStyle name="常规 2 2 2 2 6 3 2 2 3" xfId="19405"/>
    <cellStyle name="常规 2 2 2 2 6 3 2 2 4" xfId="19406"/>
    <cellStyle name="常规 2 2 2 2 6 3 2 2 5" xfId="19407"/>
    <cellStyle name="常规 2 2 2 2 6 3 2 3" xfId="19408"/>
    <cellStyle name="常规 2 2 2 2 6 3 2 4" xfId="19409"/>
    <cellStyle name="常规 2 2 2 2 6 3 2 5" xfId="19410"/>
    <cellStyle name="常规 2 2 2 2 6 3 3" xfId="19411"/>
    <cellStyle name="常规 2 2 2 2 6 3 4" xfId="19412"/>
    <cellStyle name="常规 2 2 2 2 6 3 5" xfId="19413"/>
    <cellStyle name="常规 2 2 2 2 6 3 6" xfId="19414"/>
    <cellStyle name="常规 2 2 2 2 6 4" xfId="19415"/>
    <cellStyle name="常规 2 2 2 2 6 4 2" xfId="19416"/>
    <cellStyle name="常规 2 2 2 2 6 4 3" xfId="19417"/>
    <cellStyle name="常规 2 2 2 2 6 4 4" xfId="19418"/>
    <cellStyle name="常规 2 2 2 2 6 4 5" xfId="19419"/>
    <cellStyle name="常规 2 2 2 2 6 5" xfId="19420"/>
    <cellStyle name="常规 2 2 2 2 6 6" xfId="19421"/>
    <cellStyle name="常规 2 2 2 2 6 7" xfId="19422"/>
    <cellStyle name="常规 2 2 2 2 7" xfId="19423"/>
    <cellStyle name="常规 2 2 2 2 8" xfId="19424"/>
    <cellStyle name="常规 2 2 2 2 8 2" xfId="19425"/>
    <cellStyle name="常规 2 2 2 2 8 2 2" xfId="19426"/>
    <cellStyle name="常规 2 2 2 2 8 2 2 2" xfId="19427"/>
    <cellStyle name="常规 2 2 2 2 8 2 2 2 2" xfId="19428"/>
    <cellStyle name="常规 2 2 2 2 8 2 2 2 3" xfId="19429"/>
    <cellStyle name="常规 2 2 2 2 8 2 2 2 4" xfId="19430"/>
    <cellStyle name="常规 2 2 2 2 8 2 2 2 5" xfId="19431"/>
    <cellStyle name="常规 2 2 2 2 8 2 2 3" xfId="19432"/>
    <cellStyle name="常规 2 2 2 2 8 2 2 4" xfId="19433"/>
    <cellStyle name="常规 2 2 2 2 8 2 2 5" xfId="19434"/>
    <cellStyle name="常规 2 2 2 2 8 2 3" xfId="19435"/>
    <cellStyle name="常规 2 2 2 2 8 2 4" xfId="19436"/>
    <cellStyle name="常规 2 2 2 2 8 2 5" xfId="19437"/>
    <cellStyle name="常规 2 2 2 2 8 2 6" xfId="19438"/>
    <cellStyle name="常规 2 2 2 2 8 3" xfId="19439"/>
    <cellStyle name="常规 2 2 2 2 8 3 2" xfId="19440"/>
    <cellStyle name="常规 2 2 2 2 8 3 3" xfId="19441"/>
    <cellStyle name="常规 2 2 2 2 8 3 4" xfId="19442"/>
    <cellStyle name="常规 2 2 2 2 8 3 5" xfId="19443"/>
    <cellStyle name="常规 2 2 2 2 8 4" xfId="19444"/>
    <cellStyle name="常规 2 2 2 2 8 5" xfId="19445"/>
    <cellStyle name="常规 2 2 2 2 8 6" xfId="19446"/>
    <cellStyle name="常规 2 2 2 2 9" xfId="19447"/>
    <cellStyle name="常规 2 2 2 2 9 2" xfId="19448"/>
    <cellStyle name="常规 2 2 2 2 9 2 2" xfId="19449"/>
    <cellStyle name="常规 2 2 2 2 9 2 3" xfId="19450"/>
    <cellStyle name="常规 2 2 2 2 9 2 4" xfId="19451"/>
    <cellStyle name="常规 2 2 2 2 9 2 5" xfId="19452"/>
    <cellStyle name="常规 2 2 2 2 9 3" xfId="19453"/>
    <cellStyle name="常规 2 2 2 2 9 4" xfId="19454"/>
    <cellStyle name="常规 2 2 2 2 9 5" xfId="19455"/>
    <cellStyle name="常规 2 2 2 3" xfId="19456"/>
    <cellStyle name="常规 2 2 2 3 10" xfId="19457"/>
    <cellStyle name="常规 2 2 2 3 11" xfId="19458"/>
    <cellStyle name="常规 2 2 2 3 12" xfId="19459"/>
    <cellStyle name="常规 2 2 2 3 13" xfId="19460"/>
    <cellStyle name="常规 2 2 2 3 14" xfId="19461"/>
    <cellStyle name="常规 2 2 2 3 15" xfId="19462"/>
    <cellStyle name="常规 2 2 2 3 2" xfId="19463"/>
    <cellStyle name="常规 2 2 2 3 3" xfId="19464"/>
    <cellStyle name="常规 2 2 2 3 4" xfId="19465"/>
    <cellStyle name="常规 2 2 2 3 5" xfId="19466"/>
    <cellStyle name="常规 2 2 2 3 6" xfId="19467"/>
    <cellStyle name="常规 2 2 2 3 7" xfId="19468"/>
    <cellStyle name="常规 2 2 2 3 8" xfId="19469"/>
    <cellStyle name="常规 2 2 2 3 9" xfId="19470"/>
    <cellStyle name="常规 2 2 2 4" xfId="19471"/>
    <cellStyle name="常规 2 2 2 4 10" xfId="19472"/>
    <cellStyle name="常规 2 2 2 4 11" xfId="19473"/>
    <cellStyle name="常规 2 2 2 4 12" xfId="19474"/>
    <cellStyle name="常规 2 2 2 4 13" xfId="19475"/>
    <cellStyle name="常规 2 2 2 4 14" xfId="19476"/>
    <cellStyle name="常规 2 2 2 4 15" xfId="19477"/>
    <cellStyle name="常规 2 2 2 4 2" xfId="19478"/>
    <cellStyle name="常规 2 2 2 4 3" xfId="19479"/>
    <cellStyle name="常规 2 2 2 4 4" xfId="19480"/>
    <cellStyle name="常规 2 2 2 4 5" xfId="19481"/>
    <cellStyle name="常规 2 2 2 4 6" xfId="19482"/>
    <cellStyle name="常规 2 2 2 4 7" xfId="19483"/>
    <cellStyle name="常规 2 2 2 4 8" xfId="19484"/>
    <cellStyle name="常规 2 2 2 4 9" xfId="19485"/>
    <cellStyle name="常规 2 2 2 5" xfId="19486"/>
    <cellStyle name="常规 2 2 2 5 10" xfId="19487"/>
    <cellStyle name="常规 2 2 2 5 11" xfId="19488"/>
    <cellStyle name="常规 2 2 2 5 12" xfId="19489"/>
    <cellStyle name="常规 2 2 2 5 13" xfId="19490"/>
    <cellStyle name="常规 2 2 2 5 14" xfId="19491"/>
    <cellStyle name="常规 2 2 2 5 15" xfId="19492"/>
    <cellStyle name="常规 2 2 2 5 2" xfId="19493"/>
    <cellStyle name="常规 2 2 2 5 3" xfId="19494"/>
    <cellStyle name="常规 2 2 2 5 4" xfId="19495"/>
    <cellStyle name="常规 2 2 2 5 5" xfId="19496"/>
    <cellStyle name="常规 2 2 2 5 6" xfId="19497"/>
    <cellStyle name="常规 2 2 2 5 7" xfId="19498"/>
    <cellStyle name="常规 2 2 2 5 8" xfId="19499"/>
    <cellStyle name="常规 2 2 2 5 9" xfId="19500"/>
    <cellStyle name="常规 2 2 2 6" xfId="19501"/>
    <cellStyle name="常规 2 2 2 6 2" xfId="19502"/>
    <cellStyle name="常规 2 2 2 6 2 2" xfId="19503"/>
    <cellStyle name="常规 2 2 2 6 2 2 2" xfId="19504"/>
    <cellStyle name="常规 2 2 2 6 2 2 2 2" xfId="19505"/>
    <cellStyle name="常规 2 2 2 6 2 2 2 2 2" xfId="19506"/>
    <cellStyle name="常规 2 2 2 6 2 2 2 2 2 2" xfId="19507"/>
    <cellStyle name="常规 2 2 2 6 2 2 2 2 2 3" xfId="19508"/>
    <cellStyle name="常规 2 2 2 6 2 2 2 2 2 4" xfId="19509"/>
    <cellStyle name="常规 2 2 2 6 2 2 2 2 2 5" xfId="19510"/>
    <cellStyle name="常规 2 2 2 6 2 2 2 2 3" xfId="19511"/>
    <cellStyle name="常规 2 2 2 6 2 2 2 2 4" xfId="19512"/>
    <cellStyle name="常规 2 2 2 6 2 2 2 2 5" xfId="19513"/>
    <cellStyle name="常规 2 2 2 6 2 2 2 3" xfId="19514"/>
    <cellStyle name="常规 2 2 2 6 2 2 2 4" xfId="19515"/>
    <cellStyle name="常规 2 2 2 6 2 2 2 5" xfId="19516"/>
    <cellStyle name="常规 2 2 2 6 2 2 2 6" xfId="19517"/>
    <cellStyle name="常规 2 2 2 6 2 2 3" xfId="19518"/>
    <cellStyle name="常规 2 2 2 6 2 2 3 2" xfId="19519"/>
    <cellStyle name="常规 2 2 2 6 2 2 3 3" xfId="19520"/>
    <cellStyle name="常规 2 2 2 6 2 2 3 4" xfId="19521"/>
    <cellStyle name="常规 2 2 2 6 2 2 3 5" xfId="19522"/>
    <cellStyle name="常规 2 2 2 6 2 2 4" xfId="19523"/>
    <cellStyle name="常规 2 2 2 6 2 2 5" xfId="19524"/>
    <cellStyle name="常规 2 2 2 6 2 2 6" xfId="19525"/>
    <cellStyle name="常规 2 2 2 6 2 3" xfId="19526"/>
    <cellStyle name="常规 2 2 2 6 2 3 2" xfId="19527"/>
    <cellStyle name="常规 2 2 2 6 2 3 2 2" xfId="19528"/>
    <cellStyle name="常规 2 2 2 6 2 3 2 3" xfId="19529"/>
    <cellStyle name="常规 2 2 2 6 2 3 2 4" xfId="19530"/>
    <cellStyle name="常规 2 2 2 6 2 3 2 5" xfId="19531"/>
    <cellStyle name="常规 2 2 2 6 2 3 3" xfId="19532"/>
    <cellStyle name="常规 2 2 2 6 2 3 4" xfId="19533"/>
    <cellStyle name="常规 2 2 2 6 2 3 5" xfId="19534"/>
    <cellStyle name="常规 2 2 2 6 2 4" xfId="19535"/>
    <cellStyle name="常规 2 2 2 6 2 5" xfId="19536"/>
    <cellStyle name="常规 2 2 2 6 2 6" xfId="19537"/>
    <cellStyle name="常规 2 2 2 6 2 7" xfId="19538"/>
    <cellStyle name="常规 2 2 2 6 3" xfId="19539"/>
    <cellStyle name="常规 2 2 2 6 3 2" xfId="19540"/>
    <cellStyle name="常规 2 2 2 6 3 2 2" xfId="19541"/>
    <cellStyle name="常规 2 2 2 6 3 2 2 2" xfId="19542"/>
    <cellStyle name="常规 2 2 2 6 3 2 2 3" xfId="19543"/>
    <cellStyle name="常规 2 2 2 6 3 2 2 4" xfId="19544"/>
    <cellStyle name="常规 2 2 2 6 3 2 2 5" xfId="19545"/>
    <cellStyle name="常规 2 2 2 6 3 2 3" xfId="19546"/>
    <cellStyle name="常规 2 2 2 6 3 2 4" xfId="19547"/>
    <cellStyle name="常规 2 2 2 6 3 2 5" xfId="19548"/>
    <cellStyle name="常规 2 2 2 6 3 3" xfId="19549"/>
    <cellStyle name="常规 2 2 2 6 3 4" xfId="19550"/>
    <cellStyle name="常规 2 2 2 6 3 5" xfId="19551"/>
    <cellStyle name="常规 2 2 2 6 3 6" xfId="19552"/>
    <cellStyle name="常规 2 2 2 6 4" xfId="19553"/>
    <cellStyle name="常规 2 2 2 6 4 2" xfId="19554"/>
    <cellStyle name="常规 2 2 2 6 4 3" xfId="19555"/>
    <cellStyle name="常规 2 2 2 6 4 4" xfId="19556"/>
    <cellStyle name="常规 2 2 2 6 4 5" xfId="19557"/>
    <cellStyle name="常规 2 2 2 6 5" xfId="19558"/>
    <cellStyle name="常规 2 2 2 6 6" xfId="19559"/>
    <cellStyle name="常规 2 2 2 6 7" xfId="19560"/>
    <cellStyle name="常规 2 2 2 7" xfId="19561"/>
    <cellStyle name="常规 2 2 2 8" xfId="19562"/>
    <cellStyle name="常规 2 2 2 8 2" xfId="19563"/>
    <cellStyle name="常规 2 2 2 8 2 2" xfId="19564"/>
    <cellStyle name="常规 2 2 2 8 2 2 2" xfId="19565"/>
    <cellStyle name="常规 2 2 2 8 2 2 2 2" xfId="19566"/>
    <cellStyle name="常规 2 2 2 8 2 2 2 3" xfId="19567"/>
    <cellStyle name="常规 2 2 2 8 2 2 2 4" xfId="19568"/>
    <cellStyle name="常规 2 2 2 8 2 2 2 5" xfId="19569"/>
    <cellStyle name="常规 2 2 2 8 2 2 3" xfId="19570"/>
    <cellStyle name="常规 2 2 2 8 2 2 4" xfId="19571"/>
    <cellStyle name="常规 2 2 2 8 2 2 5" xfId="19572"/>
    <cellStyle name="常规 2 2 2 8 2 3" xfId="19573"/>
    <cellStyle name="常规 2 2 2 8 2 4" xfId="19574"/>
    <cellStyle name="常规 2 2 2 8 2 5" xfId="19575"/>
    <cellStyle name="常规 2 2 2 8 2 6" xfId="19576"/>
    <cellStyle name="常规 2 2 2 8 3" xfId="19577"/>
    <cellStyle name="常规 2 2 2 8 3 2" xfId="19578"/>
    <cellStyle name="常规 2 2 2 8 3 3" xfId="19579"/>
    <cellStyle name="常规 2 2 2 8 3 4" xfId="19580"/>
    <cellStyle name="常规 2 2 2 8 3 5" xfId="19581"/>
    <cellStyle name="常规 2 2 2 8 4" xfId="19582"/>
    <cellStyle name="常规 2 2 2 8 5" xfId="19583"/>
    <cellStyle name="常规 2 2 2 8 6" xfId="19584"/>
    <cellStyle name="常规 2 2 2 9" xfId="19585"/>
    <cellStyle name="常规 2 2 2 9 2" xfId="19586"/>
    <cellStyle name="常规 2 2 2 9 2 2" xfId="19587"/>
    <cellStyle name="常规 2 2 2 9 2 3" xfId="19588"/>
    <cellStyle name="常规 2 2 2 9 2 4" xfId="19589"/>
    <cellStyle name="常规 2 2 2 9 2 5" xfId="19590"/>
    <cellStyle name="常规 2 2 2 9 3" xfId="19591"/>
    <cellStyle name="常规 2 2 2 9 4" xfId="19592"/>
    <cellStyle name="常规 2 2 2 9 5" xfId="19593"/>
    <cellStyle name="常规 2 2 2_家具公司14年第一季度计划（1月总结）" xfId="19594"/>
    <cellStyle name="常规 2 2 20" xfId="19595"/>
    <cellStyle name="常规 2 2 20 10" xfId="19596"/>
    <cellStyle name="常规 2 2 20 10 2" xfId="19597"/>
    <cellStyle name="常规 2 2 20 10 3" xfId="19598"/>
    <cellStyle name="常规 2 2 20 11" xfId="19599"/>
    <cellStyle name="常规 2 2 20 11 2" xfId="19600"/>
    <cellStyle name="常规 2 2 20 11 3" xfId="19601"/>
    <cellStyle name="常规 2 2 20 12" xfId="19602"/>
    <cellStyle name="常规 2 2 20 12 2" xfId="19603"/>
    <cellStyle name="常规 2 2 20 12 3" xfId="19604"/>
    <cellStyle name="常规 2 2 20 13" xfId="19605"/>
    <cellStyle name="常规 2 2 20 13 2" xfId="19606"/>
    <cellStyle name="常规 2 2 20 13 3" xfId="19607"/>
    <cellStyle name="常规 2 2 20 14" xfId="19608"/>
    <cellStyle name="常规 2 2 20 14 2" xfId="19609"/>
    <cellStyle name="常规 2 2 20 14 3" xfId="19610"/>
    <cellStyle name="常规 2 2 20 15" xfId="19611"/>
    <cellStyle name="常规 2 2 20 2" xfId="19612"/>
    <cellStyle name="常规 2 2 20 3" xfId="19613"/>
    <cellStyle name="常规 2 2 20 4" xfId="19614"/>
    <cellStyle name="常规 2 2 20 5" xfId="19615"/>
    <cellStyle name="常规 2 2 20 6" xfId="19616"/>
    <cellStyle name="常规 2 2 20 7" xfId="19617"/>
    <cellStyle name="常规 2 2 20 8" xfId="19618"/>
    <cellStyle name="常规 2 2 20 9" xfId="19619"/>
    <cellStyle name="常规 2 2 21" xfId="19620"/>
    <cellStyle name="常规 2 2 21 10" xfId="19621"/>
    <cellStyle name="常规 2 2 21 10 2" xfId="19622"/>
    <cellStyle name="常规 2 2 21 10 3" xfId="19623"/>
    <cellStyle name="常规 2 2 21 11" xfId="19624"/>
    <cellStyle name="常规 2 2 21 11 2" xfId="19625"/>
    <cellStyle name="常规 2 2 21 11 3" xfId="19626"/>
    <cellStyle name="常规 2 2 21 12" xfId="19627"/>
    <cellStyle name="常规 2 2 21 12 2" xfId="19628"/>
    <cellStyle name="常规 2 2 21 12 3" xfId="19629"/>
    <cellStyle name="常规 2 2 21 13" xfId="19630"/>
    <cellStyle name="常规 2 2 21 13 2" xfId="19631"/>
    <cellStyle name="常规 2 2 21 13 3" xfId="19632"/>
    <cellStyle name="常规 2 2 21 14" xfId="19633"/>
    <cellStyle name="常规 2 2 21 14 2" xfId="19634"/>
    <cellStyle name="常规 2 2 21 14 3" xfId="19635"/>
    <cellStyle name="常规 2 2 21 15" xfId="19636"/>
    <cellStyle name="常规 2 2 21 2" xfId="19637"/>
    <cellStyle name="常规 2 2 21 3" xfId="19638"/>
    <cellStyle name="常规 2 2 21 4" xfId="19639"/>
    <cellStyle name="常规 2 2 21 5" xfId="19640"/>
    <cellStyle name="常规 2 2 21 6" xfId="19641"/>
    <cellStyle name="常规 2 2 21 7" xfId="19642"/>
    <cellStyle name="常规 2 2 21 8" xfId="19643"/>
    <cellStyle name="常规 2 2 21 9" xfId="19644"/>
    <cellStyle name="常规 2 2 22" xfId="19645"/>
    <cellStyle name="常规 2 2 22 2" xfId="19646"/>
    <cellStyle name="常规 2 2 22 3" xfId="19647"/>
    <cellStyle name="常规 2 2 22 4" xfId="19648"/>
    <cellStyle name="常规 2 2 22 5" xfId="19649"/>
    <cellStyle name="常规 2 2 22 6" xfId="19650"/>
    <cellStyle name="常规 2 2 23" xfId="19651"/>
    <cellStyle name="常规 2 2 23 2" xfId="19652"/>
    <cellStyle name="常规 2 2 23 2 2" xfId="19653"/>
    <cellStyle name="常规 2 2 23 2 2 2" xfId="19654"/>
    <cellStyle name="常规 2 2 23 2 2 2 2" xfId="19655"/>
    <cellStyle name="常规 2 2 23 2 2 2 2 2" xfId="19656"/>
    <cellStyle name="常规 2 2 23 2 2 2 2 2 2" xfId="19657"/>
    <cellStyle name="常规 2 2 23 2 2 2 2 2 3" xfId="19658"/>
    <cellStyle name="常规 2 2 23 2 2 2 2 2 4" xfId="19659"/>
    <cellStyle name="常规 2 2 23 2 2 2 2 2 5" xfId="19660"/>
    <cellStyle name="常规 2 2 23 2 2 2 2 3" xfId="19661"/>
    <cellStyle name="常规 2 2 23 2 2 2 2 4" xfId="19662"/>
    <cellStyle name="常规 2 2 23 2 2 2 2 5" xfId="19663"/>
    <cellStyle name="常规 2 2 23 2 2 2 3" xfId="19664"/>
    <cellStyle name="常规 2 2 23 2 2 2 4" xfId="19665"/>
    <cellStyle name="常规 2 2 23 2 2 2 5" xfId="19666"/>
    <cellStyle name="常规 2 2 23 2 2 2 6" xfId="19667"/>
    <cellStyle name="常规 2 2 23 2 2 3" xfId="19668"/>
    <cellStyle name="常规 2 2 23 2 2 3 2" xfId="19669"/>
    <cellStyle name="常规 2 2 23 2 2 3 3" xfId="19670"/>
    <cellStyle name="常规 2 2 23 2 2 3 4" xfId="19671"/>
    <cellStyle name="常规 2 2 23 2 2 3 5" xfId="19672"/>
    <cellStyle name="常规 2 2 23 2 2 4" xfId="19673"/>
    <cellStyle name="常规 2 2 23 2 2 5" xfId="19674"/>
    <cellStyle name="常规 2 2 23 2 2 6" xfId="19675"/>
    <cellStyle name="常规 2 2 23 2 3" xfId="19676"/>
    <cellStyle name="常规 2 2 23 2 3 2" xfId="19677"/>
    <cellStyle name="常规 2 2 23 2 3 2 2" xfId="19678"/>
    <cellStyle name="常规 2 2 23 2 3 2 3" xfId="19679"/>
    <cellStyle name="常规 2 2 23 2 3 2 4" xfId="19680"/>
    <cellStyle name="常规 2 2 23 2 3 2 5" xfId="19681"/>
    <cellStyle name="常规 2 2 23 2 3 3" xfId="19682"/>
    <cellStyle name="常规 2 2 23 2 3 4" xfId="19683"/>
    <cellStyle name="常规 2 2 23 2 3 5" xfId="19684"/>
    <cellStyle name="常规 2 2 23 2 4" xfId="19685"/>
    <cellStyle name="常规 2 2 23 2 5" xfId="19686"/>
    <cellStyle name="常规 2 2 23 2 6" xfId="19687"/>
    <cellStyle name="常规 2 2 23 2 7" xfId="19688"/>
    <cellStyle name="常规 2 2 23 3" xfId="19689"/>
    <cellStyle name="常规 2 2 23 3 2" xfId="19690"/>
    <cellStyle name="常规 2 2 23 3 2 2" xfId="19691"/>
    <cellStyle name="常规 2 2 23 3 2 2 2" xfId="19692"/>
    <cellStyle name="常规 2 2 23 3 2 2 3" xfId="19693"/>
    <cellStyle name="常规 2 2 23 3 2 2 4" xfId="19694"/>
    <cellStyle name="常规 2 2 23 3 2 2 5" xfId="19695"/>
    <cellStyle name="常规 2 2 23 3 2 3" xfId="19696"/>
    <cellStyle name="常规 2 2 23 3 2 4" xfId="19697"/>
    <cellStyle name="常规 2 2 23 3 2 5" xfId="19698"/>
    <cellStyle name="常规 2 2 23 3 3" xfId="19699"/>
    <cellStyle name="常规 2 2 23 3 4" xfId="19700"/>
    <cellStyle name="常规 2 2 23 3 5" xfId="19701"/>
    <cellStyle name="常规 2 2 23 3 6" xfId="19702"/>
    <cellStyle name="常规 2 2 23 4" xfId="19703"/>
    <cellStyle name="常规 2 2 23 4 2" xfId="19704"/>
    <cellStyle name="常规 2 2 23 4 3" xfId="19705"/>
    <cellStyle name="常规 2 2 23 4 4" xfId="19706"/>
    <cellStyle name="常规 2 2 23 4 5" xfId="19707"/>
    <cellStyle name="常规 2 2 23 5" xfId="19708"/>
    <cellStyle name="常规 2 2 23 6" xfId="19709"/>
    <cellStyle name="常规 2 2 23 7" xfId="19710"/>
    <cellStyle name="常规 2 2 24" xfId="19711"/>
    <cellStyle name="常规 2 2 25" xfId="19712"/>
    <cellStyle name="常规 2 2 25 2" xfId="19713"/>
    <cellStyle name="常规 2 2 25 2 2" xfId="19714"/>
    <cellStyle name="常规 2 2 25 2 2 2" xfId="19715"/>
    <cellStyle name="常规 2 2 25 2 2 2 2" xfId="19716"/>
    <cellStyle name="常规 2 2 25 2 2 2 3" xfId="19717"/>
    <cellStyle name="常规 2 2 25 2 2 2 4" xfId="19718"/>
    <cellStyle name="常规 2 2 25 2 2 2 5" xfId="19719"/>
    <cellStyle name="常规 2 2 25 2 2 3" xfId="19720"/>
    <cellStyle name="常规 2 2 25 2 2 4" xfId="19721"/>
    <cellStyle name="常规 2 2 25 2 2 5" xfId="19722"/>
    <cellStyle name="常规 2 2 25 2 3" xfId="19723"/>
    <cellStyle name="常规 2 2 25 2 4" xfId="19724"/>
    <cellStyle name="常规 2 2 25 2 5" xfId="19725"/>
    <cellStyle name="常规 2 2 25 2 6" xfId="19726"/>
    <cellStyle name="常规 2 2 25 3" xfId="19727"/>
    <cellStyle name="常规 2 2 25 3 2" xfId="19728"/>
    <cellStyle name="常规 2 2 25 3 3" xfId="19729"/>
    <cellStyle name="常规 2 2 25 3 4" xfId="19730"/>
    <cellStyle name="常规 2 2 25 3 5" xfId="19731"/>
    <cellStyle name="常规 2 2 25 4" xfId="19732"/>
    <cellStyle name="常规 2 2 25 5" xfId="19733"/>
    <cellStyle name="常规 2 2 25 6" xfId="19734"/>
    <cellStyle name="常规 2 2 26" xfId="19735"/>
    <cellStyle name="常规 2 2 26 2" xfId="19736"/>
    <cellStyle name="常规 2 2 26 2 2" xfId="19737"/>
    <cellStyle name="常规 2 2 26 2 3" xfId="19738"/>
    <cellStyle name="常规 2 2 26 2 4" xfId="19739"/>
    <cellStyle name="常规 2 2 26 2 5" xfId="19740"/>
    <cellStyle name="常规 2 2 26 3" xfId="19741"/>
    <cellStyle name="常规 2 2 26 4" xfId="19742"/>
    <cellStyle name="常规 2 2 26 5" xfId="19743"/>
    <cellStyle name="常规 2 2 27" xfId="19744"/>
    <cellStyle name="常规 2 2 28" xfId="19745"/>
    <cellStyle name="常规 2 2 29" xfId="19746"/>
    <cellStyle name="常规 2 2 3" xfId="19747"/>
    <cellStyle name="常规 2 2 3 10" xfId="19748"/>
    <cellStyle name="常规 2 2 3 11" xfId="19749"/>
    <cellStyle name="常规 2 2 3 12" xfId="19750"/>
    <cellStyle name="常规 2 2 3 13" xfId="19751"/>
    <cellStyle name="常规 2 2 3 14" xfId="19752"/>
    <cellStyle name="常规 2 2 3 14 2" xfId="19753"/>
    <cellStyle name="常规 2 2 3 14 3" xfId="19754"/>
    <cellStyle name="常规 2 2 3 15" xfId="19755"/>
    <cellStyle name="常规 2 2 3 15 2" xfId="19756"/>
    <cellStyle name="常规 2 2 3 15 3" xfId="19757"/>
    <cellStyle name="常规 2 2 3 16" xfId="19758"/>
    <cellStyle name="常规 2 2 3 16 2" xfId="19759"/>
    <cellStyle name="常规 2 2 3 16 3" xfId="19760"/>
    <cellStyle name="常规 2 2 3 17" xfId="19761"/>
    <cellStyle name="常规 2 2 3 17 2" xfId="19762"/>
    <cellStyle name="常规 2 2 3 17 3" xfId="19763"/>
    <cellStyle name="常规 2 2 3 18" xfId="19764"/>
    <cellStyle name="常规 2 2 3 18 2" xfId="19765"/>
    <cellStyle name="常规 2 2 3 18 3" xfId="19766"/>
    <cellStyle name="常规 2 2 3 19" xfId="19767"/>
    <cellStyle name="常规 2 2 3 2" xfId="19768"/>
    <cellStyle name="常规 2 2 3 2 10" xfId="19769"/>
    <cellStyle name="常规 2 2 3 2 11" xfId="19770"/>
    <cellStyle name="常规 2 2 3 2 12" xfId="19771"/>
    <cellStyle name="常规 2 2 3 2 13" xfId="19772"/>
    <cellStyle name="常规 2 2 3 2 14" xfId="19773"/>
    <cellStyle name="常规 2 2 3 2 15" xfId="19774"/>
    <cellStyle name="常规 2 2 3 2 2" xfId="19775"/>
    <cellStyle name="常规 2 2 3 2 3" xfId="19776"/>
    <cellStyle name="常规 2 2 3 2 4" xfId="19777"/>
    <cellStyle name="常规 2 2 3 2 5" xfId="19778"/>
    <cellStyle name="常规 2 2 3 2 6" xfId="19779"/>
    <cellStyle name="常规 2 2 3 2 7" xfId="19780"/>
    <cellStyle name="常规 2 2 3 2 8" xfId="19781"/>
    <cellStyle name="常规 2 2 3 2 9" xfId="19782"/>
    <cellStyle name="常规 2 2 3 3" xfId="19783"/>
    <cellStyle name="常规 2 2 3 3 10" xfId="19784"/>
    <cellStyle name="常规 2 2 3 3 11" xfId="19785"/>
    <cellStyle name="常规 2 2 3 3 12" xfId="19786"/>
    <cellStyle name="常规 2 2 3 3 13" xfId="19787"/>
    <cellStyle name="常规 2 2 3 3 14" xfId="19788"/>
    <cellStyle name="常规 2 2 3 3 15" xfId="19789"/>
    <cellStyle name="常规 2 2 3 3 2" xfId="19790"/>
    <cellStyle name="常规 2 2 3 3 3" xfId="19791"/>
    <cellStyle name="常规 2 2 3 3 4" xfId="19792"/>
    <cellStyle name="常规 2 2 3 3 5" xfId="19793"/>
    <cellStyle name="常规 2 2 3 3 6" xfId="19794"/>
    <cellStyle name="常规 2 2 3 3 7" xfId="19795"/>
    <cellStyle name="常规 2 2 3 3 8" xfId="19796"/>
    <cellStyle name="常规 2 2 3 3 9" xfId="19797"/>
    <cellStyle name="常规 2 2 3 4" xfId="19798"/>
    <cellStyle name="常规 2 2 3 4 10" xfId="19799"/>
    <cellStyle name="常规 2 2 3 4 11" xfId="19800"/>
    <cellStyle name="常规 2 2 3 4 12" xfId="19801"/>
    <cellStyle name="常规 2 2 3 4 13" xfId="19802"/>
    <cellStyle name="常规 2 2 3 4 14" xfId="19803"/>
    <cellStyle name="常规 2 2 3 4 15" xfId="19804"/>
    <cellStyle name="常规 2 2 3 4 2" xfId="19805"/>
    <cellStyle name="常规 2 2 3 4 3" xfId="19806"/>
    <cellStyle name="常规 2 2 3 4 4" xfId="19807"/>
    <cellStyle name="常规 2 2 3 4 5" xfId="19808"/>
    <cellStyle name="常规 2 2 3 4 6" xfId="19809"/>
    <cellStyle name="常规 2 2 3 4 7" xfId="19810"/>
    <cellStyle name="常规 2 2 3 4 8" xfId="19811"/>
    <cellStyle name="常规 2 2 3 4 9" xfId="19812"/>
    <cellStyle name="常规 2 2 3 5" xfId="19813"/>
    <cellStyle name="常规 2 2 3 5 10" xfId="19814"/>
    <cellStyle name="常规 2 2 3 5 11" xfId="19815"/>
    <cellStyle name="常规 2 2 3 5 12" xfId="19816"/>
    <cellStyle name="常规 2 2 3 5 13" xfId="19817"/>
    <cellStyle name="常规 2 2 3 5 14" xfId="19818"/>
    <cellStyle name="常规 2 2 3 5 15" xfId="19819"/>
    <cellStyle name="常规 2 2 3 5 2" xfId="19820"/>
    <cellStyle name="常规 2 2 3 5 3" xfId="19821"/>
    <cellStyle name="常规 2 2 3 5 4" xfId="19822"/>
    <cellStyle name="常规 2 2 3 5 5" xfId="19823"/>
    <cellStyle name="常规 2 2 3 5 6" xfId="19824"/>
    <cellStyle name="常规 2 2 3 5 7" xfId="19825"/>
    <cellStyle name="常规 2 2 3 5 8" xfId="19826"/>
    <cellStyle name="常规 2 2 3 5 9" xfId="19827"/>
    <cellStyle name="常规 2 2 3 6" xfId="19828"/>
    <cellStyle name="常规 2 2 3 7" xfId="19829"/>
    <cellStyle name="常规 2 2 3 8" xfId="19830"/>
    <cellStyle name="常规 2 2 3 9" xfId="19831"/>
    <cellStyle name="常规 2 2 30" xfId="19832"/>
    <cellStyle name="常规 2 2 31" xfId="19833"/>
    <cellStyle name="常规 2 2 32" xfId="19834"/>
    <cellStyle name="常规 2 2 33" xfId="19835"/>
    <cellStyle name="常规 2 2 34" xfId="19836"/>
    <cellStyle name="常规 2 2 35" xfId="19837"/>
    <cellStyle name="常规 2 2 36" xfId="19838"/>
    <cellStyle name="常规 2 2 37" xfId="19839"/>
    <cellStyle name="常规 2 2 38" xfId="19840"/>
    <cellStyle name="常规 2 2 39" xfId="19841"/>
    <cellStyle name="常规 2 2 4" xfId="19842"/>
    <cellStyle name="常规 2 2 4 10" xfId="19843"/>
    <cellStyle name="常规 2 2 4 11" xfId="19844"/>
    <cellStyle name="常规 2 2 4 12" xfId="19845"/>
    <cellStyle name="常规 2 2 4 13" xfId="19846"/>
    <cellStyle name="常规 2 2 4 14" xfId="19847"/>
    <cellStyle name="常规 2 2 4 14 2" xfId="19848"/>
    <cellStyle name="常规 2 2 4 14 3" xfId="19849"/>
    <cellStyle name="常规 2 2 4 15" xfId="19850"/>
    <cellStyle name="常规 2 2 4 15 2" xfId="19851"/>
    <cellStyle name="常规 2 2 4 15 3" xfId="19852"/>
    <cellStyle name="常规 2 2 4 16" xfId="19853"/>
    <cellStyle name="常规 2 2 4 16 2" xfId="19854"/>
    <cellStyle name="常规 2 2 4 16 3" xfId="19855"/>
    <cellStyle name="常规 2 2 4 17" xfId="19856"/>
    <cellStyle name="常规 2 2 4 17 2" xfId="19857"/>
    <cellStyle name="常规 2 2 4 17 3" xfId="19858"/>
    <cellStyle name="常规 2 2 4 18" xfId="19859"/>
    <cellStyle name="常规 2 2 4 18 2" xfId="19860"/>
    <cellStyle name="常规 2 2 4 18 3" xfId="19861"/>
    <cellStyle name="常规 2 2 4 19" xfId="19862"/>
    <cellStyle name="常规 2 2 4 2" xfId="19863"/>
    <cellStyle name="常规 2 2 4 2 10" xfId="19864"/>
    <cellStyle name="常规 2 2 4 2 11" xfId="19865"/>
    <cellStyle name="常规 2 2 4 2 12" xfId="19866"/>
    <cellStyle name="常规 2 2 4 2 13" xfId="19867"/>
    <cellStyle name="常规 2 2 4 2 14" xfId="19868"/>
    <cellStyle name="常规 2 2 4 2 15" xfId="19869"/>
    <cellStyle name="常规 2 2 4 2 2" xfId="19870"/>
    <cellStyle name="常规 2 2 4 2 3" xfId="19871"/>
    <cellStyle name="常规 2 2 4 2 4" xfId="19872"/>
    <cellStyle name="常规 2 2 4 2 5" xfId="19873"/>
    <cellStyle name="常规 2 2 4 2 6" xfId="19874"/>
    <cellStyle name="常规 2 2 4 2 7" xfId="19875"/>
    <cellStyle name="常规 2 2 4 2 8" xfId="19876"/>
    <cellStyle name="常规 2 2 4 2 9" xfId="19877"/>
    <cellStyle name="常规 2 2 4 3" xfId="19878"/>
    <cellStyle name="常规 2 2 4 3 10" xfId="19879"/>
    <cellStyle name="常规 2 2 4 3 11" xfId="19880"/>
    <cellStyle name="常规 2 2 4 3 12" xfId="19881"/>
    <cellStyle name="常规 2 2 4 3 13" xfId="19882"/>
    <cellStyle name="常规 2 2 4 3 14" xfId="19883"/>
    <cellStyle name="常规 2 2 4 3 15" xfId="19884"/>
    <cellStyle name="常规 2 2 4 3 2" xfId="19885"/>
    <cellStyle name="常规 2 2 4 3 3" xfId="19886"/>
    <cellStyle name="常规 2 2 4 3 4" xfId="19887"/>
    <cellStyle name="常规 2 2 4 3 5" xfId="19888"/>
    <cellStyle name="常规 2 2 4 3 6" xfId="19889"/>
    <cellStyle name="常规 2 2 4 3 7" xfId="19890"/>
    <cellStyle name="常规 2 2 4 3 8" xfId="19891"/>
    <cellStyle name="常规 2 2 4 3 9" xfId="19892"/>
    <cellStyle name="常规 2 2 4 4" xfId="19893"/>
    <cellStyle name="常规 2 2 4 4 10" xfId="19894"/>
    <cellStyle name="常规 2 2 4 4 11" xfId="19895"/>
    <cellStyle name="常规 2 2 4 4 12" xfId="19896"/>
    <cellStyle name="常规 2 2 4 4 13" xfId="19897"/>
    <cellStyle name="常规 2 2 4 4 14" xfId="19898"/>
    <cellStyle name="常规 2 2 4 4 15" xfId="19899"/>
    <cellStyle name="常规 2 2 4 4 2" xfId="19900"/>
    <cellStyle name="常规 2 2 4 4 3" xfId="19901"/>
    <cellStyle name="常规 2 2 4 4 4" xfId="19902"/>
    <cellStyle name="常规 2 2 4 4 5" xfId="19903"/>
    <cellStyle name="常规 2 2 4 4 6" xfId="19904"/>
    <cellStyle name="常规 2 2 4 4 7" xfId="19905"/>
    <cellStyle name="常规 2 2 4 4 8" xfId="19906"/>
    <cellStyle name="常规 2 2 4 4 9" xfId="19907"/>
    <cellStyle name="常规 2 2 4 5" xfId="19908"/>
    <cellStyle name="常规 2 2 4 5 10" xfId="19909"/>
    <cellStyle name="常规 2 2 4 5 11" xfId="19910"/>
    <cellStyle name="常规 2 2 4 5 12" xfId="19911"/>
    <cellStyle name="常规 2 2 4 5 13" xfId="19912"/>
    <cellStyle name="常规 2 2 4 5 14" xfId="19913"/>
    <cellStyle name="常规 2 2 4 5 15" xfId="19914"/>
    <cellStyle name="常规 2 2 4 5 2" xfId="19915"/>
    <cellStyle name="常规 2 2 4 5 3" xfId="19916"/>
    <cellStyle name="常规 2 2 4 5 4" xfId="19917"/>
    <cellStyle name="常规 2 2 4 5 5" xfId="19918"/>
    <cellStyle name="常规 2 2 4 5 6" xfId="19919"/>
    <cellStyle name="常规 2 2 4 5 7" xfId="19920"/>
    <cellStyle name="常规 2 2 4 5 8" xfId="19921"/>
    <cellStyle name="常规 2 2 4 5 9" xfId="19922"/>
    <cellStyle name="常规 2 2 4 6" xfId="19923"/>
    <cellStyle name="常规 2 2 4 7" xfId="19924"/>
    <cellStyle name="常规 2 2 4 8" xfId="19925"/>
    <cellStyle name="常规 2 2 4 9" xfId="19926"/>
    <cellStyle name="常规 2 2 40" xfId="19927"/>
    <cellStyle name="常规 2 2 41" xfId="19928"/>
    <cellStyle name="常规 2 2 42" xfId="19929"/>
    <cellStyle name="常规 2 2 43" xfId="19930"/>
    <cellStyle name="常规 2 2 44" xfId="19931"/>
    <cellStyle name="常规 2 2 45" xfId="19932"/>
    <cellStyle name="常规 2 2 46" xfId="19933"/>
    <cellStyle name="常规 2 2 5" xfId="19934"/>
    <cellStyle name="常规 2 2 5 10" xfId="19935"/>
    <cellStyle name="常规 2 2 5 11" xfId="19936"/>
    <cellStyle name="常规 2 2 5 12" xfId="19937"/>
    <cellStyle name="常规 2 2 5 13" xfId="19938"/>
    <cellStyle name="常规 2 2 5 14" xfId="19939"/>
    <cellStyle name="常规 2 2 5 14 2" xfId="19940"/>
    <cellStyle name="常规 2 2 5 14 3" xfId="19941"/>
    <cellStyle name="常规 2 2 5 15" xfId="19942"/>
    <cellStyle name="常规 2 2 5 15 2" xfId="19943"/>
    <cellStyle name="常规 2 2 5 15 3" xfId="19944"/>
    <cellStyle name="常规 2 2 5 16" xfId="19945"/>
    <cellStyle name="常规 2 2 5 16 2" xfId="19946"/>
    <cellStyle name="常规 2 2 5 16 3" xfId="19947"/>
    <cellStyle name="常规 2 2 5 17" xfId="19948"/>
    <cellStyle name="常规 2 2 5 17 2" xfId="19949"/>
    <cellStyle name="常规 2 2 5 17 3" xfId="19950"/>
    <cellStyle name="常规 2 2 5 18" xfId="19951"/>
    <cellStyle name="常规 2 2 5 18 2" xfId="19952"/>
    <cellStyle name="常规 2 2 5 18 3" xfId="19953"/>
    <cellStyle name="常规 2 2 5 19" xfId="19954"/>
    <cellStyle name="常规 2 2 5 2" xfId="19955"/>
    <cellStyle name="常规 2 2 5 2 10" xfId="19956"/>
    <cellStyle name="常规 2 2 5 2 11" xfId="19957"/>
    <cellStyle name="常规 2 2 5 2 12" xfId="19958"/>
    <cellStyle name="常规 2 2 5 2 13" xfId="19959"/>
    <cellStyle name="常规 2 2 5 2 14" xfId="19960"/>
    <cellStyle name="常规 2 2 5 2 15" xfId="19961"/>
    <cellStyle name="常规 2 2 5 2 2" xfId="19962"/>
    <cellStyle name="常规 2 2 5 2 3" xfId="19963"/>
    <cellStyle name="常规 2 2 5 2 4" xfId="19964"/>
    <cellStyle name="常规 2 2 5 2 5" xfId="19965"/>
    <cellStyle name="常规 2 2 5 2 6" xfId="19966"/>
    <cellStyle name="常规 2 2 5 2 7" xfId="19967"/>
    <cellStyle name="常规 2 2 5 2 8" xfId="19968"/>
    <cellStyle name="常规 2 2 5 2 9" xfId="19969"/>
    <cellStyle name="常规 2 2 5 3" xfId="19970"/>
    <cellStyle name="常规 2 2 5 3 10" xfId="19971"/>
    <cellStyle name="常规 2 2 5 3 11" xfId="19972"/>
    <cellStyle name="常规 2 2 5 3 12" xfId="19973"/>
    <cellStyle name="常规 2 2 5 3 13" xfId="19974"/>
    <cellStyle name="常规 2 2 5 3 14" xfId="19975"/>
    <cellStyle name="常规 2 2 5 3 15" xfId="19976"/>
    <cellStyle name="常规 2 2 5 3 2" xfId="19977"/>
    <cellStyle name="常规 2 2 5 3 3" xfId="19978"/>
    <cellStyle name="常规 2 2 5 3 4" xfId="19979"/>
    <cellStyle name="常规 2 2 5 3 5" xfId="19980"/>
    <cellStyle name="常规 2 2 5 3 6" xfId="19981"/>
    <cellStyle name="常规 2 2 5 3 7" xfId="19982"/>
    <cellStyle name="常规 2 2 5 3 8" xfId="19983"/>
    <cellStyle name="常规 2 2 5 3 9" xfId="19984"/>
    <cellStyle name="常规 2 2 5 4" xfId="19985"/>
    <cellStyle name="常规 2 2 5 4 10" xfId="19986"/>
    <cellStyle name="常规 2 2 5 4 11" xfId="19987"/>
    <cellStyle name="常规 2 2 5 4 12" xfId="19988"/>
    <cellStyle name="常规 2 2 5 4 13" xfId="19989"/>
    <cellStyle name="常规 2 2 5 4 14" xfId="19990"/>
    <cellStyle name="常规 2 2 5 4 15" xfId="19991"/>
    <cellStyle name="常规 2 2 5 4 2" xfId="19992"/>
    <cellStyle name="常规 2 2 5 4 3" xfId="19993"/>
    <cellStyle name="常规 2 2 5 4 4" xfId="19994"/>
    <cellStyle name="常规 2 2 5 4 5" xfId="19995"/>
    <cellStyle name="常规 2 2 5 4 6" xfId="19996"/>
    <cellStyle name="常规 2 2 5 4 7" xfId="19997"/>
    <cellStyle name="常规 2 2 5 4 8" xfId="19998"/>
    <cellStyle name="常规 2 2 5 4 9" xfId="19999"/>
    <cellStyle name="常规 2 2 5 5" xfId="20000"/>
    <cellStyle name="常规 2 2 5 5 10" xfId="20001"/>
    <cellStyle name="常规 2 2 5 5 11" xfId="20002"/>
    <cellStyle name="常规 2 2 5 5 12" xfId="20003"/>
    <cellStyle name="常规 2 2 5 5 13" xfId="20004"/>
    <cellStyle name="常规 2 2 5 5 14" xfId="20005"/>
    <cellStyle name="常规 2 2 5 5 15" xfId="20006"/>
    <cellStyle name="常规 2 2 5 5 2" xfId="20007"/>
    <cellStyle name="常规 2 2 5 5 3" xfId="20008"/>
    <cellStyle name="常规 2 2 5 5 4" xfId="20009"/>
    <cellStyle name="常规 2 2 5 5 5" xfId="20010"/>
    <cellStyle name="常规 2 2 5 5 6" xfId="20011"/>
    <cellStyle name="常规 2 2 5 5 7" xfId="20012"/>
    <cellStyle name="常规 2 2 5 5 8" xfId="20013"/>
    <cellStyle name="常规 2 2 5 5 9" xfId="20014"/>
    <cellStyle name="常规 2 2 5 6" xfId="20015"/>
    <cellStyle name="常规 2 2 5 7" xfId="20016"/>
    <cellStyle name="常规 2 2 5 8" xfId="20017"/>
    <cellStyle name="常规 2 2 5 9" xfId="20018"/>
    <cellStyle name="常规 2 2 6" xfId="20019"/>
    <cellStyle name="常规 2 2 6 10" xfId="20020"/>
    <cellStyle name="常规 2 2 6 11" xfId="20021"/>
    <cellStyle name="常规 2 2 6 12" xfId="20022"/>
    <cellStyle name="常规 2 2 6 13" xfId="20023"/>
    <cellStyle name="常规 2 2 6 14" xfId="20024"/>
    <cellStyle name="常规 2 2 6 14 2" xfId="20025"/>
    <cellStyle name="常规 2 2 6 14 3" xfId="20026"/>
    <cellStyle name="常规 2 2 6 15" xfId="20027"/>
    <cellStyle name="常规 2 2 6 15 2" xfId="20028"/>
    <cellStyle name="常规 2 2 6 15 3" xfId="20029"/>
    <cellStyle name="常规 2 2 6 16" xfId="20030"/>
    <cellStyle name="常规 2 2 6 16 2" xfId="20031"/>
    <cellStyle name="常规 2 2 6 16 3" xfId="20032"/>
    <cellStyle name="常规 2 2 6 17" xfId="20033"/>
    <cellStyle name="常规 2 2 6 17 2" xfId="20034"/>
    <cellStyle name="常规 2 2 6 17 3" xfId="20035"/>
    <cellStyle name="常规 2 2 6 18" xfId="20036"/>
    <cellStyle name="常规 2 2 6 18 2" xfId="20037"/>
    <cellStyle name="常规 2 2 6 18 3" xfId="20038"/>
    <cellStyle name="常规 2 2 6 19" xfId="20039"/>
    <cellStyle name="常规 2 2 6 2" xfId="20040"/>
    <cellStyle name="常规 2 2 6 2 10" xfId="20041"/>
    <cellStyle name="常规 2 2 6 2 11" xfId="20042"/>
    <cellStyle name="常规 2 2 6 2 12" xfId="20043"/>
    <cellStyle name="常规 2 2 6 2 13" xfId="20044"/>
    <cellStyle name="常规 2 2 6 2 14" xfId="20045"/>
    <cellStyle name="常规 2 2 6 2 15" xfId="20046"/>
    <cellStyle name="常规 2 2 6 2 2" xfId="20047"/>
    <cellStyle name="常规 2 2 6 2 3" xfId="20048"/>
    <cellStyle name="常规 2 2 6 2 4" xfId="20049"/>
    <cellStyle name="常规 2 2 6 2 5" xfId="20050"/>
    <cellStyle name="常规 2 2 6 2 6" xfId="20051"/>
    <cellStyle name="常规 2 2 6 2 7" xfId="20052"/>
    <cellStyle name="常规 2 2 6 2 8" xfId="20053"/>
    <cellStyle name="常规 2 2 6 2 9" xfId="20054"/>
    <cellStyle name="常规 2 2 6 3" xfId="20055"/>
    <cellStyle name="常规 2 2 6 3 10" xfId="20056"/>
    <cellStyle name="常规 2 2 6 3 11" xfId="20057"/>
    <cellStyle name="常规 2 2 6 3 12" xfId="20058"/>
    <cellStyle name="常规 2 2 6 3 13" xfId="20059"/>
    <cellStyle name="常规 2 2 6 3 14" xfId="20060"/>
    <cellStyle name="常规 2 2 6 3 15" xfId="20061"/>
    <cellStyle name="常规 2 2 6 3 2" xfId="20062"/>
    <cellStyle name="常规 2 2 6 3 3" xfId="20063"/>
    <cellStyle name="常规 2 2 6 3 4" xfId="20064"/>
    <cellStyle name="常规 2 2 6 3 5" xfId="20065"/>
    <cellStyle name="常规 2 2 6 3 6" xfId="20066"/>
    <cellStyle name="常规 2 2 6 3 7" xfId="20067"/>
    <cellStyle name="常规 2 2 6 3 8" xfId="20068"/>
    <cellStyle name="常规 2 2 6 3 9" xfId="20069"/>
    <cellStyle name="常规 2 2 6 4" xfId="20070"/>
    <cellStyle name="常规 2 2 6 4 10" xfId="20071"/>
    <cellStyle name="常规 2 2 6 4 11" xfId="20072"/>
    <cellStyle name="常规 2 2 6 4 12" xfId="20073"/>
    <cellStyle name="常规 2 2 6 4 13" xfId="20074"/>
    <cellStyle name="常规 2 2 6 4 14" xfId="20075"/>
    <cellStyle name="常规 2 2 6 4 15" xfId="20076"/>
    <cellStyle name="常规 2 2 6 4 2" xfId="20077"/>
    <cellStyle name="常规 2 2 6 4 3" xfId="20078"/>
    <cellStyle name="常规 2 2 6 4 4" xfId="20079"/>
    <cellStyle name="常规 2 2 6 4 5" xfId="20080"/>
    <cellStyle name="常规 2 2 6 4 6" xfId="20081"/>
    <cellStyle name="常规 2 2 6 4 7" xfId="20082"/>
    <cellStyle name="常规 2 2 6 4 8" xfId="20083"/>
    <cellStyle name="常规 2 2 6 4 9" xfId="20084"/>
    <cellStyle name="常规 2 2 6 5" xfId="20085"/>
    <cellStyle name="常规 2 2 6 5 10" xfId="20086"/>
    <cellStyle name="常规 2 2 6 5 11" xfId="20087"/>
    <cellStyle name="常规 2 2 6 5 12" xfId="20088"/>
    <cellStyle name="常规 2 2 6 5 13" xfId="20089"/>
    <cellStyle name="常规 2 2 6 5 14" xfId="20090"/>
    <cellStyle name="常规 2 2 6 5 15" xfId="20091"/>
    <cellStyle name="常规 2 2 6 5 2" xfId="20092"/>
    <cellStyle name="常规 2 2 6 5 3" xfId="20093"/>
    <cellStyle name="常规 2 2 6 5 4" xfId="20094"/>
    <cellStyle name="常规 2 2 6 5 5" xfId="20095"/>
    <cellStyle name="常规 2 2 6 5 6" xfId="20096"/>
    <cellStyle name="常规 2 2 6 5 7" xfId="20097"/>
    <cellStyle name="常规 2 2 6 5 8" xfId="20098"/>
    <cellStyle name="常规 2 2 6 5 9" xfId="20099"/>
    <cellStyle name="常规 2 2 6 6" xfId="20100"/>
    <cellStyle name="常规 2 2 6 7" xfId="20101"/>
    <cellStyle name="常规 2 2 6 8" xfId="20102"/>
    <cellStyle name="常规 2 2 6 9" xfId="20103"/>
    <cellStyle name="常规 2 2 7" xfId="20104"/>
    <cellStyle name="常规 2 2 7 10" xfId="20105"/>
    <cellStyle name="常规 2 2 7 11" xfId="20106"/>
    <cellStyle name="常规 2 2 7 12" xfId="20107"/>
    <cellStyle name="常规 2 2 7 13" xfId="20108"/>
    <cellStyle name="常规 2 2 7 14" xfId="20109"/>
    <cellStyle name="常规 2 2 7 14 2" xfId="20110"/>
    <cellStyle name="常规 2 2 7 14 3" xfId="20111"/>
    <cellStyle name="常规 2 2 7 15" xfId="20112"/>
    <cellStyle name="常规 2 2 7 15 2" xfId="20113"/>
    <cellStyle name="常规 2 2 7 15 3" xfId="20114"/>
    <cellStyle name="常规 2 2 7 16" xfId="20115"/>
    <cellStyle name="常规 2 2 7 16 2" xfId="20116"/>
    <cellStyle name="常规 2 2 7 16 3" xfId="20117"/>
    <cellStyle name="常规 2 2 7 17" xfId="20118"/>
    <cellStyle name="常规 2 2 7 17 2" xfId="20119"/>
    <cellStyle name="常规 2 2 7 17 3" xfId="20120"/>
    <cellStyle name="常规 2 2 7 18" xfId="20121"/>
    <cellStyle name="常规 2 2 7 18 2" xfId="20122"/>
    <cellStyle name="常规 2 2 7 18 3" xfId="20123"/>
    <cellStyle name="常规 2 2 7 19" xfId="20124"/>
    <cellStyle name="常规 2 2 7 2" xfId="20125"/>
    <cellStyle name="常规 2 2 7 2 10" xfId="20126"/>
    <cellStyle name="常规 2 2 7 2 11" xfId="20127"/>
    <cellStyle name="常规 2 2 7 2 12" xfId="20128"/>
    <cellStyle name="常规 2 2 7 2 13" xfId="20129"/>
    <cellStyle name="常规 2 2 7 2 14" xfId="20130"/>
    <cellStyle name="常规 2 2 7 2 15" xfId="20131"/>
    <cellStyle name="常规 2 2 7 2 2" xfId="20132"/>
    <cellStyle name="常规 2 2 7 2 3" xfId="20133"/>
    <cellStyle name="常规 2 2 7 2 4" xfId="20134"/>
    <cellStyle name="常规 2 2 7 2 5" xfId="20135"/>
    <cellStyle name="常规 2 2 7 2 6" xfId="20136"/>
    <cellStyle name="常规 2 2 7 2 7" xfId="20137"/>
    <cellStyle name="常规 2 2 7 2 8" xfId="20138"/>
    <cellStyle name="常规 2 2 7 2 9" xfId="20139"/>
    <cellStyle name="常规 2 2 7 3" xfId="20140"/>
    <cellStyle name="常规 2 2 7 3 10" xfId="20141"/>
    <cellStyle name="常规 2 2 7 3 11" xfId="20142"/>
    <cellStyle name="常规 2 2 7 3 12" xfId="20143"/>
    <cellStyle name="常规 2 2 7 3 13" xfId="20144"/>
    <cellStyle name="常规 2 2 7 3 14" xfId="20145"/>
    <cellStyle name="常规 2 2 7 3 15" xfId="20146"/>
    <cellStyle name="常规 2 2 7 3 2" xfId="20147"/>
    <cellStyle name="常规 2 2 7 3 3" xfId="20148"/>
    <cellStyle name="常规 2 2 7 3 4" xfId="20149"/>
    <cellStyle name="常规 2 2 7 3 5" xfId="20150"/>
    <cellStyle name="常规 2 2 7 3 6" xfId="20151"/>
    <cellStyle name="常规 2 2 7 3 7" xfId="20152"/>
    <cellStyle name="常规 2 2 7 3 8" xfId="20153"/>
    <cellStyle name="常规 2 2 7 3 9" xfId="20154"/>
    <cellStyle name="常规 2 2 7 4" xfId="20155"/>
    <cellStyle name="常规 2 2 7 4 10" xfId="20156"/>
    <cellStyle name="常规 2 2 7 4 11" xfId="20157"/>
    <cellStyle name="常规 2 2 7 4 12" xfId="20158"/>
    <cellStyle name="常规 2 2 7 4 13" xfId="20159"/>
    <cellStyle name="常规 2 2 7 4 14" xfId="20160"/>
    <cellStyle name="常规 2 2 7 4 15" xfId="20161"/>
    <cellStyle name="常规 2 2 7 4 2" xfId="20162"/>
    <cellStyle name="常规 2 2 7 4 3" xfId="20163"/>
    <cellStyle name="常规 2 2 7 4 4" xfId="20164"/>
    <cellStyle name="常规 2 2 7 4 5" xfId="20165"/>
    <cellStyle name="常规 2 2 7 4 6" xfId="20166"/>
    <cellStyle name="常规 2 2 7 4 7" xfId="20167"/>
    <cellStyle name="常规 2 2 7 4 8" xfId="20168"/>
    <cellStyle name="常规 2 2 7 4 9" xfId="20169"/>
    <cellStyle name="常规 2 2 7 5" xfId="20170"/>
    <cellStyle name="常规 2 2 7 5 10" xfId="20171"/>
    <cellStyle name="常规 2 2 7 5 11" xfId="20172"/>
    <cellStyle name="常规 2 2 7 5 12" xfId="20173"/>
    <cellStyle name="常规 2 2 7 5 13" xfId="20174"/>
    <cellStyle name="常规 2 2 7 5 14" xfId="20175"/>
    <cellStyle name="常规 2 2 7 5 15" xfId="20176"/>
    <cellStyle name="常规 2 2 7 5 2" xfId="20177"/>
    <cellStyle name="常规 2 2 7 5 3" xfId="20178"/>
    <cellStyle name="常规 2 2 7 5 4" xfId="20179"/>
    <cellStyle name="常规 2 2 7 5 5" xfId="20180"/>
    <cellStyle name="常规 2 2 7 5 6" xfId="20181"/>
    <cellStyle name="常规 2 2 7 5 7" xfId="20182"/>
    <cellStyle name="常规 2 2 7 5 8" xfId="20183"/>
    <cellStyle name="常规 2 2 7 5 9" xfId="20184"/>
    <cellStyle name="常规 2 2 7 6" xfId="20185"/>
    <cellStyle name="常规 2 2 7 7" xfId="20186"/>
    <cellStyle name="常规 2 2 7 8" xfId="20187"/>
    <cellStyle name="常规 2 2 7 9" xfId="20188"/>
    <cellStyle name="常规 2 2 8" xfId="20189"/>
    <cellStyle name="常规 2 2 8 10" xfId="20190"/>
    <cellStyle name="常规 2 2 8 11" xfId="20191"/>
    <cellStyle name="常规 2 2 8 12" xfId="20192"/>
    <cellStyle name="常规 2 2 8 13" xfId="20193"/>
    <cellStyle name="常规 2 2 8 14" xfId="20194"/>
    <cellStyle name="常规 2 2 8 14 2" xfId="20195"/>
    <cellStyle name="常规 2 2 8 14 3" xfId="20196"/>
    <cellStyle name="常规 2 2 8 15" xfId="20197"/>
    <cellStyle name="常规 2 2 8 15 2" xfId="20198"/>
    <cellStyle name="常规 2 2 8 15 3" xfId="20199"/>
    <cellStyle name="常规 2 2 8 16" xfId="20200"/>
    <cellStyle name="常规 2 2 8 16 2" xfId="20201"/>
    <cellStyle name="常规 2 2 8 16 3" xfId="20202"/>
    <cellStyle name="常规 2 2 8 17" xfId="20203"/>
    <cellStyle name="常规 2 2 8 17 2" xfId="20204"/>
    <cellStyle name="常规 2 2 8 17 3" xfId="20205"/>
    <cellStyle name="常规 2 2 8 18" xfId="20206"/>
    <cellStyle name="常规 2 2 8 18 2" xfId="20207"/>
    <cellStyle name="常规 2 2 8 18 3" xfId="20208"/>
    <cellStyle name="常规 2 2 8 19" xfId="20209"/>
    <cellStyle name="常规 2 2 8 2" xfId="20210"/>
    <cellStyle name="常规 2 2 8 2 10" xfId="20211"/>
    <cellStyle name="常规 2 2 8 2 11" xfId="20212"/>
    <cellStyle name="常规 2 2 8 2 12" xfId="20213"/>
    <cellStyle name="常规 2 2 8 2 13" xfId="20214"/>
    <cellStyle name="常规 2 2 8 2 14" xfId="20215"/>
    <cellStyle name="常规 2 2 8 2 15" xfId="20216"/>
    <cellStyle name="常规 2 2 8 2 2" xfId="20217"/>
    <cellStyle name="常规 2 2 8 2 3" xfId="20218"/>
    <cellStyle name="常规 2 2 8 2 4" xfId="20219"/>
    <cellStyle name="常规 2 2 8 2 5" xfId="20220"/>
    <cellStyle name="常规 2 2 8 2 6" xfId="20221"/>
    <cellStyle name="常规 2 2 8 2 7" xfId="20222"/>
    <cellStyle name="常规 2 2 8 2 8" xfId="20223"/>
    <cellStyle name="常规 2 2 8 2 9" xfId="20224"/>
    <cellStyle name="常规 2 2 8 3" xfId="20225"/>
    <cellStyle name="常规 2 2 8 3 10" xfId="20226"/>
    <cellStyle name="常规 2 2 8 3 11" xfId="20227"/>
    <cellStyle name="常规 2 2 8 3 12" xfId="20228"/>
    <cellStyle name="常规 2 2 8 3 13" xfId="20229"/>
    <cellStyle name="常规 2 2 8 3 14" xfId="20230"/>
    <cellStyle name="常规 2 2 8 3 15" xfId="20231"/>
    <cellStyle name="常规 2 2 8 3 2" xfId="20232"/>
    <cellStyle name="常规 2 2 8 3 3" xfId="20233"/>
    <cellStyle name="常规 2 2 8 3 4" xfId="20234"/>
    <cellStyle name="常规 2 2 8 3 5" xfId="20235"/>
    <cellStyle name="常规 2 2 8 3 6" xfId="20236"/>
    <cellStyle name="常规 2 2 8 3 7" xfId="20237"/>
    <cellStyle name="常规 2 2 8 3 8" xfId="20238"/>
    <cellStyle name="常规 2 2 8 3 9" xfId="20239"/>
    <cellStyle name="常规 2 2 8 4" xfId="20240"/>
    <cellStyle name="常规 2 2 8 4 10" xfId="20241"/>
    <cellStyle name="常规 2 2 8 4 11" xfId="20242"/>
    <cellStyle name="常规 2 2 8 4 12" xfId="20243"/>
    <cellStyle name="常规 2 2 8 4 13" xfId="20244"/>
    <cellStyle name="常规 2 2 8 4 14" xfId="20245"/>
    <cellStyle name="常规 2 2 8 4 15" xfId="20246"/>
    <cellStyle name="常规 2 2 8 4 2" xfId="20247"/>
    <cellStyle name="常规 2 2 8 4 3" xfId="20248"/>
    <cellStyle name="常规 2 2 8 4 4" xfId="20249"/>
    <cellStyle name="常规 2 2 8 4 5" xfId="20250"/>
    <cellStyle name="常规 2 2 8 4 6" xfId="20251"/>
    <cellStyle name="常规 2 2 8 4 7" xfId="20252"/>
    <cellStyle name="常规 2 2 8 4 8" xfId="20253"/>
    <cellStyle name="常规 2 2 8 4 9" xfId="20254"/>
    <cellStyle name="常规 2 2 8 5" xfId="20255"/>
    <cellStyle name="常规 2 2 8 5 10" xfId="20256"/>
    <cellStyle name="常规 2 2 8 5 11" xfId="20257"/>
    <cellStyle name="常规 2 2 8 5 12" xfId="20258"/>
    <cellStyle name="常规 2 2 8 5 13" xfId="20259"/>
    <cellStyle name="常规 2 2 8 5 14" xfId="20260"/>
    <cellStyle name="常规 2 2 8 5 15" xfId="20261"/>
    <cellStyle name="常规 2 2 8 5 2" xfId="20262"/>
    <cellStyle name="常规 2 2 8 5 3" xfId="20263"/>
    <cellStyle name="常规 2 2 8 5 4" xfId="20264"/>
    <cellStyle name="常规 2 2 8 5 5" xfId="20265"/>
    <cellStyle name="常规 2 2 8 5 6" xfId="20266"/>
    <cellStyle name="常规 2 2 8 5 7" xfId="20267"/>
    <cellStyle name="常规 2 2 8 5 8" xfId="20268"/>
    <cellStyle name="常规 2 2 8 5 9" xfId="20269"/>
    <cellStyle name="常规 2 2 8 6" xfId="20270"/>
    <cellStyle name="常规 2 2 8 7" xfId="20271"/>
    <cellStyle name="常规 2 2 8 8" xfId="20272"/>
    <cellStyle name="常规 2 2 8 9" xfId="20273"/>
    <cellStyle name="常规 2 2 9" xfId="20274"/>
    <cellStyle name="常规 2 2 9 10" xfId="20275"/>
    <cellStyle name="常规 2 2 9 11" xfId="20276"/>
    <cellStyle name="常规 2 2 9 12" xfId="20277"/>
    <cellStyle name="常规 2 2 9 13" xfId="20278"/>
    <cellStyle name="常规 2 2 9 14" xfId="20279"/>
    <cellStyle name="常规 2 2 9 14 2" xfId="20280"/>
    <cellStyle name="常规 2 2 9 14 3" xfId="20281"/>
    <cellStyle name="常规 2 2 9 15" xfId="20282"/>
    <cellStyle name="常规 2 2 9 15 2" xfId="20283"/>
    <cellStyle name="常规 2 2 9 15 3" xfId="20284"/>
    <cellStyle name="常规 2 2 9 16" xfId="20285"/>
    <cellStyle name="常规 2 2 9 16 2" xfId="20286"/>
    <cellStyle name="常规 2 2 9 16 3" xfId="20287"/>
    <cellStyle name="常规 2 2 9 17" xfId="20288"/>
    <cellStyle name="常规 2 2 9 17 2" xfId="20289"/>
    <cellStyle name="常规 2 2 9 17 3" xfId="20290"/>
    <cellStyle name="常规 2 2 9 18" xfId="20291"/>
    <cellStyle name="常规 2 2 9 18 2" xfId="20292"/>
    <cellStyle name="常规 2 2 9 18 3" xfId="20293"/>
    <cellStyle name="常规 2 2 9 19" xfId="20294"/>
    <cellStyle name="常规 2 2 9 2" xfId="20295"/>
    <cellStyle name="常规 2 2 9 2 10" xfId="20296"/>
    <cellStyle name="常规 2 2 9 2 11" xfId="20297"/>
    <cellStyle name="常规 2 2 9 2 12" xfId="20298"/>
    <cellStyle name="常规 2 2 9 2 13" xfId="20299"/>
    <cellStyle name="常规 2 2 9 2 14" xfId="20300"/>
    <cellStyle name="常规 2 2 9 2 15" xfId="20301"/>
    <cellStyle name="常规 2 2 9 2 2" xfId="20302"/>
    <cellStyle name="常规 2 2 9 2 3" xfId="20303"/>
    <cellStyle name="常规 2 2 9 2 4" xfId="20304"/>
    <cellStyle name="常规 2 2 9 2 5" xfId="20305"/>
    <cellStyle name="常规 2 2 9 2 6" xfId="20306"/>
    <cellStyle name="常规 2 2 9 2 7" xfId="20307"/>
    <cellStyle name="常规 2 2 9 2 8" xfId="20308"/>
    <cellStyle name="常规 2 2 9 2 9" xfId="20309"/>
    <cellStyle name="常规 2 2 9 3" xfId="20310"/>
    <cellStyle name="常规 2 2 9 3 10" xfId="20311"/>
    <cellStyle name="常规 2 2 9 3 11" xfId="20312"/>
    <cellStyle name="常规 2 2 9 3 12" xfId="20313"/>
    <cellStyle name="常规 2 2 9 3 13" xfId="20314"/>
    <cellStyle name="常规 2 2 9 3 14" xfId="20315"/>
    <cellStyle name="常规 2 2 9 3 15" xfId="20316"/>
    <cellStyle name="常规 2 2 9 3 2" xfId="20317"/>
    <cellStyle name="常规 2 2 9 3 3" xfId="20318"/>
    <cellStyle name="常规 2 2 9 3 4" xfId="20319"/>
    <cellStyle name="常规 2 2 9 3 5" xfId="20320"/>
    <cellStyle name="常规 2 2 9 3 6" xfId="20321"/>
    <cellStyle name="常规 2 2 9 3 7" xfId="20322"/>
    <cellStyle name="常规 2 2 9 3 8" xfId="20323"/>
    <cellStyle name="常规 2 2 9 3 9" xfId="20324"/>
    <cellStyle name="常规 2 2 9 4" xfId="20325"/>
    <cellStyle name="常规 2 2 9 4 10" xfId="20326"/>
    <cellStyle name="常规 2 2 9 4 11" xfId="20327"/>
    <cellStyle name="常规 2 2 9 4 12" xfId="20328"/>
    <cellStyle name="常规 2 2 9 4 13" xfId="20329"/>
    <cellStyle name="常规 2 2 9 4 14" xfId="20330"/>
    <cellStyle name="常规 2 2 9 4 15" xfId="20331"/>
    <cellStyle name="常规 2 2 9 4 2" xfId="20332"/>
    <cellStyle name="常规 2 2 9 4 3" xfId="20333"/>
    <cellStyle name="常规 2 2 9 4 4" xfId="20334"/>
    <cellStyle name="常规 2 2 9 4 5" xfId="20335"/>
    <cellStyle name="常规 2 2 9 4 6" xfId="20336"/>
    <cellStyle name="常规 2 2 9 4 7" xfId="20337"/>
    <cellStyle name="常规 2 2 9 4 8" xfId="20338"/>
    <cellStyle name="常规 2 2 9 4 9" xfId="20339"/>
    <cellStyle name="常规 2 2 9 5" xfId="20340"/>
    <cellStyle name="常规 2 2 9 5 10" xfId="20341"/>
    <cellStyle name="常规 2 2 9 5 11" xfId="20342"/>
    <cellStyle name="常规 2 2 9 5 12" xfId="20343"/>
    <cellStyle name="常规 2 2 9 5 13" xfId="20344"/>
    <cellStyle name="常规 2 2 9 5 14" xfId="20345"/>
    <cellStyle name="常规 2 2 9 5 15" xfId="20346"/>
    <cellStyle name="常规 2 2 9 5 2" xfId="20347"/>
    <cellStyle name="常规 2 2 9 5 3" xfId="20348"/>
    <cellStyle name="常规 2 2 9 5 4" xfId="20349"/>
    <cellStyle name="常规 2 2 9 5 5" xfId="20350"/>
    <cellStyle name="常规 2 2 9 5 6" xfId="20351"/>
    <cellStyle name="常规 2 2 9 5 7" xfId="20352"/>
    <cellStyle name="常规 2 2 9 5 8" xfId="20353"/>
    <cellStyle name="常规 2 2 9 5 9" xfId="20354"/>
    <cellStyle name="常规 2 2 9 6" xfId="20355"/>
    <cellStyle name="常规 2 2 9 7" xfId="20356"/>
    <cellStyle name="常规 2 2 9 8" xfId="20357"/>
    <cellStyle name="常规 2 2 9 9" xfId="20358"/>
    <cellStyle name="常规 2 20" xfId="20359"/>
    <cellStyle name="常规 2 20 2" xfId="20360"/>
    <cellStyle name="常规 2 20 3" xfId="20361"/>
    <cellStyle name="常规 2 20 4" xfId="20362"/>
    <cellStyle name="常规 2 20 5" xfId="20363"/>
    <cellStyle name="常规 2 20 6" xfId="20364"/>
    <cellStyle name="常规 2 21" xfId="20365"/>
    <cellStyle name="常规 2 21 10" xfId="20366"/>
    <cellStyle name="常规 2 21 11" xfId="20367"/>
    <cellStyle name="常规 2 21 12" xfId="20368"/>
    <cellStyle name="常规 2 21 13" xfId="20369"/>
    <cellStyle name="常规 2 21 14" xfId="20370"/>
    <cellStyle name="常规 2 21 15" xfId="20371"/>
    <cellStyle name="常规 2 21 2" xfId="20372"/>
    <cellStyle name="常规 2 21 3" xfId="20373"/>
    <cellStyle name="常规 2 21 4" xfId="20374"/>
    <cellStyle name="常规 2 21 5" xfId="20375"/>
    <cellStyle name="常规 2 21 6" xfId="20376"/>
    <cellStyle name="常规 2 21 7" xfId="20377"/>
    <cellStyle name="常规 2 21 8" xfId="20378"/>
    <cellStyle name="常规 2 21 9" xfId="20379"/>
    <cellStyle name="常规 2 22" xfId="20380"/>
    <cellStyle name="常规 2 22 10" xfId="20381"/>
    <cellStyle name="常规 2 22 11" xfId="20382"/>
    <cellStyle name="常规 2 22 12" xfId="20383"/>
    <cellStyle name="常规 2 22 13" xfId="20384"/>
    <cellStyle name="常规 2 22 14" xfId="20385"/>
    <cellStyle name="常规 2 22 15" xfId="20386"/>
    <cellStyle name="常规 2 22 2" xfId="20387"/>
    <cellStyle name="常规 2 22 3" xfId="20388"/>
    <cellStyle name="常规 2 22 4" xfId="20389"/>
    <cellStyle name="常规 2 22 5" xfId="20390"/>
    <cellStyle name="常规 2 22 6" xfId="20391"/>
    <cellStyle name="常规 2 22 7" xfId="20392"/>
    <cellStyle name="常规 2 22 8" xfId="20393"/>
    <cellStyle name="常规 2 22 9" xfId="20394"/>
    <cellStyle name="常规 2 23" xfId="20395"/>
    <cellStyle name="常规 2 23 10" xfId="20396"/>
    <cellStyle name="常规 2 23 11" xfId="20397"/>
    <cellStyle name="常规 2 23 12" xfId="20398"/>
    <cellStyle name="常规 2 23 13" xfId="20399"/>
    <cellStyle name="常规 2 23 14" xfId="20400"/>
    <cellStyle name="常规 2 23 15" xfId="20401"/>
    <cellStyle name="常规 2 23 2" xfId="20402"/>
    <cellStyle name="常规 2 23 3" xfId="20403"/>
    <cellStyle name="常规 2 23 4" xfId="20404"/>
    <cellStyle name="常规 2 23 5" xfId="20405"/>
    <cellStyle name="常规 2 23 6" xfId="20406"/>
    <cellStyle name="常规 2 23 7" xfId="20407"/>
    <cellStyle name="常规 2 23 8" xfId="20408"/>
    <cellStyle name="常规 2 23 9" xfId="20409"/>
    <cellStyle name="常规 2 24" xfId="20410"/>
    <cellStyle name="常规 2 24 10" xfId="20411"/>
    <cellStyle name="常规 2 24 11" xfId="20412"/>
    <cellStyle name="常规 2 24 12" xfId="20413"/>
    <cellStyle name="常规 2 24 13" xfId="20414"/>
    <cellStyle name="常规 2 24 14" xfId="20415"/>
    <cellStyle name="常规 2 24 15" xfId="20416"/>
    <cellStyle name="常规 2 24 2" xfId="20417"/>
    <cellStyle name="常规 2 24 3" xfId="20418"/>
    <cellStyle name="常规 2 24 4" xfId="20419"/>
    <cellStyle name="常规 2 24 5" xfId="20420"/>
    <cellStyle name="常规 2 24 6" xfId="20421"/>
    <cellStyle name="常规 2 24 7" xfId="20422"/>
    <cellStyle name="常规 2 24 8" xfId="20423"/>
    <cellStyle name="常规 2 24 9" xfId="20424"/>
    <cellStyle name="常规 2 25" xfId="20425"/>
    <cellStyle name="常规 2 25 10" xfId="20426"/>
    <cellStyle name="常规 2 25 11" xfId="20427"/>
    <cellStyle name="常规 2 25 12" xfId="20428"/>
    <cellStyle name="常规 2 25 13" xfId="20429"/>
    <cellStyle name="常规 2 25 14" xfId="20430"/>
    <cellStyle name="常规 2 25 15" xfId="20431"/>
    <cellStyle name="常规 2 25 2" xfId="20432"/>
    <cellStyle name="常规 2 25 3" xfId="20433"/>
    <cellStyle name="常规 2 25 4" xfId="20434"/>
    <cellStyle name="常规 2 25 5" xfId="20435"/>
    <cellStyle name="常规 2 25 6" xfId="20436"/>
    <cellStyle name="常规 2 25 7" xfId="20437"/>
    <cellStyle name="常规 2 25 8" xfId="20438"/>
    <cellStyle name="常规 2 25 9" xfId="20439"/>
    <cellStyle name="常规 2 26" xfId="20440"/>
    <cellStyle name="常规 2 26 10" xfId="20441"/>
    <cellStyle name="常规 2 26 11" xfId="20442"/>
    <cellStyle name="常规 2 26 12" xfId="20443"/>
    <cellStyle name="常规 2 26 13" xfId="20444"/>
    <cellStyle name="常规 2 26 14" xfId="20445"/>
    <cellStyle name="常规 2 26 15" xfId="20446"/>
    <cellStyle name="常规 2 26 2" xfId="20447"/>
    <cellStyle name="常规 2 26 3" xfId="20448"/>
    <cellStyle name="常规 2 26 4" xfId="20449"/>
    <cellStyle name="常规 2 26 5" xfId="20450"/>
    <cellStyle name="常规 2 26 6" xfId="20451"/>
    <cellStyle name="常规 2 26 7" xfId="20452"/>
    <cellStyle name="常规 2 26 8" xfId="20453"/>
    <cellStyle name="常规 2 26 9" xfId="20454"/>
    <cellStyle name="常规 2 27" xfId="20455"/>
    <cellStyle name="常规 2 27 10" xfId="20456"/>
    <cellStyle name="常规 2 27 11" xfId="20457"/>
    <cellStyle name="常规 2 27 12" xfId="20458"/>
    <cellStyle name="常规 2 27 13" xfId="20459"/>
    <cellStyle name="常规 2 27 14" xfId="20460"/>
    <cellStyle name="常规 2 27 15" xfId="20461"/>
    <cellStyle name="常规 2 27 2" xfId="20462"/>
    <cellStyle name="常规 2 27 3" xfId="20463"/>
    <cellStyle name="常规 2 27 4" xfId="20464"/>
    <cellStyle name="常规 2 27 5" xfId="20465"/>
    <cellStyle name="常规 2 27 6" xfId="20466"/>
    <cellStyle name="常规 2 27 7" xfId="20467"/>
    <cellStyle name="常规 2 27 8" xfId="20468"/>
    <cellStyle name="常规 2 27 9" xfId="20469"/>
    <cellStyle name="常规 2 28" xfId="20470"/>
    <cellStyle name="常规 2 28 10" xfId="20471"/>
    <cellStyle name="常规 2 28 11" xfId="20472"/>
    <cellStyle name="常规 2 28 12" xfId="20473"/>
    <cellStyle name="常规 2 28 13" xfId="20474"/>
    <cellStyle name="常规 2 28 14" xfId="20475"/>
    <cellStyle name="常规 2 28 15" xfId="20476"/>
    <cellStyle name="常规 2 28 2" xfId="20477"/>
    <cellStyle name="常规 2 28 3" xfId="20478"/>
    <cellStyle name="常规 2 28 4" xfId="20479"/>
    <cellStyle name="常规 2 28 5" xfId="20480"/>
    <cellStyle name="常规 2 28 6" xfId="20481"/>
    <cellStyle name="常规 2 28 7" xfId="20482"/>
    <cellStyle name="常规 2 28 8" xfId="20483"/>
    <cellStyle name="常规 2 28 9" xfId="20484"/>
    <cellStyle name="常规 2 29" xfId="20485"/>
    <cellStyle name="常规 2 29 10" xfId="20486"/>
    <cellStyle name="常规 2 29 11" xfId="20487"/>
    <cellStyle name="常规 2 29 12" xfId="20488"/>
    <cellStyle name="常规 2 29 13" xfId="20489"/>
    <cellStyle name="常规 2 29 14" xfId="20490"/>
    <cellStyle name="常规 2 29 15" xfId="20491"/>
    <cellStyle name="常规 2 29 2" xfId="20492"/>
    <cellStyle name="常规 2 29 3" xfId="20493"/>
    <cellStyle name="常规 2 29 4" xfId="20494"/>
    <cellStyle name="常规 2 29 5" xfId="20495"/>
    <cellStyle name="常规 2 29 6" xfId="20496"/>
    <cellStyle name="常规 2 29 7" xfId="20497"/>
    <cellStyle name="常规 2 29 8" xfId="20498"/>
    <cellStyle name="常规 2 29 9" xfId="20499"/>
    <cellStyle name="常规 2 3" xfId="20"/>
    <cellStyle name="常规 2 3 10" xfId="20500"/>
    <cellStyle name="常规 2 3 11" xfId="20501"/>
    <cellStyle name="常规 2 3 12" xfId="20502"/>
    <cellStyle name="常规 2 3 13" xfId="20503"/>
    <cellStyle name="常规 2 3 14" xfId="20504"/>
    <cellStyle name="常规 2 3 15" xfId="20505"/>
    <cellStyle name="常规 2 3 16" xfId="20506"/>
    <cellStyle name="常规 2 3 17" xfId="20507"/>
    <cellStyle name="常规 2 3 18" xfId="20508"/>
    <cellStyle name="常规 2 3 19" xfId="20509"/>
    <cellStyle name="常规 2 3 2" xfId="20510"/>
    <cellStyle name="常规 2 3 2 10" xfId="20511"/>
    <cellStyle name="常规 2 3 2 11" xfId="20512"/>
    <cellStyle name="常规 2 3 2 12" xfId="20513"/>
    <cellStyle name="常规 2 3 2 13" xfId="20514"/>
    <cellStyle name="常规 2 3 2 14" xfId="20515"/>
    <cellStyle name="常规 2 3 2 15" xfId="20516"/>
    <cellStyle name="常规 2 3 2 2" xfId="20517"/>
    <cellStyle name="常规 2 3 2 3" xfId="20518"/>
    <cellStyle name="常规 2 3 2 4" xfId="20519"/>
    <cellStyle name="常规 2 3 2 5" xfId="20520"/>
    <cellStyle name="常规 2 3 2 6" xfId="20521"/>
    <cellStyle name="常规 2 3 2 7" xfId="20522"/>
    <cellStyle name="常规 2 3 2 8" xfId="20523"/>
    <cellStyle name="常规 2 3 2 9" xfId="20524"/>
    <cellStyle name="常规 2 3 20" xfId="20525"/>
    <cellStyle name="常规 2 3 21" xfId="20526"/>
    <cellStyle name="常规 2 3 21 2" xfId="20527"/>
    <cellStyle name="常规 2 3 21 3" xfId="20528"/>
    <cellStyle name="常规 2 3 22" xfId="20529"/>
    <cellStyle name="常规 2 3 22 2" xfId="20530"/>
    <cellStyle name="常规 2 3 22 3" xfId="20531"/>
    <cellStyle name="常规 2 3 23" xfId="20532"/>
    <cellStyle name="常规 2 3 23 2" xfId="20533"/>
    <cellStyle name="常规 2 3 23 3" xfId="20534"/>
    <cellStyle name="常规 2 3 24" xfId="20535"/>
    <cellStyle name="常规 2 3 24 2" xfId="20536"/>
    <cellStyle name="常规 2 3 24 3" xfId="20537"/>
    <cellStyle name="常规 2 3 25" xfId="20538"/>
    <cellStyle name="常规 2 3 25 2" xfId="20539"/>
    <cellStyle name="常规 2 3 25 3" xfId="20540"/>
    <cellStyle name="常规 2 3 26" xfId="20541"/>
    <cellStyle name="常规 2 3 27" xfId="20542"/>
    <cellStyle name="常规 2 3 28" xfId="20543"/>
    <cellStyle name="常规 2 3 29" xfId="20544"/>
    <cellStyle name="常规 2 3 3" xfId="20545"/>
    <cellStyle name="常规 2 3 3 10" xfId="20546"/>
    <cellStyle name="常规 2 3 3 11" xfId="20547"/>
    <cellStyle name="常规 2 3 3 12" xfId="20548"/>
    <cellStyle name="常规 2 3 3 13" xfId="20549"/>
    <cellStyle name="常规 2 3 3 14" xfId="20550"/>
    <cellStyle name="常规 2 3 3 15" xfId="20551"/>
    <cellStyle name="常规 2 3 3 2" xfId="20552"/>
    <cellStyle name="常规 2 3 3 3" xfId="20553"/>
    <cellStyle name="常规 2 3 3 4" xfId="20554"/>
    <cellStyle name="常规 2 3 3 5" xfId="20555"/>
    <cellStyle name="常规 2 3 3 6" xfId="20556"/>
    <cellStyle name="常规 2 3 3 7" xfId="20557"/>
    <cellStyle name="常规 2 3 3 8" xfId="20558"/>
    <cellStyle name="常规 2 3 3 9" xfId="20559"/>
    <cellStyle name="常规 2 3 30" xfId="20560"/>
    <cellStyle name="常规 2 3 31" xfId="20561"/>
    <cellStyle name="常规 2 3 32" xfId="20562"/>
    <cellStyle name="常规 2 3 33" xfId="20563"/>
    <cellStyle name="常规 2 3 4" xfId="20564"/>
    <cellStyle name="常规 2 3 4 10" xfId="20565"/>
    <cellStyle name="常规 2 3 4 11" xfId="20566"/>
    <cellStyle name="常规 2 3 4 12" xfId="20567"/>
    <cellStyle name="常规 2 3 4 13" xfId="20568"/>
    <cellStyle name="常规 2 3 4 14" xfId="20569"/>
    <cellStyle name="常规 2 3 4 15" xfId="20570"/>
    <cellStyle name="常规 2 3 4 2" xfId="20571"/>
    <cellStyle name="常规 2 3 4 3" xfId="20572"/>
    <cellStyle name="常规 2 3 4 4" xfId="20573"/>
    <cellStyle name="常规 2 3 4 5" xfId="20574"/>
    <cellStyle name="常规 2 3 4 6" xfId="20575"/>
    <cellStyle name="常规 2 3 4 7" xfId="20576"/>
    <cellStyle name="常规 2 3 4 8" xfId="20577"/>
    <cellStyle name="常规 2 3 4 9" xfId="20578"/>
    <cellStyle name="常规 2 3 5" xfId="20579"/>
    <cellStyle name="常规 2 3 5 10" xfId="20580"/>
    <cellStyle name="常规 2 3 5 11" xfId="20581"/>
    <cellStyle name="常规 2 3 5 12" xfId="20582"/>
    <cellStyle name="常规 2 3 5 13" xfId="20583"/>
    <cellStyle name="常规 2 3 5 14" xfId="20584"/>
    <cellStyle name="常规 2 3 5 15" xfId="20585"/>
    <cellStyle name="常规 2 3 5 2" xfId="20586"/>
    <cellStyle name="常规 2 3 5 3" xfId="20587"/>
    <cellStyle name="常规 2 3 5 4" xfId="20588"/>
    <cellStyle name="常规 2 3 5 5" xfId="20589"/>
    <cellStyle name="常规 2 3 5 6" xfId="20590"/>
    <cellStyle name="常规 2 3 5 7" xfId="20591"/>
    <cellStyle name="常规 2 3 5 8" xfId="20592"/>
    <cellStyle name="常规 2 3 5 9" xfId="20593"/>
    <cellStyle name="常规 2 3 6" xfId="20594"/>
    <cellStyle name="常规 2 3 6 10" xfId="20595"/>
    <cellStyle name="常规 2 3 6 11" xfId="20596"/>
    <cellStyle name="常规 2 3 6 12" xfId="20597"/>
    <cellStyle name="常规 2 3 6 13" xfId="20598"/>
    <cellStyle name="常规 2 3 6 14" xfId="20599"/>
    <cellStyle name="常规 2 3 6 15" xfId="20600"/>
    <cellStyle name="常规 2 3 6 2" xfId="20601"/>
    <cellStyle name="常规 2 3 6 3" xfId="20602"/>
    <cellStyle name="常规 2 3 6 4" xfId="20603"/>
    <cellStyle name="常规 2 3 6 5" xfId="20604"/>
    <cellStyle name="常规 2 3 6 6" xfId="20605"/>
    <cellStyle name="常规 2 3 6 7" xfId="20606"/>
    <cellStyle name="常规 2 3 6 8" xfId="20607"/>
    <cellStyle name="常规 2 3 6 9" xfId="20608"/>
    <cellStyle name="常规 2 3 7" xfId="20609"/>
    <cellStyle name="常规 2 3 7 10" xfId="20610"/>
    <cellStyle name="常规 2 3 7 11" xfId="20611"/>
    <cellStyle name="常规 2 3 7 12" xfId="20612"/>
    <cellStyle name="常规 2 3 7 13" xfId="20613"/>
    <cellStyle name="常规 2 3 7 14" xfId="20614"/>
    <cellStyle name="常规 2 3 7 15" xfId="20615"/>
    <cellStyle name="常规 2 3 7 2" xfId="20616"/>
    <cellStyle name="常规 2 3 7 3" xfId="20617"/>
    <cellStyle name="常规 2 3 7 4" xfId="20618"/>
    <cellStyle name="常规 2 3 7 5" xfId="20619"/>
    <cellStyle name="常规 2 3 7 6" xfId="20620"/>
    <cellStyle name="常规 2 3 7 7" xfId="20621"/>
    <cellStyle name="常规 2 3 7 8" xfId="20622"/>
    <cellStyle name="常规 2 3 7 9" xfId="20623"/>
    <cellStyle name="常规 2 3 8" xfId="20624"/>
    <cellStyle name="常规 2 3 9" xfId="20625"/>
    <cellStyle name="常规 2 30" xfId="20626"/>
    <cellStyle name="常规 2 30 10" xfId="20627"/>
    <cellStyle name="常规 2 30 11" xfId="20628"/>
    <cellStyle name="常规 2 30 12" xfId="20629"/>
    <cellStyle name="常规 2 30 13" xfId="20630"/>
    <cellStyle name="常规 2 30 14" xfId="20631"/>
    <cellStyle name="常规 2 30 15" xfId="20632"/>
    <cellStyle name="常规 2 30 2" xfId="20633"/>
    <cellStyle name="常规 2 30 3" xfId="20634"/>
    <cellStyle name="常规 2 30 4" xfId="20635"/>
    <cellStyle name="常规 2 30 5" xfId="20636"/>
    <cellStyle name="常规 2 30 6" xfId="20637"/>
    <cellStyle name="常规 2 30 7" xfId="20638"/>
    <cellStyle name="常规 2 30 8" xfId="20639"/>
    <cellStyle name="常规 2 30 9" xfId="20640"/>
    <cellStyle name="常规 2 31" xfId="20641"/>
    <cellStyle name="常规 2 31 10" xfId="20642"/>
    <cellStyle name="常规 2 31 11" xfId="20643"/>
    <cellStyle name="常规 2 31 12" xfId="20644"/>
    <cellStyle name="常规 2 31 13" xfId="20645"/>
    <cellStyle name="常规 2 31 14" xfId="20646"/>
    <cellStyle name="常规 2 31 15" xfId="20647"/>
    <cellStyle name="常规 2 31 2" xfId="20648"/>
    <cellStyle name="常规 2 31 3" xfId="20649"/>
    <cellStyle name="常规 2 31 4" xfId="20650"/>
    <cellStyle name="常规 2 31 5" xfId="20651"/>
    <cellStyle name="常规 2 31 6" xfId="20652"/>
    <cellStyle name="常规 2 31 7" xfId="20653"/>
    <cellStyle name="常规 2 31 8" xfId="20654"/>
    <cellStyle name="常规 2 31 9" xfId="20655"/>
    <cellStyle name="常规 2 32" xfId="20656"/>
    <cellStyle name="常规 2 32 10" xfId="20657"/>
    <cellStyle name="常规 2 32 11" xfId="20658"/>
    <cellStyle name="常规 2 32 12" xfId="20659"/>
    <cellStyle name="常规 2 32 13" xfId="20660"/>
    <cellStyle name="常规 2 32 14" xfId="20661"/>
    <cellStyle name="常规 2 32 15" xfId="20662"/>
    <cellStyle name="常规 2 32 2" xfId="20663"/>
    <cellStyle name="常规 2 32 3" xfId="20664"/>
    <cellStyle name="常规 2 32 4" xfId="20665"/>
    <cellStyle name="常规 2 32 5" xfId="20666"/>
    <cellStyle name="常规 2 32 6" xfId="20667"/>
    <cellStyle name="常规 2 32 7" xfId="20668"/>
    <cellStyle name="常规 2 32 8" xfId="20669"/>
    <cellStyle name="常规 2 32 9" xfId="20670"/>
    <cellStyle name="常规 2 33" xfId="20671"/>
    <cellStyle name="常规 2 33 10" xfId="20672"/>
    <cellStyle name="常规 2 33 11" xfId="20673"/>
    <cellStyle name="常规 2 33 12" xfId="20674"/>
    <cellStyle name="常规 2 33 13" xfId="20675"/>
    <cellStyle name="常规 2 33 14" xfId="20676"/>
    <cellStyle name="常规 2 33 15" xfId="20677"/>
    <cellStyle name="常规 2 33 2" xfId="20678"/>
    <cellStyle name="常规 2 33 3" xfId="20679"/>
    <cellStyle name="常规 2 33 4" xfId="20680"/>
    <cellStyle name="常规 2 33 5" xfId="20681"/>
    <cellStyle name="常规 2 33 6" xfId="20682"/>
    <cellStyle name="常规 2 33 7" xfId="20683"/>
    <cellStyle name="常规 2 33 8" xfId="20684"/>
    <cellStyle name="常规 2 33 9" xfId="20685"/>
    <cellStyle name="常规 2 34" xfId="20686"/>
    <cellStyle name="常规 2 34 10" xfId="20687"/>
    <cellStyle name="常规 2 34 11" xfId="20688"/>
    <cellStyle name="常规 2 34 12" xfId="20689"/>
    <cellStyle name="常规 2 34 13" xfId="20690"/>
    <cellStyle name="常规 2 34 14" xfId="20691"/>
    <cellStyle name="常规 2 34 15" xfId="20692"/>
    <cellStyle name="常规 2 34 2" xfId="20693"/>
    <cellStyle name="常规 2 34 3" xfId="20694"/>
    <cellStyle name="常规 2 34 4" xfId="20695"/>
    <cellStyle name="常规 2 34 5" xfId="20696"/>
    <cellStyle name="常规 2 34 6" xfId="20697"/>
    <cellStyle name="常规 2 34 7" xfId="20698"/>
    <cellStyle name="常规 2 34 8" xfId="20699"/>
    <cellStyle name="常规 2 34 9" xfId="20700"/>
    <cellStyle name="常规 2 35" xfId="20701"/>
    <cellStyle name="常规 2 35 10" xfId="20702"/>
    <cellStyle name="常规 2 35 11" xfId="20703"/>
    <cellStyle name="常规 2 35 12" xfId="20704"/>
    <cellStyle name="常规 2 35 13" xfId="20705"/>
    <cellStyle name="常规 2 35 14" xfId="20706"/>
    <cellStyle name="常规 2 35 15" xfId="20707"/>
    <cellStyle name="常规 2 35 2" xfId="20708"/>
    <cellStyle name="常规 2 35 3" xfId="20709"/>
    <cellStyle name="常规 2 35 4" xfId="20710"/>
    <cellStyle name="常规 2 35 5" xfId="20711"/>
    <cellStyle name="常规 2 35 6" xfId="20712"/>
    <cellStyle name="常规 2 35 7" xfId="20713"/>
    <cellStyle name="常规 2 35 8" xfId="20714"/>
    <cellStyle name="常规 2 35 9" xfId="20715"/>
    <cellStyle name="常规 2 36" xfId="20716"/>
    <cellStyle name="常规 2 36 10" xfId="20717"/>
    <cellStyle name="常规 2 36 11" xfId="20718"/>
    <cellStyle name="常规 2 36 12" xfId="20719"/>
    <cellStyle name="常规 2 36 13" xfId="20720"/>
    <cellStyle name="常规 2 36 14" xfId="20721"/>
    <cellStyle name="常规 2 36 15" xfId="20722"/>
    <cellStyle name="常规 2 36 2" xfId="20723"/>
    <cellStyle name="常规 2 36 3" xfId="20724"/>
    <cellStyle name="常规 2 36 4" xfId="20725"/>
    <cellStyle name="常规 2 36 5" xfId="20726"/>
    <cellStyle name="常规 2 36 6" xfId="20727"/>
    <cellStyle name="常规 2 36 7" xfId="20728"/>
    <cellStyle name="常规 2 36 8" xfId="20729"/>
    <cellStyle name="常规 2 36 9" xfId="20730"/>
    <cellStyle name="常规 2 37" xfId="20731"/>
    <cellStyle name="常规 2 37 10" xfId="20732"/>
    <cellStyle name="常规 2 37 11" xfId="20733"/>
    <cellStyle name="常规 2 37 12" xfId="20734"/>
    <cellStyle name="常规 2 37 13" xfId="20735"/>
    <cellStyle name="常规 2 37 14" xfId="20736"/>
    <cellStyle name="常规 2 37 15" xfId="20737"/>
    <cellStyle name="常规 2 37 2" xfId="20738"/>
    <cellStyle name="常规 2 37 3" xfId="20739"/>
    <cellStyle name="常规 2 37 4" xfId="20740"/>
    <cellStyle name="常规 2 37 5" xfId="20741"/>
    <cellStyle name="常规 2 37 6" xfId="20742"/>
    <cellStyle name="常规 2 37 7" xfId="20743"/>
    <cellStyle name="常规 2 37 8" xfId="20744"/>
    <cellStyle name="常规 2 37 9" xfId="20745"/>
    <cellStyle name="常规 2 38" xfId="20746"/>
    <cellStyle name="常规 2 38 10" xfId="20747"/>
    <cellStyle name="常规 2 38 11" xfId="20748"/>
    <cellStyle name="常规 2 38 12" xfId="20749"/>
    <cellStyle name="常规 2 38 13" xfId="20750"/>
    <cellStyle name="常规 2 38 14" xfId="20751"/>
    <cellStyle name="常规 2 38 15" xfId="20752"/>
    <cellStyle name="常规 2 38 2" xfId="20753"/>
    <cellStyle name="常规 2 38 3" xfId="20754"/>
    <cellStyle name="常规 2 38 4" xfId="20755"/>
    <cellStyle name="常规 2 38 5" xfId="20756"/>
    <cellStyle name="常规 2 38 6" xfId="20757"/>
    <cellStyle name="常规 2 38 7" xfId="20758"/>
    <cellStyle name="常规 2 38 8" xfId="20759"/>
    <cellStyle name="常规 2 38 9" xfId="20760"/>
    <cellStyle name="常规 2 39" xfId="20761"/>
    <cellStyle name="常规 2 39 10" xfId="20762"/>
    <cellStyle name="常规 2 39 11" xfId="20763"/>
    <cellStyle name="常规 2 39 12" xfId="20764"/>
    <cellStyle name="常规 2 39 13" xfId="20765"/>
    <cellStyle name="常规 2 39 14" xfId="20766"/>
    <cellStyle name="常规 2 39 15" xfId="20767"/>
    <cellStyle name="常规 2 39 2" xfId="20768"/>
    <cellStyle name="常规 2 39 3" xfId="20769"/>
    <cellStyle name="常规 2 39 4" xfId="20770"/>
    <cellStyle name="常规 2 39 5" xfId="20771"/>
    <cellStyle name="常规 2 39 6" xfId="20772"/>
    <cellStyle name="常规 2 39 7" xfId="20773"/>
    <cellStyle name="常规 2 39 8" xfId="20774"/>
    <cellStyle name="常规 2 39 9" xfId="20775"/>
    <cellStyle name="常规 2 4" xfId="20776"/>
    <cellStyle name="常规 2 4 10" xfId="20777"/>
    <cellStyle name="常规 2 4 10 10" xfId="20778"/>
    <cellStyle name="常规 2 4 10 11" xfId="20779"/>
    <cellStyle name="常规 2 4 10 12" xfId="20780"/>
    <cellStyle name="常规 2 4 10 13" xfId="20781"/>
    <cellStyle name="常规 2 4 10 14" xfId="20782"/>
    <cellStyle name="常规 2 4 10 15" xfId="20783"/>
    <cellStyle name="常规 2 4 10 2" xfId="20784"/>
    <cellStyle name="常规 2 4 10 3" xfId="20785"/>
    <cellStyle name="常规 2 4 10 4" xfId="20786"/>
    <cellStyle name="常规 2 4 10 5" xfId="20787"/>
    <cellStyle name="常规 2 4 10 6" xfId="20788"/>
    <cellStyle name="常规 2 4 10 7" xfId="20789"/>
    <cellStyle name="常规 2 4 10 8" xfId="20790"/>
    <cellStyle name="常规 2 4 10 9" xfId="20791"/>
    <cellStyle name="常规 2 4 11" xfId="20792"/>
    <cellStyle name="常规 2 4 11 10" xfId="20793"/>
    <cellStyle name="常规 2 4 11 11" xfId="20794"/>
    <cellStyle name="常规 2 4 11 12" xfId="20795"/>
    <cellStyle name="常规 2 4 11 13" xfId="20796"/>
    <cellStyle name="常规 2 4 11 14" xfId="20797"/>
    <cellStyle name="常规 2 4 11 15" xfId="20798"/>
    <cellStyle name="常规 2 4 11 2" xfId="20799"/>
    <cellStyle name="常规 2 4 11 3" xfId="20800"/>
    <cellStyle name="常规 2 4 11 4" xfId="20801"/>
    <cellStyle name="常规 2 4 11 5" xfId="20802"/>
    <cellStyle name="常规 2 4 11 6" xfId="20803"/>
    <cellStyle name="常规 2 4 11 7" xfId="20804"/>
    <cellStyle name="常规 2 4 11 8" xfId="20805"/>
    <cellStyle name="常规 2 4 11 9" xfId="20806"/>
    <cellStyle name="常规 2 4 12" xfId="20807"/>
    <cellStyle name="常规 2 4 12 2" xfId="20808"/>
    <cellStyle name="常规 2 4 12 2 2" xfId="20809"/>
    <cellStyle name="常规 2 4 12 2 2 2" xfId="20810"/>
    <cellStyle name="常规 2 4 12 2 2 2 2" xfId="20811"/>
    <cellStyle name="常规 2 4 12 2 2 2 2 2" xfId="20812"/>
    <cellStyle name="常规 2 4 12 2 2 2 2 2 2" xfId="20813"/>
    <cellStyle name="常规 2 4 12 2 2 2 2 2 3" xfId="20814"/>
    <cellStyle name="常规 2 4 12 2 2 2 2 2 4" xfId="20815"/>
    <cellStyle name="常规 2 4 12 2 2 2 2 2 5" xfId="20816"/>
    <cellStyle name="常规 2 4 12 2 2 2 2 3" xfId="20817"/>
    <cellStyle name="常规 2 4 12 2 2 2 2 4" xfId="20818"/>
    <cellStyle name="常规 2 4 12 2 2 2 2 5" xfId="20819"/>
    <cellStyle name="常规 2 4 12 2 2 2 3" xfId="20820"/>
    <cellStyle name="常规 2 4 12 2 2 2 4" xfId="20821"/>
    <cellStyle name="常规 2 4 12 2 2 2 5" xfId="20822"/>
    <cellStyle name="常规 2 4 12 2 2 2 6" xfId="20823"/>
    <cellStyle name="常规 2 4 12 2 2 3" xfId="20824"/>
    <cellStyle name="常规 2 4 12 2 2 3 2" xfId="20825"/>
    <cellStyle name="常规 2 4 12 2 2 3 3" xfId="20826"/>
    <cellStyle name="常规 2 4 12 2 2 3 4" xfId="20827"/>
    <cellStyle name="常规 2 4 12 2 2 3 5" xfId="20828"/>
    <cellStyle name="常规 2 4 12 2 2 4" xfId="20829"/>
    <cellStyle name="常规 2 4 12 2 2 5" xfId="20830"/>
    <cellStyle name="常规 2 4 12 2 2 6" xfId="20831"/>
    <cellStyle name="常规 2 4 12 2 3" xfId="20832"/>
    <cellStyle name="常规 2 4 12 2 3 2" xfId="20833"/>
    <cellStyle name="常规 2 4 12 2 3 2 2" xfId="20834"/>
    <cellStyle name="常规 2 4 12 2 3 2 3" xfId="20835"/>
    <cellStyle name="常规 2 4 12 2 3 2 4" xfId="20836"/>
    <cellStyle name="常规 2 4 12 2 3 2 5" xfId="20837"/>
    <cellStyle name="常规 2 4 12 2 3 3" xfId="20838"/>
    <cellStyle name="常规 2 4 12 2 3 4" xfId="20839"/>
    <cellStyle name="常规 2 4 12 2 3 5" xfId="20840"/>
    <cellStyle name="常规 2 4 12 2 4" xfId="20841"/>
    <cellStyle name="常规 2 4 12 2 5" xfId="20842"/>
    <cellStyle name="常规 2 4 12 2 6" xfId="20843"/>
    <cellStyle name="常规 2 4 12 2 7" xfId="20844"/>
    <cellStyle name="常规 2 4 12 3" xfId="20845"/>
    <cellStyle name="常规 2 4 12 3 2" xfId="20846"/>
    <cellStyle name="常规 2 4 12 3 2 2" xfId="20847"/>
    <cellStyle name="常规 2 4 12 3 2 2 2" xfId="20848"/>
    <cellStyle name="常规 2 4 12 3 2 2 3" xfId="20849"/>
    <cellStyle name="常规 2 4 12 3 2 2 4" xfId="20850"/>
    <cellStyle name="常规 2 4 12 3 2 2 5" xfId="20851"/>
    <cellStyle name="常规 2 4 12 3 2 3" xfId="20852"/>
    <cellStyle name="常规 2 4 12 3 2 4" xfId="20853"/>
    <cellStyle name="常规 2 4 12 3 2 5" xfId="20854"/>
    <cellStyle name="常规 2 4 12 3 3" xfId="20855"/>
    <cellStyle name="常规 2 4 12 3 4" xfId="20856"/>
    <cellStyle name="常规 2 4 12 3 5" xfId="20857"/>
    <cellStyle name="常规 2 4 12 3 6" xfId="20858"/>
    <cellStyle name="常规 2 4 12 4" xfId="20859"/>
    <cellStyle name="常规 2 4 12 4 2" xfId="20860"/>
    <cellStyle name="常规 2 4 12 4 3" xfId="20861"/>
    <cellStyle name="常规 2 4 12 4 4" xfId="20862"/>
    <cellStyle name="常规 2 4 12 4 5" xfId="20863"/>
    <cellStyle name="常规 2 4 12 5" xfId="20864"/>
    <cellStyle name="常规 2 4 12 6" xfId="20865"/>
    <cellStyle name="常规 2 4 12 7" xfId="20866"/>
    <cellStyle name="常规 2 4 13" xfId="20867"/>
    <cellStyle name="常规 2 4 14" xfId="20868"/>
    <cellStyle name="常规 2 4 14 2" xfId="20869"/>
    <cellStyle name="常规 2 4 14 2 2" xfId="20870"/>
    <cellStyle name="常规 2 4 14 2 2 2" xfId="20871"/>
    <cellStyle name="常规 2 4 14 2 2 2 2" xfId="20872"/>
    <cellStyle name="常规 2 4 14 2 2 2 3" xfId="20873"/>
    <cellStyle name="常规 2 4 14 2 2 2 4" xfId="20874"/>
    <cellStyle name="常规 2 4 14 2 2 2 5" xfId="20875"/>
    <cellStyle name="常规 2 4 14 2 2 3" xfId="20876"/>
    <cellStyle name="常规 2 4 14 2 2 4" xfId="20877"/>
    <cellStyle name="常规 2 4 14 2 2 5" xfId="20878"/>
    <cellStyle name="常规 2 4 14 2 3" xfId="20879"/>
    <cellStyle name="常规 2 4 14 2 4" xfId="20880"/>
    <cellStyle name="常规 2 4 14 2 5" xfId="20881"/>
    <cellStyle name="常规 2 4 14 2 6" xfId="20882"/>
    <cellStyle name="常规 2 4 14 3" xfId="20883"/>
    <cellStyle name="常规 2 4 14 3 2" xfId="20884"/>
    <cellStyle name="常规 2 4 14 3 3" xfId="20885"/>
    <cellStyle name="常规 2 4 14 3 4" xfId="20886"/>
    <cellStyle name="常规 2 4 14 3 5" xfId="20887"/>
    <cellStyle name="常规 2 4 14 4" xfId="20888"/>
    <cellStyle name="常规 2 4 14 5" xfId="20889"/>
    <cellStyle name="常规 2 4 14 6" xfId="20890"/>
    <cellStyle name="常规 2 4 15" xfId="20891"/>
    <cellStyle name="常规 2 4 15 2" xfId="20892"/>
    <cellStyle name="常规 2 4 15 2 2" xfId="20893"/>
    <cellStyle name="常规 2 4 15 2 3" xfId="20894"/>
    <cellStyle name="常规 2 4 15 2 4" xfId="20895"/>
    <cellStyle name="常规 2 4 15 2 5" xfId="20896"/>
    <cellStyle name="常规 2 4 15 3" xfId="20897"/>
    <cellStyle name="常规 2 4 15 4" xfId="20898"/>
    <cellStyle name="常规 2 4 15 5" xfId="20899"/>
    <cellStyle name="常规 2 4 16" xfId="20900"/>
    <cellStyle name="常规 2 4 17" xfId="20901"/>
    <cellStyle name="常规 2 4 18" xfId="20902"/>
    <cellStyle name="常规 2 4 19" xfId="20903"/>
    <cellStyle name="常规 2 4 2" xfId="20904"/>
    <cellStyle name="常规 2 4 2 10" xfId="20905"/>
    <cellStyle name="常规 2 4 2 11" xfId="20906"/>
    <cellStyle name="常规 2 4 2 12" xfId="20907"/>
    <cellStyle name="常规 2 4 2 13" xfId="20908"/>
    <cellStyle name="常规 2 4 2 14" xfId="20909"/>
    <cellStyle name="常规 2 4 2 15" xfId="20910"/>
    <cellStyle name="常规 2 4 2 16" xfId="20911"/>
    <cellStyle name="常规 2 4 2 17" xfId="20912"/>
    <cellStyle name="常规 2 4 2 18" xfId="20913"/>
    <cellStyle name="常规 2 4 2 19" xfId="20914"/>
    <cellStyle name="常规 2 4 2 2" xfId="20915"/>
    <cellStyle name="常规 2 4 2 2 10" xfId="20916"/>
    <cellStyle name="常规 2 4 2 2 11" xfId="20917"/>
    <cellStyle name="常规 2 4 2 2 12" xfId="20918"/>
    <cellStyle name="常规 2 4 2 2 13" xfId="20919"/>
    <cellStyle name="常规 2 4 2 2 14" xfId="20920"/>
    <cellStyle name="常规 2 4 2 2 15" xfId="20921"/>
    <cellStyle name="常规 2 4 2 2 2" xfId="20922"/>
    <cellStyle name="常规 2 4 2 2 3" xfId="20923"/>
    <cellStyle name="常规 2 4 2 2 4" xfId="20924"/>
    <cellStyle name="常规 2 4 2 2 5" xfId="20925"/>
    <cellStyle name="常规 2 4 2 2 6" xfId="20926"/>
    <cellStyle name="常规 2 4 2 2 7" xfId="20927"/>
    <cellStyle name="常规 2 4 2 2 8" xfId="20928"/>
    <cellStyle name="常规 2 4 2 2 9" xfId="20929"/>
    <cellStyle name="常规 2 4 2 3" xfId="20930"/>
    <cellStyle name="常规 2 4 2 3 10" xfId="20931"/>
    <cellStyle name="常规 2 4 2 3 11" xfId="20932"/>
    <cellStyle name="常规 2 4 2 3 12" xfId="20933"/>
    <cellStyle name="常规 2 4 2 3 13" xfId="20934"/>
    <cellStyle name="常规 2 4 2 3 14" xfId="20935"/>
    <cellStyle name="常规 2 4 2 3 15" xfId="20936"/>
    <cellStyle name="常规 2 4 2 3 2" xfId="20937"/>
    <cellStyle name="常规 2 4 2 3 3" xfId="20938"/>
    <cellStyle name="常规 2 4 2 3 4" xfId="20939"/>
    <cellStyle name="常规 2 4 2 3 5" xfId="20940"/>
    <cellStyle name="常规 2 4 2 3 6" xfId="20941"/>
    <cellStyle name="常规 2 4 2 3 7" xfId="20942"/>
    <cellStyle name="常规 2 4 2 3 8" xfId="20943"/>
    <cellStyle name="常规 2 4 2 3 9" xfId="20944"/>
    <cellStyle name="常规 2 4 2 4" xfId="20945"/>
    <cellStyle name="常规 2 4 2 4 10" xfId="20946"/>
    <cellStyle name="常规 2 4 2 4 11" xfId="20947"/>
    <cellStyle name="常规 2 4 2 4 12" xfId="20948"/>
    <cellStyle name="常规 2 4 2 4 13" xfId="20949"/>
    <cellStyle name="常规 2 4 2 4 14" xfId="20950"/>
    <cellStyle name="常规 2 4 2 4 15" xfId="20951"/>
    <cellStyle name="常规 2 4 2 4 2" xfId="20952"/>
    <cellStyle name="常规 2 4 2 4 3" xfId="20953"/>
    <cellStyle name="常规 2 4 2 4 4" xfId="20954"/>
    <cellStyle name="常规 2 4 2 4 5" xfId="20955"/>
    <cellStyle name="常规 2 4 2 4 6" xfId="20956"/>
    <cellStyle name="常规 2 4 2 4 7" xfId="20957"/>
    <cellStyle name="常规 2 4 2 4 8" xfId="20958"/>
    <cellStyle name="常规 2 4 2 4 9" xfId="20959"/>
    <cellStyle name="常规 2 4 2 5" xfId="20960"/>
    <cellStyle name="常规 2 4 2 5 10" xfId="20961"/>
    <cellStyle name="常规 2 4 2 5 11" xfId="20962"/>
    <cellStyle name="常规 2 4 2 5 12" xfId="20963"/>
    <cellStyle name="常规 2 4 2 5 13" xfId="20964"/>
    <cellStyle name="常规 2 4 2 5 14" xfId="20965"/>
    <cellStyle name="常规 2 4 2 5 15" xfId="20966"/>
    <cellStyle name="常规 2 4 2 5 2" xfId="20967"/>
    <cellStyle name="常规 2 4 2 5 3" xfId="20968"/>
    <cellStyle name="常规 2 4 2 5 4" xfId="20969"/>
    <cellStyle name="常规 2 4 2 5 5" xfId="20970"/>
    <cellStyle name="常规 2 4 2 5 6" xfId="20971"/>
    <cellStyle name="常规 2 4 2 5 7" xfId="20972"/>
    <cellStyle name="常规 2 4 2 5 8" xfId="20973"/>
    <cellStyle name="常规 2 4 2 5 9" xfId="20974"/>
    <cellStyle name="常规 2 4 2 6" xfId="20975"/>
    <cellStyle name="常规 2 4 2 7" xfId="20976"/>
    <cellStyle name="常规 2 4 2 8" xfId="20977"/>
    <cellStyle name="常规 2 4 2 9" xfId="20978"/>
    <cellStyle name="常规 2 4 20" xfId="20979"/>
    <cellStyle name="常规 2 4 21" xfId="20980"/>
    <cellStyle name="常规 2 4 22" xfId="20981"/>
    <cellStyle name="常规 2 4 23" xfId="20982"/>
    <cellStyle name="常规 2 4 24" xfId="20983"/>
    <cellStyle name="常规 2 4 3" xfId="20984"/>
    <cellStyle name="常规 2 4 3 10" xfId="20985"/>
    <cellStyle name="常规 2 4 3 11" xfId="20986"/>
    <cellStyle name="常规 2 4 3 12" xfId="20987"/>
    <cellStyle name="常规 2 4 3 13" xfId="20988"/>
    <cellStyle name="常规 2 4 3 14" xfId="20989"/>
    <cellStyle name="常规 2 4 3 15" xfId="20990"/>
    <cellStyle name="常规 2 4 3 16" xfId="20991"/>
    <cellStyle name="常规 2 4 3 17" xfId="20992"/>
    <cellStyle name="常规 2 4 3 18" xfId="20993"/>
    <cellStyle name="常规 2 4 3 19" xfId="20994"/>
    <cellStyle name="常规 2 4 3 2" xfId="20995"/>
    <cellStyle name="常规 2 4 3 2 10" xfId="20996"/>
    <cellStyle name="常规 2 4 3 2 11" xfId="20997"/>
    <cellStyle name="常规 2 4 3 2 12" xfId="20998"/>
    <cellStyle name="常规 2 4 3 2 13" xfId="20999"/>
    <cellStyle name="常规 2 4 3 2 14" xfId="21000"/>
    <cellStyle name="常规 2 4 3 2 15" xfId="21001"/>
    <cellStyle name="常规 2 4 3 2 2" xfId="21002"/>
    <cellStyle name="常规 2 4 3 2 3" xfId="21003"/>
    <cellStyle name="常规 2 4 3 2 4" xfId="21004"/>
    <cellStyle name="常规 2 4 3 2 5" xfId="21005"/>
    <cellStyle name="常规 2 4 3 2 6" xfId="21006"/>
    <cellStyle name="常规 2 4 3 2 7" xfId="21007"/>
    <cellStyle name="常规 2 4 3 2 8" xfId="21008"/>
    <cellStyle name="常规 2 4 3 2 9" xfId="21009"/>
    <cellStyle name="常规 2 4 3 3" xfId="21010"/>
    <cellStyle name="常规 2 4 3 3 10" xfId="21011"/>
    <cellStyle name="常规 2 4 3 3 11" xfId="21012"/>
    <cellStyle name="常规 2 4 3 3 12" xfId="21013"/>
    <cellStyle name="常规 2 4 3 3 13" xfId="21014"/>
    <cellStyle name="常规 2 4 3 3 14" xfId="21015"/>
    <cellStyle name="常规 2 4 3 3 15" xfId="21016"/>
    <cellStyle name="常规 2 4 3 3 2" xfId="21017"/>
    <cellStyle name="常规 2 4 3 3 3" xfId="21018"/>
    <cellStyle name="常规 2 4 3 3 4" xfId="21019"/>
    <cellStyle name="常规 2 4 3 3 5" xfId="21020"/>
    <cellStyle name="常规 2 4 3 3 6" xfId="21021"/>
    <cellStyle name="常规 2 4 3 3 7" xfId="21022"/>
    <cellStyle name="常规 2 4 3 3 8" xfId="21023"/>
    <cellStyle name="常规 2 4 3 3 9" xfId="21024"/>
    <cellStyle name="常规 2 4 3 4" xfId="21025"/>
    <cellStyle name="常规 2 4 3 4 10" xfId="21026"/>
    <cellStyle name="常规 2 4 3 4 11" xfId="21027"/>
    <cellStyle name="常规 2 4 3 4 12" xfId="21028"/>
    <cellStyle name="常规 2 4 3 4 13" xfId="21029"/>
    <cellStyle name="常规 2 4 3 4 14" xfId="21030"/>
    <cellStyle name="常规 2 4 3 4 15" xfId="21031"/>
    <cellStyle name="常规 2 4 3 4 2" xfId="21032"/>
    <cellStyle name="常规 2 4 3 4 3" xfId="21033"/>
    <cellStyle name="常规 2 4 3 4 4" xfId="21034"/>
    <cellStyle name="常规 2 4 3 4 5" xfId="21035"/>
    <cellStyle name="常规 2 4 3 4 6" xfId="21036"/>
    <cellStyle name="常规 2 4 3 4 7" xfId="21037"/>
    <cellStyle name="常规 2 4 3 4 8" xfId="21038"/>
    <cellStyle name="常规 2 4 3 4 9" xfId="21039"/>
    <cellStyle name="常规 2 4 3 5" xfId="21040"/>
    <cellStyle name="常规 2 4 3 5 10" xfId="21041"/>
    <cellStyle name="常规 2 4 3 5 11" xfId="21042"/>
    <cellStyle name="常规 2 4 3 5 12" xfId="21043"/>
    <cellStyle name="常规 2 4 3 5 13" xfId="21044"/>
    <cellStyle name="常规 2 4 3 5 14" xfId="21045"/>
    <cellStyle name="常规 2 4 3 5 15" xfId="21046"/>
    <cellStyle name="常规 2 4 3 5 2" xfId="21047"/>
    <cellStyle name="常规 2 4 3 5 3" xfId="21048"/>
    <cellStyle name="常规 2 4 3 5 4" xfId="21049"/>
    <cellStyle name="常规 2 4 3 5 5" xfId="21050"/>
    <cellStyle name="常规 2 4 3 5 6" xfId="21051"/>
    <cellStyle name="常规 2 4 3 5 7" xfId="21052"/>
    <cellStyle name="常规 2 4 3 5 8" xfId="21053"/>
    <cellStyle name="常规 2 4 3 5 9" xfId="21054"/>
    <cellStyle name="常规 2 4 3 6" xfId="21055"/>
    <cellStyle name="常规 2 4 3 7" xfId="21056"/>
    <cellStyle name="常规 2 4 3 8" xfId="21057"/>
    <cellStyle name="常规 2 4 3 9" xfId="21058"/>
    <cellStyle name="常规 2 4 4" xfId="21059"/>
    <cellStyle name="常规 2 4 4 10" xfId="21060"/>
    <cellStyle name="常规 2 4 4 11" xfId="21061"/>
    <cellStyle name="常规 2 4 4 12" xfId="21062"/>
    <cellStyle name="常规 2 4 4 13" xfId="21063"/>
    <cellStyle name="常规 2 4 4 14" xfId="21064"/>
    <cellStyle name="常规 2 4 4 15" xfId="21065"/>
    <cellStyle name="常规 2 4 4 16" xfId="21066"/>
    <cellStyle name="常规 2 4 4 17" xfId="21067"/>
    <cellStyle name="常规 2 4 4 18" xfId="21068"/>
    <cellStyle name="常规 2 4 4 19" xfId="21069"/>
    <cellStyle name="常规 2 4 4 2" xfId="21070"/>
    <cellStyle name="常规 2 4 4 2 10" xfId="21071"/>
    <cellStyle name="常规 2 4 4 2 11" xfId="21072"/>
    <cellStyle name="常规 2 4 4 2 12" xfId="21073"/>
    <cellStyle name="常规 2 4 4 2 13" xfId="21074"/>
    <cellStyle name="常规 2 4 4 2 14" xfId="21075"/>
    <cellStyle name="常规 2 4 4 2 15" xfId="21076"/>
    <cellStyle name="常规 2 4 4 2 2" xfId="21077"/>
    <cellStyle name="常规 2 4 4 2 3" xfId="21078"/>
    <cellStyle name="常规 2 4 4 2 4" xfId="21079"/>
    <cellStyle name="常规 2 4 4 2 5" xfId="21080"/>
    <cellStyle name="常规 2 4 4 2 6" xfId="21081"/>
    <cellStyle name="常规 2 4 4 2 7" xfId="21082"/>
    <cellStyle name="常规 2 4 4 2 8" xfId="21083"/>
    <cellStyle name="常规 2 4 4 2 9" xfId="21084"/>
    <cellStyle name="常规 2 4 4 3" xfId="21085"/>
    <cellStyle name="常规 2 4 4 3 10" xfId="21086"/>
    <cellStyle name="常规 2 4 4 3 11" xfId="21087"/>
    <cellStyle name="常规 2 4 4 3 12" xfId="21088"/>
    <cellStyle name="常规 2 4 4 3 13" xfId="21089"/>
    <cellStyle name="常规 2 4 4 3 14" xfId="21090"/>
    <cellStyle name="常规 2 4 4 3 15" xfId="21091"/>
    <cellStyle name="常规 2 4 4 3 2" xfId="21092"/>
    <cellStyle name="常规 2 4 4 3 3" xfId="21093"/>
    <cellStyle name="常规 2 4 4 3 4" xfId="21094"/>
    <cellStyle name="常规 2 4 4 3 5" xfId="21095"/>
    <cellStyle name="常规 2 4 4 3 6" xfId="21096"/>
    <cellStyle name="常规 2 4 4 3 7" xfId="21097"/>
    <cellStyle name="常规 2 4 4 3 8" xfId="21098"/>
    <cellStyle name="常规 2 4 4 3 9" xfId="21099"/>
    <cellStyle name="常规 2 4 4 4" xfId="21100"/>
    <cellStyle name="常规 2 4 4 4 10" xfId="21101"/>
    <cellStyle name="常规 2 4 4 4 11" xfId="21102"/>
    <cellStyle name="常规 2 4 4 4 12" xfId="21103"/>
    <cellStyle name="常规 2 4 4 4 13" xfId="21104"/>
    <cellStyle name="常规 2 4 4 4 14" xfId="21105"/>
    <cellStyle name="常规 2 4 4 4 15" xfId="21106"/>
    <cellStyle name="常规 2 4 4 4 2" xfId="21107"/>
    <cellStyle name="常规 2 4 4 4 3" xfId="21108"/>
    <cellStyle name="常规 2 4 4 4 4" xfId="21109"/>
    <cellStyle name="常规 2 4 4 4 5" xfId="21110"/>
    <cellStyle name="常规 2 4 4 4 6" xfId="21111"/>
    <cellStyle name="常规 2 4 4 4 7" xfId="21112"/>
    <cellStyle name="常规 2 4 4 4 8" xfId="21113"/>
    <cellStyle name="常规 2 4 4 4 9" xfId="21114"/>
    <cellStyle name="常规 2 4 4 5" xfId="21115"/>
    <cellStyle name="常规 2 4 4 5 10" xfId="21116"/>
    <cellStyle name="常规 2 4 4 5 11" xfId="21117"/>
    <cellStyle name="常规 2 4 4 5 12" xfId="21118"/>
    <cellStyle name="常规 2 4 4 5 13" xfId="21119"/>
    <cellStyle name="常规 2 4 4 5 14" xfId="21120"/>
    <cellStyle name="常规 2 4 4 5 15" xfId="21121"/>
    <cellStyle name="常规 2 4 4 5 2" xfId="21122"/>
    <cellStyle name="常规 2 4 4 5 3" xfId="21123"/>
    <cellStyle name="常规 2 4 4 5 4" xfId="21124"/>
    <cellStyle name="常规 2 4 4 5 5" xfId="21125"/>
    <cellStyle name="常规 2 4 4 5 6" xfId="21126"/>
    <cellStyle name="常规 2 4 4 5 7" xfId="21127"/>
    <cellStyle name="常规 2 4 4 5 8" xfId="21128"/>
    <cellStyle name="常规 2 4 4 5 9" xfId="21129"/>
    <cellStyle name="常规 2 4 4 6" xfId="21130"/>
    <cellStyle name="常规 2 4 4 7" xfId="21131"/>
    <cellStyle name="常规 2 4 4 8" xfId="21132"/>
    <cellStyle name="常规 2 4 4 9" xfId="21133"/>
    <cellStyle name="常规 2 4 5" xfId="21134"/>
    <cellStyle name="常规 2 4 5 10" xfId="21135"/>
    <cellStyle name="常规 2 4 5 11" xfId="21136"/>
    <cellStyle name="常规 2 4 5 12" xfId="21137"/>
    <cellStyle name="常规 2 4 5 13" xfId="21138"/>
    <cellStyle name="常规 2 4 5 14" xfId="21139"/>
    <cellStyle name="常规 2 4 5 15" xfId="21140"/>
    <cellStyle name="常规 2 4 5 16" xfId="21141"/>
    <cellStyle name="常规 2 4 5 17" xfId="21142"/>
    <cellStyle name="常规 2 4 5 18" xfId="21143"/>
    <cellStyle name="常规 2 4 5 19" xfId="21144"/>
    <cellStyle name="常规 2 4 5 2" xfId="21145"/>
    <cellStyle name="常规 2 4 5 2 10" xfId="21146"/>
    <cellStyle name="常规 2 4 5 2 11" xfId="21147"/>
    <cellStyle name="常规 2 4 5 2 12" xfId="21148"/>
    <cellStyle name="常规 2 4 5 2 13" xfId="21149"/>
    <cellStyle name="常规 2 4 5 2 14" xfId="21150"/>
    <cellStyle name="常规 2 4 5 2 15" xfId="21151"/>
    <cellStyle name="常规 2 4 5 2 2" xfId="21152"/>
    <cellStyle name="常规 2 4 5 2 3" xfId="21153"/>
    <cellStyle name="常规 2 4 5 2 4" xfId="21154"/>
    <cellStyle name="常规 2 4 5 2 5" xfId="21155"/>
    <cellStyle name="常规 2 4 5 2 6" xfId="21156"/>
    <cellStyle name="常规 2 4 5 2 7" xfId="21157"/>
    <cellStyle name="常规 2 4 5 2 8" xfId="21158"/>
    <cellStyle name="常规 2 4 5 2 9" xfId="21159"/>
    <cellStyle name="常规 2 4 5 3" xfId="21160"/>
    <cellStyle name="常规 2 4 5 3 10" xfId="21161"/>
    <cellStyle name="常规 2 4 5 3 11" xfId="21162"/>
    <cellStyle name="常规 2 4 5 3 12" xfId="21163"/>
    <cellStyle name="常规 2 4 5 3 13" xfId="21164"/>
    <cellStyle name="常规 2 4 5 3 14" xfId="21165"/>
    <cellStyle name="常规 2 4 5 3 15" xfId="21166"/>
    <cellStyle name="常规 2 4 5 3 2" xfId="21167"/>
    <cellStyle name="常规 2 4 5 3 3" xfId="21168"/>
    <cellStyle name="常规 2 4 5 3 4" xfId="21169"/>
    <cellStyle name="常规 2 4 5 3 5" xfId="21170"/>
    <cellStyle name="常规 2 4 5 3 6" xfId="21171"/>
    <cellStyle name="常规 2 4 5 3 7" xfId="21172"/>
    <cellStyle name="常规 2 4 5 3 8" xfId="21173"/>
    <cellStyle name="常规 2 4 5 3 9" xfId="21174"/>
    <cellStyle name="常规 2 4 5 4" xfId="21175"/>
    <cellStyle name="常规 2 4 5 4 10" xfId="21176"/>
    <cellStyle name="常规 2 4 5 4 11" xfId="21177"/>
    <cellStyle name="常规 2 4 5 4 12" xfId="21178"/>
    <cellStyle name="常规 2 4 5 4 13" xfId="21179"/>
    <cellStyle name="常规 2 4 5 4 14" xfId="21180"/>
    <cellStyle name="常规 2 4 5 4 15" xfId="21181"/>
    <cellStyle name="常规 2 4 5 4 2" xfId="21182"/>
    <cellStyle name="常规 2 4 5 4 3" xfId="21183"/>
    <cellStyle name="常规 2 4 5 4 4" xfId="21184"/>
    <cellStyle name="常规 2 4 5 4 5" xfId="21185"/>
    <cellStyle name="常规 2 4 5 4 6" xfId="21186"/>
    <cellStyle name="常规 2 4 5 4 7" xfId="21187"/>
    <cellStyle name="常规 2 4 5 4 8" xfId="21188"/>
    <cellStyle name="常规 2 4 5 4 9" xfId="21189"/>
    <cellStyle name="常规 2 4 5 5" xfId="21190"/>
    <cellStyle name="常规 2 4 5 5 10" xfId="21191"/>
    <cellStyle name="常规 2 4 5 5 11" xfId="21192"/>
    <cellStyle name="常规 2 4 5 5 12" xfId="21193"/>
    <cellStyle name="常规 2 4 5 5 13" xfId="21194"/>
    <cellStyle name="常规 2 4 5 5 14" xfId="21195"/>
    <cellStyle name="常规 2 4 5 5 15" xfId="21196"/>
    <cellStyle name="常规 2 4 5 5 2" xfId="21197"/>
    <cellStyle name="常规 2 4 5 5 3" xfId="21198"/>
    <cellStyle name="常规 2 4 5 5 4" xfId="21199"/>
    <cellStyle name="常规 2 4 5 5 5" xfId="21200"/>
    <cellStyle name="常规 2 4 5 5 6" xfId="21201"/>
    <cellStyle name="常规 2 4 5 5 7" xfId="21202"/>
    <cellStyle name="常规 2 4 5 5 8" xfId="21203"/>
    <cellStyle name="常规 2 4 5 5 9" xfId="21204"/>
    <cellStyle name="常规 2 4 5 6" xfId="21205"/>
    <cellStyle name="常规 2 4 5 7" xfId="21206"/>
    <cellStyle name="常规 2 4 5 8" xfId="21207"/>
    <cellStyle name="常规 2 4 5 9" xfId="21208"/>
    <cellStyle name="常规 2 4 6" xfId="21209"/>
    <cellStyle name="常规 2 4 6 10" xfId="21210"/>
    <cellStyle name="常规 2 4 6 11" xfId="21211"/>
    <cellStyle name="常规 2 4 6 12" xfId="21212"/>
    <cellStyle name="常规 2 4 6 13" xfId="21213"/>
    <cellStyle name="常规 2 4 6 14" xfId="21214"/>
    <cellStyle name="常规 2 4 6 15" xfId="21215"/>
    <cellStyle name="常规 2 4 6 16" xfId="21216"/>
    <cellStyle name="常规 2 4 6 17" xfId="21217"/>
    <cellStyle name="常规 2 4 6 18" xfId="21218"/>
    <cellStyle name="常规 2 4 6 19" xfId="21219"/>
    <cellStyle name="常规 2 4 6 2" xfId="21220"/>
    <cellStyle name="常规 2 4 6 2 10" xfId="21221"/>
    <cellStyle name="常规 2 4 6 2 11" xfId="21222"/>
    <cellStyle name="常规 2 4 6 2 12" xfId="21223"/>
    <cellStyle name="常规 2 4 6 2 13" xfId="21224"/>
    <cellStyle name="常规 2 4 6 2 14" xfId="21225"/>
    <cellStyle name="常规 2 4 6 2 15" xfId="21226"/>
    <cellStyle name="常规 2 4 6 2 2" xfId="21227"/>
    <cellStyle name="常规 2 4 6 2 3" xfId="21228"/>
    <cellStyle name="常规 2 4 6 2 4" xfId="21229"/>
    <cellStyle name="常规 2 4 6 2 5" xfId="21230"/>
    <cellStyle name="常规 2 4 6 2 6" xfId="21231"/>
    <cellStyle name="常规 2 4 6 2 7" xfId="21232"/>
    <cellStyle name="常规 2 4 6 2 8" xfId="21233"/>
    <cellStyle name="常规 2 4 6 2 9" xfId="21234"/>
    <cellStyle name="常规 2 4 6 3" xfId="21235"/>
    <cellStyle name="常规 2 4 6 3 10" xfId="21236"/>
    <cellStyle name="常规 2 4 6 3 11" xfId="21237"/>
    <cellStyle name="常规 2 4 6 3 12" xfId="21238"/>
    <cellStyle name="常规 2 4 6 3 13" xfId="21239"/>
    <cellStyle name="常规 2 4 6 3 14" xfId="21240"/>
    <cellStyle name="常规 2 4 6 3 15" xfId="21241"/>
    <cellStyle name="常规 2 4 6 3 2" xfId="21242"/>
    <cellStyle name="常规 2 4 6 3 3" xfId="21243"/>
    <cellStyle name="常规 2 4 6 3 4" xfId="21244"/>
    <cellStyle name="常规 2 4 6 3 5" xfId="21245"/>
    <cellStyle name="常规 2 4 6 3 6" xfId="21246"/>
    <cellStyle name="常规 2 4 6 3 7" xfId="21247"/>
    <cellStyle name="常规 2 4 6 3 8" xfId="21248"/>
    <cellStyle name="常规 2 4 6 3 9" xfId="21249"/>
    <cellStyle name="常规 2 4 6 4" xfId="21250"/>
    <cellStyle name="常规 2 4 6 4 10" xfId="21251"/>
    <cellStyle name="常规 2 4 6 4 11" xfId="21252"/>
    <cellStyle name="常规 2 4 6 4 12" xfId="21253"/>
    <cellStyle name="常规 2 4 6 4 13" xfId="21254"/>
    <cellStyle name="常规 2 4 6 4 14" xfId="21255"/>
    <cellStyle name="常规 2 4 6 4 15" xfId="21256"/>
    <cellStyle name="常规 2 4 6 4 2" xfId="21257"/>
    <cellStyle name="常规 2 4 6 4 3" xfId="21258"/>
    <cellStyle name="常规 2 4 6 4 4" xfId="21259"/>
    <cellStyle name="常规 2 4 6 4 5" xfId="21260"/>
    <cellStyle name="常规 2 4 6 4 6" xfId="21261"/>
    <cellStyle name="常规 2 4 6 4 7" xfId="21262"/>
    <cellStyle name="常规 2 4 6 4 8" xfId="21263"/>
    <cellStyle name="常规 2 4 6 4 9" xfId="21264"/>
    <cellStyle name="常规 2 4 6 5" xfId="21265"/>
    <cellStyle name="常规 2 4 6 5 10" xfId="21266"/>
    <cellStyle name="常规 2 4 6 5 11" xfId="21267"/>
    <cellStyle name="常规 2 4 6 5 12" xfId="21268"/>
    <cellStyle name="常规 2 4 6 5 13" xfId="21269"/>
    <cellStyle name="常规 2 4 6 5 14" xfId="21270"/>
    <cellStyle name="常规 2 4 6 5 15" xfId="21271"/>
    <cellStyle name="常规 2 4 6 5 2" xfId="21272"/>
    <cellStyle name="常规 2 4 6 5 3" xfId="21273"/>
    <cellStyle name="常规 2 4 6 5 4" xfId="21274"/>
    <cellStyle name="常规 2 4 6 5 5" xfId="21275"/>
    <cellStyle name="常规 2 4 6 5 6" xfId="21276"/>
    <cellStyle name="常规 2 4 6 5 7" xfId="21277"/>
    <cellStyle name="常规 2 4 6 5 8" xfId="21278"/>
    <cellStyle name="常规 2 4 6 5 9" xfId="21279"/>
    <cellStyle name="常规 2 4 6 6" xfId="21280"/>
    <cellStyle name="常规 2 4 6 7" xfId="21281"/>
    <cellStyle name="常规 2 4 6 8" xfId="21282"/>
    <cellStyle name="常规 2 4 6 9" xfId="21283"/>
    <cellStyle name="常规 2 4 7" xfId="21284"/>
    <cellStyle name="常规 2 4 7 10" xfId="21285"/>
    <cellStyle name="常规 2 4 7 11" xfId="21286"/>
    <cellStyle name="常规 2 4 7 12" xfId="21287"/>
    <cellStyle name="常规 2 4 7 13" xfId="21288"/>
    <cellStyle name="常规 2 4 7 14" xfId="21289"/>
    <cellStyle name="常规 2 4 7 15" xfId="21290"/>
    <cellStyle name="常规 2 4 7 16" xfId="21291"/>
    <cellStyle name="常规 2 4 7 17" xfId="21292"/>
    <cellStyle name="常规 2 4 7 18" xfId="21293"/>
    <cellStyle name="常规 2 4 7 19" xfId="21294"/>
    <cellStyle name="常规 2 4 7 2" xfId="21295"/>
    <cellStyle name="常规 2 4 7 2 10" xfId="21296"/>
    <cellStyle name="常规 2 4 7 2 11" xfId="21297"/>
    <cellStyle name="常规 2 4 7 2 12" xfId="21298"/>
    <cellStyle name="常规 2 4 7 2 13" xfId="21299"/>
    <cellStyle name="常规 2 4 7 2 14" xfId="21300"/>
    <cellStyle name="常规 2 4 7 2 15" xfId="21301"/>
    <cellStyle name="常规 2 4 7 2 2" xfId="21302"/>
    <cellStyle name="常规 2 4 7 2 3" xfId="21303"/>
    <cellStyle name="常规 2 4 7 2 4" xfId="21304"/>
    <cellStyle name="常规 2 4 7 2 5" xfId="21305"/>
    <cellStyle name="常规 2 4 7 2 6" xfId="21306"/>
    <cellStyle name="常规 2 4 7 2 7" xfId="21307"/>
    <cellStyle name="常规 2 4 7 2 8" xfId="21308"/>
    <cellStyle name="常规 2 4 7 2 9" xfId="21309"/>
    <cellStyle name="常规 2 4 7 3" xfId="21310"/>
    <cellStyle name="常规 2 4 7 3 10" xfId="21311"/>
    <cellStyle name="常规 2 4 7 3 11" xfId="21312"/>
    <cellStyle name="常规 2 4 7 3 12" xfId="21313"/>
    <cellStyle name="常规 2 4 7 3 13" xfId="21314"/>
    <cellStyle name="常规 2 4 7 3 14" xfId="21315"/>
    <cellStyle name="常规 2 4 7 3 15" xfId="21316"/>
    <cellStyle name="常规 2 4 7 3 2" xfId="21317"/>
    <cellStyle name="常规 2 4 7 3 3" xfId="21318"/>
    <cellStyle name="常规 2 4 7 3 4" xfId="21319"/>
    <cellStyle name="常规 2 4 7 3 5" xfId="21320"/>
    <cellStyle name="常规 2 4 7 3 6" xfId="21321"/>
    <cellStyle name="常规 2 4 7 3 7" xfId="21322"/>
    <cellStyle name="常规 2 4 7 3 8" xfId="21323"/>
    <cellStyle name="常规 2 4 7 3 9" xfId="21324"/>
    <cellStyle name="常规 2 4 7 4" xfId="21325"/>
    <cellStyle name="常规 2 4 7 4 10" xfId="21326"/>
    <cellStyle name="常规 2 4 7 4 11" xfId="21327"/>
    <cellStyle name="常规 2 4 7 4 12" xfId="21328"/>
    <cellStyle name="常规 2 4 7 4 13" xfId="21329"/>
    <cellStyle name="常规 2 4 7 4 14" xfId="21330"/>
    <cellStyle name="常规 2 4 7 4 15" xfId="21331"/>
    <cellStyle name="常规 2 4 7 4 2" xfId="21332"/>
    <cellStyle name="常规 2 4 7 4 3" xfId="21333"/>
    <cellStyle name="常规 2 4 7 4 4" xfId="21334"/>
    <cellStyle name="常规 2 4 7 4 5" xfId="21335"/>
    <cellStyle name="常规 2 4 7 4 6" xfId="21336"/>
    <cellStyle name="常规 2 4 7 4 7" xfId="21337"/>
    <cellStyle name="常规 2 4 7 4 8" xfId="21338"/>
    <cellStyle name="常规 2 4 7 4 9" xfId="21339"/>
    <cellStyle name="常规 2 4 7 5" xfId="21340"/>
    <cellStyle name="常规 2 4 7 5 10" xfId="21341"/>
    <cellStyle name="常规 2 4 7 5 11" xfId="21342"/>
    <cellStyle name="常规 2 4 7 5 12" xfId="21343"/>
    <cellStyle name="常规 2 4 7 5 13" xfId="21344"/>
    <cellStyle name="常规 2 4 7 5 14" xfId="21345"/>
    <cellStyle name="常规 2 4 7 5 15" xfId="21346"/>
    <cellStyle name="常规 2 4 7 5 2" xfId="21347"/>
    <cellStyle name="常规 2 4 7 5 3" xfId="21348"/>
    <cellStyle name="常规 2 4 7 5 4" xfId="21349"/>
    <cellStyle name="常规 2 4 7 5 5" xfId="21350"/>
    <cellStyle name="常规 2 4 7 5 6" xfId="21351"/>
    <cellStyle name="常规 2 4 7 5 7" xfId="21352"/>
    <cellStyle name="常规 2 4 7 5 8" xfId="21353"/>
    <cellStyle name="常规 2 4 7 5 9" xfId="21354"/>
    <cellStyle name="常规 2 4 7 6" xfId="21355"/>
    <cellStyle name="常规 2 4 7 7" xfId="21356"/>
    <cellStyle name="常规 2 4 7 8" xfId="21357"/>
    <cellStyle name="常规 2 4 7 9" xfId="21358"/>
    <cellStyle name="常规 2 4 8" xfId="21359"/>
    <cellStyle name="常规 2 4 8 10" xfId="21360"/>
    <cellStyle name="常规 2 4 8 11" xfId="21361"/>
    <cellStyle name="常规 2 4 8 12" xfId="21362"/>
    <cellStyle name="常规 2 4 8 13" xfId="21363"/>
    <cellStyle name="常规 2 4 8 14" xfId="21364"/>
    <cellStyle name="常规 2 4 8 15" xfId="21365"/>
    <cellStyle name="常规 2 4 8 2" xfId="21366"/>
    <cellStyle name="常规 2 4 8 3" xfId="21367"/>
    <cellStyle name="常规 2 4 8 4" xfId="21368"/>
    <cellStyle name="常规 2 4 8 5" xfId="21369"/>
    <cellStyle name="常规 2 4 8 6" xfId="21370"/>
    <cellStyle name="常规 2 4 8 7" xfId="21371"/>
    <cellStyle name="常规 2 4 8 8" xfId="21372"/>
    <cellStyle name="常规 2 4 8 9" xfId="21373"/>
    <cellStyle name="常规 2 4 9" xfId="21374"/>
    <cellStyle name="常规 2 4 9 10" xfId="21375"/>
    <cellStyle name="常规 2 4 9 11" xfId="21376"/>
    <cellStyle name="常规 2 4 9 12" xfId="21377"/>
    <cellStyle name="常规 2 4 9 13" xfId="21378"/>
    <cellStyle name="常规 2 4 9 14" xfId="21379"/>
    <cellStyle name="常规 2 4 9 15" xfId="21380"/>
    <cellStyle name="常规 2 4 9 2" xfId="21381"/>
    <cellStyle name="常规 2 4 9 3" xfId="21382"/>
    <cellStyle name="常规 2 4 9 4" xfId="21383"/>
    <cellStyle name="常规 2 4 9 5" xfId="21384"/>
    <cellStyle name="常规 2 4 9 6" xfId="21385"/>
    <cellStyle name="常规 2 4 9 7" xfId="21386"/>
    <cellStyle name="常规 2 4 9 8" xfId="21387"/>
    <cellStyle name="常规 2 4 9 9" xfId="21388"/>
    <cellStyle name="常规 2 40" xfId="21389"/>
    <cellStyle name="常规 2 40 10" xfId="21390"/>
    <cellStyle name="常规 2 40 11" xfId="21391"/>
    <cellStyle name="常规 2 40 12" xfId="21392"/>
    <cellStyle name="常规 2 40 13" xfId="21393"/>
    <cellStyle name="常规 2 40 14" xfId="21394"/>
    <cellStyle name="常规 2 40 15" xfId="21395"/>
    <cellStyle name="常规 2 40 2" xfId="21396"/>
    <cellStyle name="常规 2 40 3" xfId="21397"/>
    <cellStyle name="常规 2 40 4" xfId="21398"/>
    <cellStyle name="常规 2 40 5" xfId="21399"/>
    <cellStyle name="常规 2 40 6" xfId="21400"/>
    <cellStyle name="常规 2 40 7" xfId="21401"/>
    <cellStyle name="常规 2 40 8" xfId="21402"/>
    <cellStyle name="常规 2 40 9" xfId="21403"/>
    <cellStyle name="常规 2 41" xfId="21404"/>
    <cellStyle name="常规 2 41 10" xfId="21405"/>
    <cellStyle name="常规 2 41 11" xfId="21406"/>
    <cellStyle name="常规 2 41 12" xfId="21407"/>
    <cellStyle name="常规 2 41 13" xfId="21408"/>
    <cellStyle name="常规 2 41 14" xfId="21409"/>
    <cellStyle name="常规 2 41 15" xfId="21410"/>
    <cellStyle name="常规 2 41 2" xfId="21411"/>
    <cellStyle name="常规 2 41 3" xfId="21412"/>
    <cellStyle name="常规 2 41 4" xfId="21413"/>
    <cellStyle name="常规 2 41 5" xfId="21414"/>
    <cellStyle name="常规 2 41 6" xfId="21415"/>
    <cellStyle name="常规 2 41 7" xfId="21416"/>
    <cellStyle name="常规 2 41 8" xfId="21417"/>
    <cellStyle name="常规 2 41 9" xfId="21418"/>
    <cellStyle name="常规 2 42" xfId="21419"/>
    <cellStyle name="常规 2 42 10" xfId="21420"/>
    <cellStyle name="常规 2 42 11" xfId="21421"/>
    <cellStyle name="常规 2 42 12" xfId="21422"/>
    <cellStyle name="常规 2 42 13" xfId="21423"/>
    <cellStyle name="常规 2 42 14" xfId="21424"/>
    <cellStyle name="常规 2 42 15" xfId="21425"/>
    <cellStyle name="常规 2 42 2" xfId="21426"/>
    <cellStyle name="常规 2 42 3" xfId="21427"/>
    <cellStyle name="常规 2 42 4" xfId="21428"/>
    <cellStyle name="常规 2 42 5" xfId="21429"/>
    <cellStyle name="常规 2 42 6" xfId="21430"/>
    <cellStyle name="常规 2 42 7" xfId="21431"/>
    <cellStyle name="常规 2 42 8" xfId="21432"/>
    <cellStyle name="常规 2 42 9" xfId="21433"/>
    <cellStyle name="常规 2 43" xfId="21434"/>
    <cellStyle name="常规 2 43 10" xfId="21435"/>
    <cellStyle name="常规 2 43 11" xfId="21436"/>
    <cellStyle name="常规 2 43 12" xfId="21437"/>
    <cellStyle name="常规 2 43 13" xfId="21438"/>
    <cellStyle name="常规 2 43 14" xfId="21439"/>
    <cellStyle name="常规 2 43 15" xfId="21440"/>
    <cellStyle name="常规 2 43 2" xfId="21441"/>
    <cellStyle name="常规 2 43 3" xfId="21442"/>
    <cellStyle name="常规 2 43 4" xfId="21443"/>
    <cellStyle name="常规 2 43 5" xfId="21444"/>
    <cellStyle name="常规 2 43 6" xfId="21445"/>
    <cellStyle name="常规 2 43 7" xfId="21446"/>
    <cellStyle name="常规 2 43 8" xfId="21447"/>
    <cellStyle name="常规 2 43 9" xfId="21448"/>
    <cellStyle name="常规 2 44" xfId="21449"/>
    <cellStyle name="常规 2 44 10" xfId="21450"/>
    <cellStyle name="常规 2 44 11" xfId="21451"/>
    <cellStyle name="常规 2 44 12" xfId="21452"/>
    <cellStyle name="常规 2 44 13" xfId="21453"/>
    <cellStyle name="常规 2 44 14" xfId="21454"/>
    <cellStyle name="常规 2 44 15" xfId="21455"/>
    <cellStyle name="常规 2 44 2" xfId="21456"/>
    <cellStyle name="常规 2 44 3" xfId="21457"/>
    <cellStyle name="常规 2 44 4" xfId="21458"/>
    <cellStyle name="常规 2 44 5" xfId="21459"/>
    <cellStyle name="常规 2 44 6" xfId="21460"/>
    <cellStyle name="常规 2 44 7" xfId="21461"/>
    <cellStyle name="常规 2 44 8" xfId="21462"/>
    <cellStyle name="常规 2 44 9" xfId="21463"/>
    <cellStyle name="常规 2 45" xfId="21464"/>
    <cellStyle name="常规 2 45 10" xfId="21465"/>
    <cellStyle name="常规 2 45 11" xfId="21466"/>
    <cellStyle name="常规 2 45 12" xfId="21467"/>
    <cellStyle name="常规 2 45 13" xfId="21468"/>
    <cellStyle name="常规 2 45 14" xfId="21469"/>
    <cellStyle name="常规 2 45 15" xfId="21470"/>
    <cellStyle name="常规 2 45 2" xfId="21471"/>
    <cellStyle name="常规 2 45 3" xfId="21472"/>
    <cellStyle name="常规 2 45 4" xfId="21473"/>
    <cellStyle name="常规 2 45 5" xfId="21474"/>
    <cellStyle name="常规 2 45 6" xfId="21475"/>
    <cellStyle name="常规 2 45 7" xfId="21476"/>
    <cellStyle name="常规 2 45 8" xfId="21477"/>
    <cellStyle name="常规 2 45 9" xfId="21478"/>
    <cellStyle name="常规 2 46" xfId="21479"/>
    <cellStyle name="常规 2 46 10" xfId="21480"/>
    <cellStyle name="常规 2 46 11" xfId="21481"/>
    <cellStyle name="常规 2 46 12" xfId="21482"/>
    <cellStyle name="常规 2 46 13" xfId="21483"/>
    <cellStyle name="常规 2 46 14" xfId="21484"/>
    <cellStyle name="常规 2 46 15" xfId="21485"/>
    <cellStyle name="常规 2 46 2" xfId="21486"/>
    <cellStyle name="常规 2 46 3" xfId="21487"/>
    <cellStyle name="常规 2 46 4" xfId="21488"/>
    <cellStyle name="常规 2 46 5" xfId="21489"/>
    <cellStyle name="常规 2 46 6" xfId="21490"/>
    <cellStyle name="常规 2 46 7" xfId="21491"/>
    <cellStyle name="常规 2 46 8" xfId="21492"/>
    <cellStyle name="常规 2 46 9" xfId="21493"/>
    <cellStyle name="常规 2 47" xfId="21494"/>
    <cellStyle name="常规 2 47 10" xfId="21495"/>
    <cellStyle name="常规 2 47 11" xfId="21496"/>
    <cellStyle name="常规 2 47 12" xfId="21497"/>
    <cellStyle name="常规 2 47 13" xfId="21498"/>
    <cellStyle name="常规 2 47 14" xfId="21499"/>
    <cellStyle name="常规 2 47 15" xfId="21500"/>
    <cellStyle name="常规 2 47 2" xfId="21501"/>
    <cellStyle name="常规 2 47 3" xfId="21502"/>
    <cellStyle name="常规 2 47 4" xfId="21503"/>
    <cellStyle name="常规 2 47 5" xfId="21504"/>
    <cellStyle name="常规 2 47 6" xfId="21505"/>
    <cellStyle name="常规 2 47 7" xfId="21506"/>
    <cellStyle name="常规 2 47 8" xfId="21507"/>
    <cellStyle name="常规 2 47 9" xfId="21508"/>
    <cellStyle name="常规 2 48" xfId="21509"/>
    <cellStyle name="常规 2 48 10" xfId="21510"/>
    <cellStyle name="常规 2 48 11" xfId="21511"/>
    <cellStyle name="常规 2 48 12" xfId="21512"/>
    <cellStyle name="常规 2 48 13" xfId="21513"/>
    <cellStyle name="常规 2 48 14" xfId="21514"/>
    <cellStyle name="常规 2 48 15" xfId="21515"/>
    <cellStyle name="常规 2 48 2" xfId="21516"/>
    <cellStyle name="常规 2 48 3" xfId="21517"/>
    <cellStyle name="常规 2 48 4" xfId="21518"/>
    <cellStyle name="常规 2 48 5" xfId="21519"/>
    <cellStyle name="常规 2 48 6" xfId="21520"/>
    <cellStyle name="常规 2 48 7" xfId="21521"/>
    <cellStyle name="常规 2 48 8" xfId="21522"/>
    <cellStyle name="常规 2 48 9" xfId="21523"/>
    <cellStyle name="常规 2 49" xfId="21524"/>
    <cellStyle name="常规 2 49 10" xfId="21525"/>
    <cellStyle name="常规 2 49 11" xfId="21526"/>
    <cellStyle name="常规 2 49 12" xfId="21527"/>
    <cellStyle name="常规 2 49 13" xfId="21528"/>
    <cellStyle name="常规 2 49 14" xfId="21529"/>
    <cellStyle name="常规 2 49 15" xfId="21530"/>
    <cellStyle name="常规 2 49 2" xfId="21531"/>
    <cellStyle name="常规 2 49 3" xfId="21532"/>
    <cellStyle name="常规 2 49 4" xfId="21533"/>
    <cellStyle name="常规 2 49 5" xfId="21534"/>
    <cellStyle name="常规 2 49 6" xfId="21535"/>
    <cellStyle name="常规 2 49 7" xfId="21536"/>
    <cellStyle name="常规 2 49 8" xfId="21537"/>
    <cellStyle name="常规 2 49 9" xfId="21538"/>
    <cellStyle name="常规 2 5" xfId="21539"/>
    <cellStyle name="常规 2 5 10" xfId="21540"/>
    <cellStyle name="常规 2 5 2" xfId="21541"/>
    <cellStyle name="常规 2 5 2 10" xfId="21542"/>
    <cellStyle name="常规 2 5 2 11" xfId="21543"/>
    <cellStyle name="常规 2 5 2 12" xfId="21544"/>
    <cellStyle name="常规 2 5 2 13" xfId="21545"/>
    <cellStyle name="常规 2 5 2 14" xfId="21546"/>
    <cellStyle name="常规 2 5 2 15" xfId="21547"/>
    <cellStyle name="常规 2 5 2 16" xfId="21548"/>
    <cellStyle name="常规 2 5 2 17" xfId="21549"/>
    <cellStyle name="常规 2 5 2 18" xfId="21550"/>
    <cellStyle name="常规 2 5 2 19" xfId="21551"/>
    <cellStyle name="常规 2 5 2 2" xfId="21552"/>
    <cellStyle name="常规 2 5 2 2 10" xfId="21553"/>
    <cellStyle name="常规 2 5 2 2 11" xfId="21554"/>
    <cellStyle name="常规 2 5 2 2 12" xfId="21555"/>
    <cellStyle name="常规 2 5 2 2 13" xfId="21556"/>
    <cellStyle name="常规 2 5 2 2 14" xfId="21557"/>
    <cellStyle name="常规 2 5 2 2 15" xfId="21558"/>
    <cellStyle name="常规 2 5 2 2 2" xfId="21559"/>
    <cellStyle name="常规 2 5 2 2 3" xfId="21560"/>
    <cellStyle name="常规 2 5 2 2 4" xfId="21561"/>
    <cellStyle name="常规 2 5 2 2 5" xfId="21562"/>
    <cellStyle name="常规 2 5 2 2 6" xfId="21563"/>
    <cellStyle name="常规 2 5 2 2 7" xfId="21564"/>
    <cellStyle name="常规 2 5 2 2 8" xfId="21565"/>
    <cellStyle name="常规 2 5 2 2 9" xfId="21566"/>
    <cellStyle name="常规 2 5 2 3" xfId="21567"/>
    <cellStyle name="常规 2 5 2 3 10" xfId="21568"/>
    <cellStyle name="常规 2 5 2 3 11" xfId="21569"/>
    <cellStyle name="常规 2 5 2 3 12" xfId="21570"/>
    <cellStyle name="常规 2 5 2 3 13" xfId="21571"/>
    <cellStyle name="常规 2 5 2 3 14" xfId="21572"/>
    <cellStyle name="常规 2 5 2 3 15" xfId="21573"/>
    <cellStyle name="常规 2 5 2 3 2" xfId="21574"/>
    <cellStyle name="常规 2 5 2 3 3" xfId="21575"/>
    <cellStyle name="常规 2 5 2 3 4" xfId="21576"/>
    <cellStyle name="常规 2 5 2 3 5" xfId="21577"/>
    <cellStyle name="常规 2 5 2 3 6" xfId="21578"/>
    <cellStyle name="常规 2 5 2 3 7" xfId="21579"/>
    <cellStyle name="常规 2 5 2 3 8" xfId="21580"/>
    <cellStyle name="常规 2 5 2 3 9" xfId="21581"/>
    <cellStyle name="常规 2 5 2 4" xfId="21582"/>
    <cellStyle name="常规 2 5 2 4 10" xfId="21583"/>
    <cellStyle name="常规 2 5 2 4 11" xfId="21584"/>
    <cellStyle name="常规 2 5 2 4 12" xfId="21585"/>
    <cellStyle name="常规 2 5 2 4 13" xfId="21586"/>
    <cellStyle name="常规 2 5 2 4 14" xfId="21587"/>
    <cellStyle name="常规 2 5 2 4 15" xfId="21588"/>
    <cellStyle name="常规 2 5 2 4 2" xfId="21589"/>
    <cellStyle name="常规 2 5 2 4 3" xfId="21590"/>
    <cellStyle name="常规 2 5 2 4 4" xfId="21591"/>
    <cellStyle name="常规 2 5 2 4 5" xfId="21592"/>
    <cellStyle name="常规 2 5 2 4 6" xfId="21593"/>
    <cellStyle name="常规 2 5 2 4 7" xfId="21594"/>
    <cellStyle name="常规 2 5 2 4 8" xfId="21595"/>
    <cellStyle name="常规 2 5 2 4 9" xfId="21596"/>
    <cellStyle name="常规 2 5 2 5" xfId="21597"/>
    <cellStyle name="常规 2 5 2 5 10" xfId="21598"/>
    <cellStyle name="常规 2 5 2 5 11" xfId="21599"/>
    <cellStyle name="常规 2 5 2 5 12" xfId="21600"/>
    <cellStyle name="常规 2 5 2 5 13" xfId="21601"/>
    <cellStyle name="常规 2 5 2 5 14" xfId="21602"/>
    <cellStyle name="常规 2 5 2 5 15" xfId="21603"/>
    <cellStyle name="常规 2 5 2 5 2" xfId="21604"/>
    <cellStyle name="常规 2 5 2 5 3" xfId="21605"/>
    <cellStyle name="常规 2 5 2 5 4" xfId="21606"/>
    <cellStyle name="常规 2 5 2 5 5" xfId="21607"/>
    <cellStyle name="常规 2 5 2 5 6" xfId="21608"/>
    <cellStyle name="常规 2 5 2 5 7" xfId="21609"/>
    <cellStyle name="常规 2 5 2 5 8" xfId="21610"/>
    <cellStyle name="常规 2 5 2 5 9" xfId="21611"/>
    <cellStyle name="常规 2 5 2 6" xfId="21612"/>
    <cellStyle name="常规 2 5 2 7" xfId="21613"/>
    <cellStyle name="常规 2 5 2 8" xfId="21614"/>
    <cellStyle name="常规 2 5 2 9" xfId="21615"/>
    <cellStyle name="常规 2 5 3" xfId="21616"/>
    <cellStyle name="常规 2 5 3 10" xfId="21617"/>
    <cellStyle name="常规 2 5 3 11" xfId="21618"/>
    <cellStyle name="常规 2 5 3 12" xfId="21619"/>
    <cellStyle name="常规 2 5 3 13" xfId="21620"/>
    <cellStyle name="常规 2 5 3 14" xfId="21621"/>
    <cellStyle name="常规 2 5 3 15" xfId="21622"/>
    <cellStyle name="常规 2 5 3 2" xfId="21623"/>
    <cellStyle name="常规 2 5 3 3" xfId="21624"/>
    <cellStyle name="常规 2 5 3 4" xfId="21625"/>
    <cellStyle name="常规 2 5 3 5" xfId="21626"/>
    <cellStyle name="常规 2 5 3 6" xfId="21627"/>
    <cellStyle name="常规 2 5 3 7" xfId="21628"/>
    <cellStyle name="常规 2 5 3 8" xfId="21629"/>
    <cellStyle name="常规 2 5 3 9" xfId="21630"/>
    <cellStyle name="常规 2 5 4" xfId="21631"/>
    <cellStyle name="常规 2 5 4 10" xfId="21632"/>
    <cellStyle name="常规 2 5 4 11" xfId="21633"/>
    <cellStyle name="常规 2 5 4 12" xfId="21634"/>
    <cellStyle name="常规 2 5 4 13" xfId="21635"/>
    <cellStyle name="常规 2 5 4 14" xfId="21636"/>
    <cellStyle name="常规 2 5 4 15" xfId="21637"/>
    <cellStyle name="常规 2 5 4 2" xfId="21638"/>
    <cellStyle name="常规 2 5 4 3" xfId="21639"/>
    <cellStyle name="常规 2 5 4 4" xfId="21640"/>
    <cellStyle name="常规 2 5 4 5" xfId="21641"/>
    <cellStyle name="常规 2 5 4 6" xfId="21642"/>
    <cellStyle name="常规 2 5 4 7" xfId="21643"/>
    <cellStyle name="常规 2 5 4 8" xfId="21644"/>
    <cellStyle name="常规 2 5 4 9" xfId="21645"/>
    <cellStyle name="常规 2 5 5" xfId="21646"/>
    <cellStyle name="常规 2 5 5 10" xfId="21647"/>
    <cellStyle name="常规 2 5 5 11" xfId="21648"/>
    <cellStyle name="常规 2 5 5 12" xfId="21649"/>
    <cellStyle name="常规 2 5 5 13" xfId="21650"/>
    <cellStyle name="常规 2 5 5 14" xfId="21651"/>
    <cellStyle name="常规 2 5 5 15" xfId="21652"/>
    <cellStyle name="常规 2 5 5 2" xfId="21653"/>
    <cellStyle name="常规 2 5 5 3" xfId="21654"/>
    <cellStyle name="常规 2 5 5 4" xfId="21655"/>
    <cellStyle name="常规 2 5 5 5" xfId="21656"/>
    <cellStyle name="常规 2 5 5 6" xfId="21657"/>
    <cellStyle name="常规 2 5 5 7" xfId="21658"/>
    <cellStyle name="常规 2 5 5 8" xfId="21659"/>
    <cellStyle name="常规 2 5 5 9" xfId="21660"/>
    <cellStyle name="常规 2 5 6" xfId="21661"/>
    <cellStyle name="常规 2 5 7" xfId="21662"/>
    <cellStyle name="常规 2 5 8" xfId="21663"/>
    <cellStyle name="常规 2 5 9" xfId="21664"/>
    <cellStyle name="常规 2 50" xfId="21665"/>
    <cellStyle name="常规 2 50 10" xfId="21666"/>
    <cellStyle name="常规 2 50 11" xfId="21667"/>
    <cellStyle name="常规 2 50 12" xfId="21668"/>
    <cellStyle name="常规 2 50 13" xfId="21669"/>
    <cellStyle name="常规 2 50 14" xfId="21670"/>
    <cellStyle name="常规 2 50 15" xfId="21671"/>
    <cellStyle name="常规 2 50 2" xfId="21672"/>
    <cellStyle name="常规 2 50 3" xfId="21673"/>
    <cellStyle name="常规 2 50 4" xfId="21674"/>
    <cellStyle name="常规 2 50 5" xfId="21675"/>
    <cellStyle name="常规 2 50 6" xfId="21676"/>
    <cellStyle name="常规 2 50 7" xfId="21677"/>
    <cellStyle name="常规 2 50 8" xfId="21678"/>
    <cellStyle name="常规 2 50 9" xfId="21679"/>
    <cellStyle name="常规 2 51" xfId="21680"/>
    <cellStyle name="常规 2 51 10" xfId="21681"/>
    <cellStyle name="常规 2 51 11" xfId="21682"/>
    <cellStyle name="常规 2 51 12" xfId="21683"/>
    <cellStyle name="常规 2 51 13" xfId="21684"/>
    <cellStyle name="常规 2 51 14" xfId="21685"/>
    <cellStyle name="常规 2 51 15" xfId="21686"/>
    <cellStyle name="常规 2 51 2" xfId="21687"/>
    <cellStyle name="常规 2 51 3" xfId="21688"/>
    <cellStyle name="常规 2 51 4" xfId="21689"/>
    <cellStyle name="常规 2 51 5" xfId="21690"/>
    <cellStyle name="常规 2 51 6" xfId="21691"/>
    <cellStyle name="常规 2 51 7" xfId="21692"/>
    <cellStyle name="常规 2 51 8" xfId="21693"/>
    <cellStyle name="常规 2 51 9" xfId="21694"/>
    <cellStyle name="常规 2 52" xfId="21695"/>
    <cellStyle name="常规 2 52 10" xfId="21696"/>
    <cellStyle name="常规 2 52 11" xfId="21697"/>
    <cellStyle name="常规 2 52 12" xfId="21698"/>
    <cellStyle name="常规 2 52 13" xfId="21699"/>
    <cellStyle name="常规 2 52 14" xfId="21700"/>
    <cellStyle name="常规 2 52 15" xfId="21701"/>
    <cellStyle name="常规 2 52 2" xfId="21702"/>
    <cellStyle name="常规 2 52 3" xfId="21703"/>
    <cellStyle name="常规 2 52 4" xfId="21704"/>
    <cellStyle name="常规 2 52 5" xfId="21705"/>
    <cellStyle name="常规 2 52 6" xfId="21706"/>
    <cellStyle name="常规 2 52 7" xfId="21707"/>
    <cellStyle name="常规 2 52 8" xfId="21708"/>
    <cellStyle name="常规 2 52 9" xfId="21709"/>
    <cellStyle name="常规 2 53" xfId="21710"/>
    <cellStyle name="常规 2 53 10" xfId="21711"/>
    <cellStyle name="常规 2 53 11" xfId="21712"/>
    <cellStyle name="常规 2 53 12" xfId="21713"/>
    <cellStyle name="常规 2 53 13" xfId="21714"/>
    <cellStyle name="常规 2 53 14" xfId="21715"/>
    <cellStyle name="常规 2 53 15" xfId="21716"/>
    <cellStyle name="常规 2 53 2" xfId="21717"/>
    <cellStyle name="常规 2 53 3" xfId="21718"/>
    <cellStyle name="常规 2 53 4" xfId="21719"/>
    <cellStyle name="常规 2 53 5" xfId="21720"/>
    <cellStyle name="常规 2 53 6" xfId="21721"/>
    <cellStyle name="常规 2 53 7" xfId="21722"/>
    <cellStyle name="常规 2 53 8" xfId="21723"/>
    <cellStyle name="常规 2 53 9" xfId="21724"/>
    <cellStyle name="常规 2 54" xfId="21725"/>
    <cellStyle name="常规 2 54 10" xfId="21726"/>
    <cellStyle name="常规 2 54 11" xfId="21727"/>
    <cellStyle name="常规 2 54 12" xfId="21728"/>
    <cellStyle name="常规 2 54 13" xfId="21729"/>
    <cellStyle name="常规 2 54 14" xfId="21730"/>
    <cellStyle name="常规 2 54 15" xfId="21731"/>
    <cellStyle name="常规 2 54 2" xfId="21732"/>
    <cellStyle name="常规 2 54 3" xfId="21733"/>
    <cellStyle name="常规 2 54 4" xfId="21734"/>
    <cellStyle name="常规 2 54 5" xfId="21735"/>
    <cellStyle name="常规 2 54 6" xfId="21736"/>
    <cellStyle name="常规 2 54 7" xfId="21737"/>
    <cellStyle name="常规 2 54 8" xfId="21738"/>
    <cellStyle name="常规 2 54 9" xfId="21739"/>
    <cellStyle name="常规 2 55" xfId="21740"/>
    <cellStyle name="常规 2 55 10" xfId="21741"/>
    <cellStyle name="常规 2 55 11" xfId="21742"/>
    <cellStyle name="常规 2 55 12" xfId="21743"/>
    <cellStyle name="常规 2 55 13" xfId="21744"/>
    <cellStyle name="常规 2 55 14" xfId="21745"/>
    <cellStyle name="常规 2 55 15" xfId="21746"/>
    <cellStyle name="常规 2 55 2" xfId="21747"/>
    <cellStyle name="常规 2 55 3" xfId="21748"/>
    <cellStyle name="常规 2 55 4" xfId="21749"/>
    <cellStyle name="常规 2 55 5" xfId="21750"/>
    <cellStyle name="常规 2 55 6" xfId="21751"/>
    <cellStyle name="常规 2 55 7" xfId="21752"/>
    <cellStyle name="常规 2 55 8" xfId="21753"/>
    <cellStyle name="常规 2 55 9" xfId="21754"/>
    <cellStyle name="常规 2 56" xfId="21755"/>
    <cellStyle name="常规 2 56 10" xfId="21756"/>
    <cellStyle name="常规 2 56 11" xfId="21757"/>
    <cellStyle name="常规 2 56 12" xfId="21758"/>
    <cellStyle name="常规 2 56 13" xfId="21759"/>
    <cellStyle name="常规 2 56 14" xfId="21760"/>
    <cellStyle name="常规 2 56 15" xfId="21761"/>
    <cellStyle name="常规 2 56 2" xfId="21762"/>
    <cellStyle name="常规 2 56 3" xfId="21763"/>
    <cellStyle name="常规 2 56 4" xfId="21764"/>
    <cellStyle name="常规 2 56 5" xfId="21765"/>
    <cellStyle name="常规 2 56 6" xfId="21766"/>
    <cellStyle name="常规 2 56 7" xfId="21767"/>
    <cellStyle name="常规 2 56 8" xfId="21768"/>
    <cellStyle name="常规 2 56 9" xfId="21769"/>
    <cellStyle name="常规 2 57" xfId="21770"/>
    <cellStyle name="常规 2 57 10" xfId="21771"/>
    <cellStyle name="常规 2 57 11" xfId="21772"/>
    <cellStyle name="常规 2 57 12" xfId="21773"/>
    <cellStyle name="常规 2 57 13" xfId="21774"/>
    <cellStyle name="常规 2 57 14" xfId="21775"/>
    <cellStyle name="常规 2 57 15" xfId="21776"/>
    <cellStyle name="常规 2 57 2" xfId="21777"/>
    <cellStyle name="常规 2 57 3" xfId="21778"/>
    <cellStyle name="常规 2 57 4" xfId="21779"/>
    <cellStyle name="常规 2 57 5" xfId="21780"/>
    <cellStyle name="常规 2 57 6" xfId="21781"/>
    <cellStyle name="常规 2 57 7" xfId="21782"/>
    <cellStyle name="常规 2 57 8" xfId="21783"/>
    <cellStyle name="常规 2 57 9" xfId="21784"/>
    <cellStyle name="常规 2 58" xfId="21785"/>
    <cellStyle name="常规 2 58 10" xfId="21786"/>
    <cellStyle name="常规 2 58 11" xfId="21787"/>
    <cellStyle name="常规 2 58 12" xfId="21788"/>
    <cellStyle name="常规 2 58 13" xfId="21789"/>
    <cellStyle name="常规 2 58 14" xfId="21790"/>
    <cellStyle name="常规 2 58 15" xfId="21791"/>
    <cellStyle name="常规 2 58 2" xfId="21792"/>
    <cellStyle name="常规 2 58 3" xfId="21793"/>
    <cellStyle name="常规 2 58 4" xfId="21794"/>
    <cellStyle name="常规 2 58 5" xfId="21795"/>
    <cellStyle name="常规 2 58 6" xfId="21796"/>
    <cellStyle name="常规 2 58 7" xfId="21797"/>
    <cellStyle name="常规 2 58 8" xfId="21798"/>
    <cellStyle name="常规 2 58 9" xfId="21799"/>
    <cellStyle name="常规 2 59" xfId="21800"/>
    <cellStyle name="常规 2 59 10" xfId="21801"/>
    <cellStyle name="常规 2 59 11" xfId="21802"/>
    <cellStyle name="常规 2 59 12" xfId="21803"/>
    <cellStyle name="常规 2 59 13" xfId="21804"/>
    <cellStyle name="常规 2 59 14" xfId="21805"/>
    <cellStyle name="常规 2 59 15" xfId="21806"/>
    <cellStyle name="常规 2 59 2" xfId="21807"/>
    <cellStyle name="常规 2 59 3" xfId="21808"/>
    <cellStyle name="常规 2 59 4" xfId="21809"/>
    <cellStyle name="常规 2 59 5" xfId="21810"/>
    <cellStyle name="常规 2 59 6" xfId="21811"/>
    <cellStyle name="常规 2 59 7" xfId="21812"/>
    <cellStyle name="常规 2 59 8" xfId="21813"/>
    <cellStyle name="常规 2 59 9" xfId="21814"/>
    <cellStyle name="常规 2 6" xfId="21815"/>
    <cellStyle name="常规 2 6 10" xfId="21816"/>
    <cellStyle name="常规 2 6 2" xfId="21817"/>
    <cellStyle name="常规 2 6 2 10" xfId="21818"/>
    <cellStyle name="常规 2 6 2 11" xfId="21819"/>
    <cellStyle name="常规 2 6 2 12" xfId="21820"/>
    <cellStyle name="常规 2 6 2 13" xfId="21821"/>
    <cellStyle name="常规 2 6 2 14" xfId="21822"/>
    <cellStyle name="常规 2 6 2 15" xfId="21823"/>
    <cellStyle name="常规 2 6 2 2" xfId="21824"/>
    <cellStyle name="常规 2 6 2 3" xfId="21825"/>
    <cellStyle name="常规 2 6 2 4" xfId="21826"/>
    <cellStyle name="常规 2 6 2 5" xfId="21827"/>
    <cellStyle name="常规 2 6 2 6" xfId="21828"/>
    <cellStyle name="常规 2 6 2 7" xfId="21829"/>
    <cellStyle name="常规 2 6 2 8" xfId="21830"/>
    <cellStyle name="常规 2 6 2 9" xfId="21831"/>
    <cellStyle name="常规 2 6 3" xfId="21832"/>
    <cellStyle name="常规 2 6 3 10" xfId="21833"/>
    <cellStyle name="常规 2 6 3 11" xfId="21834"/>
    <cellStyle name="常规 2 6 3 12" xfId="21835"/>
    <cellStyle name="常规 2 6 3 13" xfId="21836"/>
    <cellStyle name="常规 2 6 3 14" xfId="21837"/>
    <cellStyle name="常规 2 6 3 15" xfId="21838"/>
    <cellStyle name="常规 2 6 3 2" xfId="21839"/>
    <cellStyle name="常规 2 6 3 3" xfId="21840"/>
    <cellStyle name="常规 2 6 3 4" xfId="21841"/>
    <cellStyle name="常规 2 6 3 5" xfId="21842"/>
    <cellStyle name="常规 2 6 3 6" xfId="21843"/>
    <cellStyle name="常规 2 6 3 7" xfId="21844"/>
    <cellStyle name="常规 2 6 3 8" xfId="21845"/>
    <cellStyle name="常规 2 6 3 9" xfId="21846"/>
    <cellStyle name="常规 2 6 4" xfId="21847"/>
    <cellStyle name="常规 2 6 4 10" xfId="21848"/>
    <cellStyle name="常规 2 6 4 11" xfId="21849"/>
    <cellStyle name="常规 2 6 4 12" xfId="21850"/>
    <cellStyle name="常规 2 6 4 13" xfId="21851"/>
    <cellStyle name="常规 2 6 4 14" xfId="21852"/>
    <cellStyle name="常规 2 6 4 15" xfId="21853"/>
    <cellStyle name="常规 2 6 4 2" xfId="21854"/>
    <cellStyle name="常规 2 6 4 3" xfId="21855"/>
    <cellStyle name="常规 2 6 4 4" xfId="21856"/>
    <cellStyle name="常规 2 6 4 5" xfId="21857"/>
    <cellStyle name="常规 2 6 4 6" xfId="21858"/>
    <cellStyle name="常规 2 6 4 7" xfId="21859"/>
    <cellStyle name="常规 2 6 4 8" xfId="21860"/>
    <cellStyle name="常规 2 6 4 9" xfId="21861"/>
    <cellStyle name="常规 2 6 5" xfId="21862"/>
    <cellStyle name="常规 2 6 5 10" xfId="21863"/>
    <cellStyle name="常规 2 6 5 11" xfId="21864"/>
    <cellStyle name="常规 2 6 5 12" xfId="21865"/>
    <cellStyle name="常规 2 6 5 13" xfId="21866"/>
    <cellStyle name="常规 2 6 5 14" xfId="21867"/>
    <cellStyle name="常规 2 6 5 15" xfId="21868"/>
    <cellStyle name="常规 2 6 5 2" xfId="21869"/>
    <cellStyle name="常规 2 6 5 3" xfId="21870"/>
    <cellStyle name="常规 2 6 5 4" xfId="21871"/>
    <cellStyle name="常规 2 6 5 5" xfId="21872"/>
    <cellStyle name="常规 2 6 5 6" xfId="21873"/>
    <cellStyle name="常规 2 6 5 7" xfId="21874"/>
    <cellStyle name="常规 2 6 5 8" xfId="21875"/>
    <cellStyle name="常规 2 6 5 9" xfId="21876"/>
    <cellStyle name="常规 2 6 6" xfId="21877"/>
    <cellStyle name="常规 2 6 7" xfId="21878"/>
    <cellStyle name="常规 2 6 8" xfId="21879"/>
    <cellStyle name="常规 2 6 9" xfId="21880"/>
    <cellStyle name="常规 2 60" xfId="21881"/>
    <cellStyle name="常规 2 60 10" xfId="21882"/>
    <cellStyle name="常规 2 60 11" xfId="21883"/>
    <cellStyle name="常规 2 60 12" xfId="21884"/>
    <cellStyle name="常规 2 60 13" xfId="21885"/>
    <cellStyle name="常规 2 60 14" xfId="21886"/>
    <cellStyle name="常规 2 60 15" xfId="21887"/>
    <cellStyle name="常规 2 60 2" xfId="21888"/>
    <cellStyle name="常规 2 60 3" xfId="21889"/>
    <cellStyle name="常规 2 60 4" xfId="21890"/>
    <cellStyle name="常规 2 60 5" xfId="21891"/>
    <cellStyle name="常规 2 60 6" xfId="21892"/>
    <cellStyle name="常规 2 60 7" xfId="21893"/>
    <cellStyle name="常规 2 60 8" xfId="21894"/>
    <cellStyle name="常规 2 60 9" xfId="21895"/>
    <cellStyle name="常规 2 61" xfId="21896"/>
    <cellStyle name="常规 2 61 10" xfId="21897"/>
    <cellStyle name="常规 2 61 11" xfId="21898"/>
    <cellStyle name="常规 2 61 12" xfId="21899"/>
    <cellStyle name="常规 2 61 13" xfId="21900"/>
    <cellStyle name="常规 2 61 14" xfId="21901"/>
    <cellStyle name="常规 2 61 15" xfId="21902"/>
    <cellStyle name="常规 2 61 2" xfId="21903"/>
    <cellStyle name="常规 2 61 3" xfId="21904"/>
    <cellStyle name="常规 2 61 4" xfId="21905"/>
    <cellStyle name="常规 2 61 5" xfId="21906"/>
    <cellStyle name="常规 2 61 6" xfId="21907"/>
    <cellStyle name="常规 2 61 7" xfId="21908"/>
    <cellStyle name="常规 2 61 8" xfId="21909"/>
    <cellStyle name="常规 2 61 9" xfId="21910"/>
    <cellStyle name="常规 2 62" xfId="21911"/>
    <cellStyle name="常规 2 62 10" xfId="21912"/>
    <cellStyle name="常规 2 62 11" xfId="21913"/>
    <cellStyle name="常规 2 62 12" xfId="21914"/>
    <cellStyle name="常规 2 62 13" xfId="21915"/>
    <cellStyle name="常规 2 62 14" xfId="21916"/>
    <cellStyle name="常规 2 62 15" xfId="21917"/>
    <cellStyle name="常规 2 62 2" xfId="21918"/>
    <cellStyle name="常规 2 62 3" xfId="21919"/>
    <cellStyle name="常规 2 62 4" xfId="21920"/>
    <cellStyle name="常规 2 62 5" xfId="21921"/>
    <cellStyle name="常规 2 62 6" xfId="21922"/>
    <cellStyle name="常规 2 62 7" xfId="21923"/>
    <cellStyle name="常规 2 62 8" xfId="21924"/>
    <cellStyle name="常规 2 62 9" xfId="21925"/>
    <cellStyle name="常规 2 63" xfId="21926"/>
    <cellStyle name="常规 2 63 10" xfId="21927"/>
    <cellStyle name="常规 2 63 11" xfId="21928"/>
    <cellStyle name="常规 2 63 12" xfId="21929"/>
    <cellStyle name="常规 2 63 13" xfId="21930"/>
    <cellStyle name="常规 2 63 14" xfId="21931"/>
    <cellStyle name="常规 2 63 15" xfId="21932"/>
    <cellStyle name="常规 2 63 2" xfId="21933"/>
    <cellStyle name="常规 2 63 3" xfId="21934"/>
    <cellStyle name="常规 2 63 4" xfId="21935"/>
    <cellStyle name="常规 2 63 5" xfId="21936"/>
    <cellStyle name="常规 2 63 6" xfId="21937"/>
    <cellStyle name="常规 2 63 7" xfId="21938"/>
    <cellStyle name="常规 2 63 8" xfId="21939"/>
    <cellStyle name="常规 2 63 9" xfId="21940"/>
    <cellStyle name="常规 2 64" xfId="21941"/>
    <cellStyle name="常规 2 64 10" xfId="21942"/>
    <cellStyle name="常规 2 64 11" xfId="21943"/>
    <cellStyle name="常规 2 64 12" xfId="21944"/>
    <cellStyle name="常规 2 64 13" xfId="21945"/>
    <cellStyle name="常规 2 64 14" xfId="21946"/>
    <cellStyle name="常规 2 64 15" xfId="21947"/>
    <cellStyle name="常规 2 64 2" xfId="21948"/>
    <cellStyle name="常规 2 64 3" xfId="21949"/>
    <cellStyle name="常规 2 64 4" xfId="21950"/>
    <cellStyle name="常规 2 64 5" xfId="21951"/>
    <cellStyle name="常规 2 64 6" xfId="21952"/>
    <cellStyle name="常规 2 64 7" xfId="21953"/>
    <cellStyle name="常规 2 64 8" xfId="21954"/>
    <cellStyle name="常规 2 64 9" xfId="21955"/>
    <cellStyle name="常规 2 65" xfId="21956"/>
    <cellStyle name="常规 2 65 10" xfId="21957"/>
    <cellStyle name="常规 2 65 11" xfId="21958"/>
    <cellStyle name="常规 2 65 12" xfId="21959"/>
    <cellStyle name="常规 2 65 13" xfId="21960"/>
    <cellStyle name="常规 2 65 14" xfId="21961"/>
    <cellStyle name="常规 2 65 15" xfId="21962"/>
    <cellStyle name="常规 2 65 2" xfId="21963"/>
    <cellStyle name="常规 2 65 3" xfId="21964"/>
    <cellStyle name="常规 2 65 4" xfId="21965"/>
    <cellStyle name="常规 2 65 5" xfId="21966"/>
    <cellStyle name="常规 2 65 6" xfId="21967"/>
    <cellStyle name="常规 2 65 7" xfId="21968"/>
    <cellStyle name="常规 2 65 8" xfId="21969"/>
    <cellStyle name="常规 2 65 9" xfId="21970"/>
    <cellStyle name="常规 2 66" xfId="21971"/>
    <cellStyle name="常规 2 66 10" xfId="21972"/>
    <cellStyle name="常规 2 66 11" xfId="21973"/>
    <cellStyle name="常规 2 66 12" xfId="21974"/>
    <cellStyle name="常规 2 66 13" xfId="21975"/>
    <cellStyle name="常规 2 66 14" xfId="21976"/>
    <cellStyle name="常规 2 66 15" xfId="21977"/>
    <cellStyle name="常规 2 66 2" xfId="21978"/>
    <cellStyle name="常规 2 66 3" xfId="21979"/>
    <cellStyle name="常规 2 66 4" xfId="21980"/>
    <cellStyle name="常规 2 66 5" xfId="21981"/>
    <cellStyle name="常规 2 66 6" xfId="21982"/>
    <cellStyle name="常规 2 66 7" xfId="21983"/>
    <cellStyle name="常规 2 66 8" xfId="21984"/>
    <cellStyle name="常规 2 66 9" xfId="21985"/>
    <cellStyle name="常规 2 67" xfId="21986"/>
    <cellStyle name="常规 2 67 10" xfId="21987"/>
    <cellStyle name="常规 2 67 11" xfId="21988"/>
    <cellStyle name="常规 2 67 12" xfId="21989"/>
    <cellStyle name="常规 2 67 13" xfId="21990"/>
    <cellStyle name="常规 2 67 14" xfId="21991"/>
    <cellStyle name="常规 2 67 15" xfId="21992"/>
    <cellStyle name="常规 2 67 2" xfId="21993"/>
    <cellStyle name="常规 2 67 3" xfId="21994"/>
    <cellStyle name="常规 2 67 4" xfId="21995"/>
    <cellStyle name="常规 2 67 5" xfId="21996"/>
    <cellStyle name="常规 2 67 6" xfId="21997"/>
    <cellStyle name="常规 2 67 7" xfId="21998"/>
    <cellStyle name="常规 2 67 8" xfId="21999"/>
    <cellStyle name="常规 2 67 9" xfId="22000"/>
    <cellStyle name="常规 2 68" xfId="22001"/>
    <cellStyle name="常规 2 69" xfId="22002"/>
    <cellStyle name="常规 2 69 2" xfId="22003"/>
    <cellStyle name="常规 2 69 2 2" xfId="22004"/>
    <cellStyle name="常规 2 69 2 2 2" xfId="22005"/>
    <cellStyle name="常规 2 69 2 2 2 2" xfId="22006"/>
    <cellStyle name="常规 2 69 2 2 2 2 2" xfId="22007"/>
    <cellStyle name="常规 2 69 2 2 2 2 2 2" xfId="22008"/>
    <cellStyle name="常规 2 69 2 2 2 2 2 3" xfId="22009"/>
    <cellStyle name="常规 2 69 2 2 2 2 2 4" xfId="22010"/>
    <cellStyle name="常规 2 69 2 2 2 2 2 5" xfId="22011"/>
    <cellStyle name="常规 2 69 2 2 2 2 3" xfId="22012"/>
    <cellStyle name="常规 2 69 2 2 2 2 4" xfId="22013"/>
    <cellStyle name="常规 2 69 2 2 2 2 5" xfId="22014"/>
    <cellStyle name="常规 2 69 2 2 2 3" xfId="22015"/>
    <cellStyle name="常规 2 69 2 2 2 4" xfId="22016"/>
    <cellStyle name="常规 2 69 2 2 2 5" xfId="22017"/>
    <cellStyle name="常规 2 69 2 2 2 6" xfId="22018"/>
    <cellStyle name="常规 2 69 2 2 3" xfId="22019"/>
    <cellStyle name="常规 2 69 2 2 3 2" xfId="22020"/>
    <cellStyle name="常规 2 69 2 2 3 3" xfId="22021"/>
    <cellStyle name="常规 2 69 2 2 3 4" xfId="22022"/>
    <cellStyle name="常规 2 69 2 2 3 5" xfId="22023"/>
    <cellStyle name="常规 2 69 2 2 4" xfId="22024"/>
    <cellStyle name="常规 2 69 2 2 5" xfId="22025"/>
    <cellStyle name="常规 2 69 2 2 6" xfId="22026"/>
    <cellStyle name="常规 2 69 2 3" xfId="22027"/>
    <cellStyle name="常规 2 69 2 3 2" xfId="22028"/>
    <cellStyle name="常规 2 69 2 3 2 2" xfId="22029"/>
    <cellStyle name="常规 2 69 2 3 2 3" xfId="22030"/>
    <cellStyle name="常规 2 69 2 3 2 4" xfId="22031"/>
    <cellStyle name="常规 2 69 2 3 2 5" xfId="22032"/>
    <cellStyle name="常规 2 69 2 3 3" xfId="22033"/>
    <cellStyle name="常规 2 69 2 3 4" xfId="22034"/>
    <cellStyle name="常规 2 69 2 3 5" xfId="22035"/>
    <cellStyle name="常规 2 69 2 4" xfId="22036"/>
    <cellStyle name="常规 2 69 2 5" xfId="22037"/>
    <cellStyle name="常规 2 69 2 6" xfId="22038"/>
    <cellStyle name="常规 2 69 2 7" xfId="22039"/>
    <cellStyle name="常规 2 69 3" xfId="22040"/>
    <cellStyle name="常规 2 69 3 2" xfId="22041"/>
    <cellStyle name="常规 2 69 3 2 2" xfId="22042"/>
    <cellStyle name="常规 2 69 3 2 2 2" xfId="22043"/>
    <cellStyle name="常规 2 69 3 2 2 3" xfId="22044"/>
    <cellStyle name="常规 2 69 3 2 2 4" xfId="22045"/>
    <cellStyle name="常规 2 69 3 2 2 5" xfId="22046"/>
    <cellStyle name="常规 2 69 3 2 3" xfId="22047"/>
    <cellStyle name="常规 2 69 3 2 4" xfId="22048"/>
    <cellStyle name="常规 2 69 3 2 5" xfId="22049"/>
    <cellStyle name="常规 2 69 3 3" xfId="22050"/>
    <cellStyle name="常规 2 69 3 4" xfId="22051"/>
    <cellStyle name="常规 2 69 3 5" xfId="22052"/>
    <cellStyle name="常规 2 69 3 6" xfId="22053"/>
    <cellStyle name="常规 2 69 4" xfId="22054"/>
    <cellStyle name="常规 2 69 4 2" xfId="22055"/>
    <cellStyle name="常规 2 69 4 3" xfId="22056"/>
    <cellStyle name="常规 2 69 4 4" xfId="22057"/>
    <cellStyle name="常规 2 69 4 5" xfId="22058"/>
    <cellStyle name="常规 2 69 5" xfId="22059"/>
    <cellStyle name="常规 2 69 6" xfId="22060"/>
    <cellStyle name="常规 2 69 7" xfId="22061"/>
    <cellStyle name="常规 2 7" xfId="22062"/>
    <cellStyle name="常规 2 7 10" xfId="22063"/>
    <cellStyle name="常规 2 7 2" xfId="22064"/>
    <cellStyle name="常规 2 7 2 10" xfId="22065"/>
    <cellStyle name="常规 2 7 2 11" xfId="22066"/>
    <cellStyle name="常规 2 7 2 12" xfId="22067"/>
    <cellStyle name="常规 2 7 2 13" xfId="22068"/>
    <cellStyle name="常规 2 7 2 14" xfId="22069"/>
    <cellStyle name="常规 2 7 2 15" xfId="22070"/>
    <cellStyle name="常规 2 7 2 2" xfId="22071"/>
    <cellStyle name="常规 2 7 2 3" xfId="22072"/>
    <cellStyle name="常规 2 7 2 4" xfId="22073"/>
    <cellStyle name="常规 2 7 2 5" xfId="22074"/>
    <cellStyle name="常规 2 7 2 6" xfId="22075"/>
    <cellStyle name="常规 2 7 2 7" xfId="22076"/>
    <cellStyle name="常规 2 7 2 8" xfId="22077"/>
    <cellStyle name="常规 2 7 2 9" xfId="22078"/>
    <cellStyle name="常规 2 7 3" xfId="22079"/>
    <cellStyle name="常规 2 7 3 10" xfId="22080"/>
    <cellStyle name="常规 2 7 3 11" xfId="22081"/>
    <cellStyle name="常规 2 7 3 12" xfId="22082"/>
    <cellStyle name="常规 2 7 3 13" xfId="22083"/>
    <cellStyle name="常规 2 7 3 14" xfId="22084"/>
    <cellStyle name="常规 2 7 3 15" xfId="22085"/>
    <cellStyle name="常规 2 7 3 2" xfId="22086"/>
    <cellStyle name="常规 2 7 3 3" xfId="22087"/>
    <cellStyle name="常规 2 7 3 4" xfId="22088"/>
    <cellStyle name="常规 2 7 3 5" xfId="22089"/>
    <cellStyle name="常规 2 7 3 6" xfId="22090"/>
    <cellStyle name="常规 2 7 3 7" xfId="22091"/>
    <cellStyle name="常规 2 7 3 8" xfId="22092"/>
    <cellStyle name="常规 2 7 3 9" xfId="22093"/>
    <cellStyle name="常规 2 7 4" xfId="22094"/>
    <cellStyle name="常规 2 7 4 10" xfId="22095"/>
    <cellStyle name="常规 2 7 4 11" xfId="22096"/>
    <cellStyle name="常规 2 7 4 12" xfId="22097"/>
    <cellStyle name="常规 2 7 4 13" xfId="22098"/>
    <cellStyle name="常规 2 7 4 14" xfId="22099"/>
    <cellStyle name="常规 2 7 4 15" xfId="22100"/>
    <cellStyle name="常规 2 7 4 2" xfId="22101"/>
    <cellStyle name="常规 2 7 4 3" xfId="22102"/>
    <cellStyle name="常规 2 7 4 4" xfId="22103"/>
    <cellStyle name="常规 2 7 4 5" xfId="22104"/>
    <cellStyle name="常规 2 7 4 6" xfId="22105"/>
    <cellStyle name="常规 2 7 4 7" xfId="22106"/>
    <cellStyle name="常规 2 7 4 8" xfId="22107"/>
    <cellStyle name="常规 2 7 4 9" xfId="22108"/>
    <cellStyle name="常规 2 7 5" xfId="22109"/>
    <cellStyle name="常规 2 7 5 10" xfId="22110"/>
    <cellStyle name="常规 2 7 5 11" xfId="22111"/>
    <cellStyle name="常规 2 7 5 12" xfId="22112"/>
    <cellStyle name="常规 2 7 5 13" xfId="22113"/>
    <cellStyle name="常规 2 7 5 14" xfId="22114"/>
    <cellStyle name="常规 2 7 5 15" xfId="22115"/>
    <cellStyle name="常规 2 7 5 2" xfId="22116"/>
    <cellStyle name="常规 2 7 5 3" xfId="22117"/>
    <cellStyle name="常规 2 7 5 4" xfId="22118"/>
    <cellStyle name="常规 2 7 5 5" xfId="22119"/>
    <cellStyle name="常规 2 7 5 6" xfId="22120"/>
    <cellStyle name="常规 2 7 5 7" xfId="22121"/>
    <cellStyle name="常规 2 7 5 8" xfId="22122"/>
    <cellStyle name="常规 2 7 5 9" xfId="22123"/>
    <cellStyle name="常规 2 7 6" xfId="22124"/>
    <cellStyle name="常规 2 7 7" xfId="22125"/>
    <cellStyle name="常规 2 7 8" xfId="22126"/>
    <cellStyle name="常规 2 7 9" xfId="22127"/>
    <cellStyle name="常规 2 70" xfId="22128"/>
    <cellStyle name="常规 2 71" xfId="22129"/>
    <cellStyle name="常规 2 71 2" xfId="22130"/>
    <cellStyle name="常规 2 71 2 2" xfId="22131"/>
    <cellStyle name="常规 2 71 2 2 2" xfId="22132"/>
    <cellStyle name="常规 2 71 2 2 2 2" xfId="22133"/>
    <cellStyle name="常规 2 71 2 2 2 3" xfId="22134"/>
    <cellStyle name="常规 2 71 2 2 2 4" xfId="22135"/>
    <cellStyle name="常规 2 71 2 2 2 5" xfId="22136"/>
    <cellStyle name="常规 2 71 2 2 3" xfId="22137"/>
    <cellStyle name="常规 2 71 2 2 4" xfId="22138"/>
    <cellStyle name="常规 2 71 2 2 5" xfId="22139"/>
    <cellStyle name="常规 2 71 2 3" xfId="22140"/>
    <cellStyle name="常规 2 71 2 4" xfId="22141"/>
    <cellStyle name="常规 2 71 2 5" xfId="22142"/>
    <cellStyle name="常规 2 71 2 6" xfId="22143"/>
    <cellStyle name="常规 2 71 3" xfId="22144"/>
    <cellStyle name="常规 2 71 3 2" xfId="22145"/>
    <cellStyle name="常规 2 71 3 3" xfId="22146"/>
    <cellStyle name="常规 2 71 3 4" xfId="22147"/>
    <cellStyle name="常规 2 71 3 5" xfId="22148"/>
    <cellStyle name="常规 2 71 4" xfId="22149"/>
    <cellStyle name="常规 2 71 5" xfId="22150"/>
    <cellStyle name="常规 2 71 6" xfId="22151"/>
    <cellStyle name="常规 2 72" xfId="22152"/>
    <cellStyle name="常规 2 72 2" xfId="22153"/>
    <cellStyle name="常规 2 72 2 2" xfId="22154"/>
    <cellStyle name="常规 2 72 2 3" xfId="22155"/>
    <cellStyle name="常规 2 72 2 4" xfId="22156"/>
    <cellStyle name="常规 2 72 2 5" xfId="22157"/>
    <cellStyle name="常规 2 72 3" xfId="22158"/>
    <cellStyle name="常规 2 72 4" xfId="22159"/>
    <cellStyle name="常规 2 72 5" xfId="22160"/>
    <cellStyle name="常规 2 73" xfId="22161"/>
    <cellStyle name="常规 2 74" xfId="22162"/>
    <cellStyle name="常规 2 75" xfId="22163"/>
    <cellStyle name="常规 2 76" xfId="22164"/>
    <cellStyle name="常规 2 77" xfId="22165"/>
    <cellStyle name="常规 2 78" xfId="22166"/>
    <cellStyle name="常规 2 79" xfId="22167"/>
    <cellStyle name="常规 2 8" xfId="22168"/>
    <cellStyle name="常规 2 8 10" xfId="22169"/>
    <cellStyle name="常规 2 8 2" xfId="22170"/>
    <cellStyle name="常规 2 8 2 10" xfId="22171"/>
    <cellStyle name="常规 2 8 2 11" xfId="22172"/>
    <cellStyle name="常规 2 8 2 12" xfId="22173"/>
    <cellStyle name="常规 2 8 2 13" xfId="22174"/>
    <cellStyle name="常规 2 8 2 14" xfId="22175"/>
    <cellStyle name="常规 2 8 2 15" xfId="22176"/>
    <cellStyle name="常规 2 8 2 2" xfId="22177"/>
    <cellStyle name="常规 2 8 2 3" xfId="22178"/>
    <cellStyle name="常规 2 8 2 4" xfId="22179"/>
    <cellStyle name="常规 2 8 2 5" xfId="22180"/>
    <cellStyle name="常规 2 8 2 6" xfId="22181"/>
    <cellStyle name="常规 2 8 2 7" xfId="22182"/>
    <cellStyle name="常规 2 8 2 8" xfId="22183"/>
    <cellStyle name="常规 2 8 2 9" xfId="22184"/>
    <cellStyle name="常规 2 8 3" xfId="22185"/>
    <cellStyle name="常规 2 8 3 10" xfId="22186"/>
    <cellStyle name="常规 2 8 3 11" xfId="22187"/>
    <cellStyle name="常规 2 8 3 12" xfId="22188"/>
    <cellStyle name="常规 2 8 3 13" xfId="22189"/>
    <cellStyle name="常规 2 8 3 14" xfId="22190"/>
    <cellStyle name="常规 2 8 3 15" xfId="22191"/>
    <cellStyle name="常规 2 8 3 2" xfId="22192"/>
    <cellStyle name="常规 2 8 3 3" xfId="22193"/>
    <cellStyle name="常规 2 8 3 4" xfId="22194"/>
    <cellStyle name="常规 2 8 3 5" xfId="22195"/>
    <cellStyle name="常规 2 8 3 6" xfId="22196"/>
    <cellStyle name="常规 2 8 3 7" xfId="22197"/>
    <cellStyle name="常规 2 8 3 8" xfId="22198"/>
    <cellStyle name="常规 2 8 3 9" xfId="22199"/>
    <cellStyle name="常规 2 8 4" xfId="22200"/>
    <cellStyle name="常规 2 8 4 10" xfId="22201"/>
    <cellStyle name="常规 2 8 4 11" xfId="22202"/>
    <cellStyle name="常规 2 8 4 12" xfId="22203"/>
    <cellStyle name="常规 2 8 4 13" xfId="22204"/>
    <cellStyle name="常规 2 8 4 14" xfId="22205"/>
    <cellStyle name="常规 2 8 4 15" xfId="22206"/>
    <cellStyle name="常规 2 8 4 2" xfId="22207"/>
    <cellStyle name="常规 2 8 4 3" xfId="22208"/>
    <cellStyle name="常规 2 8 4 4" xfId="22209"/>
    <cellStyle name="常规 2 8 4 5" xfId="22210"/>
    <cellStyle name="常规 2 8 4 6" xfId="22211"/>
    <cellStyle name="常规 2 8 4 7" xfId="22212"/>
    <cellStyle name="常规 2 8 4 8" xfId="22213"/>
    <cellStyle name="常规 2 8 4 9" xfId="22214"/>
    <cellStyle name="常规 2 8 5" xfId="22215"/>
    <cellStyle name="常规 2 8 5 10" xfId="22216"/>
    <cellStyle name="常规 2 8 5 11" xfId="22217"/>
    <cellStyle name="常规 2 8 5 12" xfId="22218"/>
    <cellStyle name="常规 2 8 5 13" xfId="22219"/>
    <cellStyle name="常规 2 8 5 14" xfId="22220"/>
    <cellStyle name="常规 2 8 5 15" xfId="22221"/>
    <cellStyle name="常规 2 8 5 2" xfId="22222"/>
    <cellStyle name="常规 2 8 5 3" xfId="22223"/>
    <cellStyle name="常规 2 8 5 4" xfId="22224"/>
    <cellStyle name="常规 2 8 5 5" xfId="22225"/>
    <cellStyle name="常规 2 8 5 6" xfId="22226"/>
    <cellStyle name="常规 2 8 5 7" xfId="22227"/>
    <cellStyle name="常规 2 8 5 8" xfId="22228"/>
    <cellStyle name="常规 2 8 5 9" xfId="22229"/>
    <cellStyle name="常规 2 8 6" xfId="22230"/>
    <cellStyle name="常规 2 8 7" xfId="22231"/>
    <cellStyle name="常规 2 8 8" xfId="22232"/>
    <cellStyle name="常规 2 8 9" xfId="22233"/>
    <cellStyle name="常规 2 80" xfId="22234"/>
    <cellStyle name="常规 2 81" xfId="22235"/>
    <cellStyle name="常规 2 82" xfId="22236"/>
    <cellStyle name="常规 2 83" xfId="22237"/>
    <cellStyle name="常规 2 84" xfId="22238"/>
    <cellStyle name="常规 2 85" xfId="22239"/>
    <cellStyle name="常规 2 86" xfId="22240"/>
    <cellStyle name="常规 2 87" xfId="22241"/>
    <cellStyle name="常规 2 9" xfId="22242"/>
    <cellStyle name="常规 2 9 10" xfId="22243"/>
    <cellStyle name="常规 2 9 2" xfId="22244"/>
    <cellStyle name="常规 2 9 2 10" xfId="22245"/>
    <cellStyle name="常规 2 9 2 11" xfId="22246"/>
    <cellStyle name="常规 2 9 2 12" xfId="22247"/>
    <cellStyle name="常规 2 9 2 13" xfId="22248"/>
    <cellStyle name="常规 2 9 2 14" xfId="22249"/>
    <cellStyle name="常规 2 9 2 15" xfId="22250"/>
    <cellStyle name="常规 2 9 2 2" xfId="22251"/>
    <cellStyle name="常规 2 9 2 3" xfId="22252"/>
    <cellStyle name="常规 2 9 2 4" xfId="22253"/>
    <cellStyle name="常规 2 9 2 5" xfId="22254"/>
    <cellStyle name="常规 2 9 2 6" xfId="22255"/>
    <cellStyle name="常规 2 9 2 7" xfId="22256"/>
    <cellStyle name="常规 2 9 2 8" xfId="22257"/>
    <cellStyle name="常规 2 9 2 9" xfId="22258"/>
    <cellStyle name="常规 2 9 3" xfId="22259"/>
    <cellStyle name="常规 2 9 3 10" xfId="22260"/>
    <cellStyle name="常规 2 9 3 11" xfId="22261"/>
    <cellStyle name="常规 2 9 3 12" xfId="22262"/>
    <cellStyle name="常规 2 9 3 13" xfId="22263"/>
    <cellStyle name="常规 2 9 3 14" xfId="22264"/>
    <cellStyle name="常规 2 9 3 15" xfId="22265"/>
    <cellStyle name="常规 2 9 3 2" xfId="22266"/>
    <cellStyle name="常规 2 9 3 3" xfId="22267"/>
    <cellStyle name="常规 2 9 3 4" xfId="22268"/>
    <cellStyle name="常规 2 9 3 5" xfId="22269"/>
    <cellStyle name="常规 2 9 3 6" xfId="22270"/>
    <cellStyle name="常规 2 9 3 7" xfId="22271"/>
    <cellStyle name="常规 2 9 3 8" xfId="22272"/>
    <cellStyle name="常规 2 9 3 9" xfId="22273"/>
    <cellStyle name="常规 2 9 4" xfId="22274"/>
    <cellStyle name="常规 2 9 4 10" xfId="22275"/>
    <cellStyle name="常规 2 9 4 11" xfId="22276"/>
    <cellStyle name="常规 2 9 4 12" xfId="22277"/>
    <cellStyle name="常规 2 9 4 13" xfId="22278"/>
    <cellStyle name="常规 2 9 4 14" xfId="22279"/>
    <cellStyle name="常规 2 9 4 15" xfId="22280"/>
    <cellStyle name="常规 2 9 4 2" xfId="22281"/>
    <cellStyle name="常规 2 9 4 3" xfId="22282"/>
    <cellStyle name="常规 2 9 4 4" xfId="22283"/>
    <cellStyle name="常规 2 9 4 5" xfId="22284"/>
    <cellStyle name="常规 2 9 4 6" xfId="22285"/>
    <cellStyle name="常规 2 9 4 7" xfId="22286"/>
    <cellStyle name="常规 2 9 4 8" xfId="22287"/>
    <cellStyle name="常规 2 9 4 9" xfId="22288"/>
    <cellStyle name="常规 2 9 5" xfId="22289"/>
    <cellStyle name="常规 2 9 5 10" xfId="22290"/>
    <cellStyle name="常规 2 9 5 11" xfId="22291"/>
    <cellStyle name="常规 2 9 5 12" xfId="22292"/>
    <cellStyle name="常规 2 9 5 13" xfId="22293"/>
    <cellStyle name="常规 2 9 5 14" xfId="22294"/>
    <cellStyle name="常规 2 9 5 15" xfId="22295"/>
    <cellStyle name="常规 2 9 5 2" xfId="22296"/>
    <cellStyle name="常规 2 9 5 3" xfId="22297"/>
    <cellStyle name="常规 2 9 5 4" xfId="22298"/>
    <cellStyle name="常规 2 9 5 5" xfId="22299"/>
    <cellStyle name="常规 2 9 5 6" xfId="22300"/>
    <cellStyle name="常规 2 9 5 7" xfId="22301"/>
    <cellStyle name="常规 2 9 5 8" xfId="22302"/>
    <cellStyle name="常规 2 9 5 9" xfId="22303"/>
    <cellStyle name="常规 2 9 6" xfId="22304"/>
    <cellStyle name="常规 2 9 7" xfId="22305"/>
    <cellStyle name="常规 2 9 8" xfId="22306"/>
    <cellStyle name="常规 2 9 9" xfId="22307"/>
    <cellStyle name="常规 20" xfId="22308"/>
    <cellStyle name="常规 20 2" xfId="22309"/>
    <cellStyle name="常规 20 2 10" xfId="22310"/>
    <cellStyle name="常规 20 2 11" xfId="22311"/>
    <cellStyle name="常规 20 2 12" xfId="22312"/>
    <cellStyle name="常规 20 2 13" xfId="22313"/>
    <cellStyle name="常规 20 2 14" xfId="22314"/>
    <cellStyle name="常规 20 2 15" xfId="22315"/>
    <cellStyle name="常规 20 2 2" xfId="22316"/>
    <cellStyle name="常规 20 2 3" xfId="22317"/>
    <cellStyle name="常规 20 2 4" xfId="22318"/>
    <cellStyle name="常规 20 2 5" xfId="22319"/>
    <cellStyle name="常规 20 2 6" xfId="22320"/>
    <cellStyle name="常规 20 2 7" xfId="22321"/>
    <cellStyle name="常规 20 2 8" xfId="22322"/>
    <cellStyle name="常规 20 2 9" xfId="22323"/>
    <cellStyle name="常规 20 3" xfId="22324"/>
    <cellStyle name="常规 20 3 10" xfId="22325"/>
    <cellStyle name="常规 20 3 11" xfId="22326"/>
    <cellStyle name="常规 20 3 12" xfId="22327"/>
    <cellStyle name="常规 20 3 13" xfId="22328"/>
    <cellStyle name="常规 20 3 14" xfId="22329"/>
    <cellStyle name="常规 20 3 15" xfId="22330"/>
    <cellStyle name="常规 20 3 2" xfId="22331"/>
    <cellStyle name="常规 20 3 3" xfId="22332"/>
    <cellStyle name="常规 20 3 4" xfId="22333"/>
    <cellStyle name="常规 20 3 5" xfId="22334"/>
    <cellStyle name="常规 20 3 6" xfId="22335"/>
    <cellStyle name="常规 20 3 7" xfId="22336"/>
    <cellStyle name="常规 20 3 8" xfId="22337"/>
    <cellStyle name="常规 20 3 9" xfId="22338"/>
    <cellStyle name="常规 20 4" xfId="22339"/>
    <cellStyle name="常规 20 4 10" xfId="22340"/>
    <cellStyle name="常规 20 4 11" xfId="22341"/>
    <cellStyle name="常规 20 4 12" xfId="22342"/>
    <cellStyle name="常规 20 4 13" xfId="22343"/>
    <cellStyle name="常规 20 4 14" xfId="22344"/>
    <cellStyle name="常规 20 4 15" xfId="22345"/>
    <cellStyle name="常规 20 4 2" xfId="22346"/>
    <cellStyle name="常规 20 4 3" xfId="22347"/>
    <cellStyle name="常规 20 4 4" xfId="22348"/>
    <cellStyle name="常规 20 4 5" xfId="22349"/>
    <cellStyle name="常规 20 4 6" xfId="22350"/>
    <cellStyle name="常规 20 4 7" xfId="22351"/>
    <cellStyle name="常规 20 4 8" xfId="22352"/>
    <cellStyle name="常规 20 4 9" xfId="22353"/>
    <cellStyle name="常规 20 5" xfId="22354"/>
    <cellStyle name="常规 20 5 10" xfId="22355"/>
    <cellStyle name="常规 20 5 11" xfId="22356"/>
    <cellStyle name="常规 20 5 12" xfId="22357"/>
    <cellStyle name="常规 20 5 13" xfId="22358"/>
    <cellStyle name="常规 20 5 14" xfId="22359"/>
    <cellStyle name="常规 20 5 15" xfId="22360"/>
    <cellStyle name="常规 20 5 2" xfId="22361"/>
    <cellStyle name="常规 20 5 3" xfId="22362"/>
    <cellStyle name="常规 20 5 4" xfId="22363"/>
    <cellStyle name="常规 20 5 5" xfId="22364"/>
    <cellStyle name="常规 20 5 6" xfId="22365"/>
    <cellStyle name="常规 20 5 7" xfId="22366"/>
    <cellStyle name="常规 20 5 8" xfId="22367"/>
    <cellStyle name="常规 20 5 9" xfId="22368"/>
    <cellStyle name="常规 21" xfId="22369"/>
    <cellStyle name="常规 21 2" xfId="22370"/>
    <cellStyle name="常规 21 2 10" xfId="22371"/>
    <cellStyle name="常规 21 2 11" xfId="22372"/>
    <cellStyle name="常规 21 2 12" xfId="22373"/>
    <cellStyle name="常规 21 2 13" xfId="22374"/>
    <cellStyle name="常规 21 2 14" xfId="22375"/>
    <cellStyle name="常规 21 2 15" xfId="22376"/>
    <cellStyle name="常规 21 2 2" xfId="22377"/>
    <cellStyle name="常规 21 2 3" xfId="22378"/>
    <cellStyle name="常规 21 2 4" xfId="22379"/>
    <cellStyle name="常规 21 2 5" xfId="22380"/>
    <cellStyle name="常规 21 2 6" xfId="22381"/>
    <cellStyle name="常规 21 2 7" xfId="22382"/>
    <cellStyle name="常规 21 2 8" xfId="22383"/>
    <cellStyle name="常规 21 2 9" xfId="22384"/>
    <cellStyle name="常规 21 3" xfId="22385"/>
    <cellStyle name="常规 21 3 10" xfId="22386"/>
    <cellStyle name="常规 21 3 11" xfId="22387"/>
    <cellStyle name="常规 21 3 12" xfId="22388"/>
    <cellStyle name="常规 21 3 13" xfId="22389"/>
    <cellStyle name="常规 21 3 14" xfId="22390"/>
    <cellStyle name="常规 21 3 15" xfId="22391"/>
    <cellStyle name="常规 21 3 2" xfId="22392"/>
    <cellStyle name="常规 21 3 3" xfId="22393"/>
    <cellStyle name="常规 21 3 4" xfId="22394"/>
    <cellStyle name="常规 21 3 5" xfId="22395"/>
    <cellStyle name="常规 21 3 6" xfId="22396"/>
    <cellStyle name="常规 21 3 7" xfId="22397"/>
    <cellStyle name="常规 21 3 8" xfId="22398"/>
    <cellStyle name="常规 21 3 9" xfId="22399"/>
    <cellStyle name="常规 21 4" xfId="22400"/>
    <cellStyle name="常规 21 4 10" xfId="22401"/>
    <cellStyle name="常规 21 4 11" xfId="22402"/>
    <cellStyle name="常规 21 4 12" xfId="22403"/>
    <cellStyle name="常规 21 4 13" xfId="22404"/>
    <cellStyle name="常规 21 4 14" xfId="22405"/>
    <cellStyle name="常规 21 4 15" xfId="22406"/>
    <cellStyle name="常规 21 4 2" xfId="22407"/>
    <cellStyle name="常规 21 4 3" xfId="22408"/>
    <cellStyle name="常规 21 4 4" xfId="22409"/>
    <cellStyle name="常规 21 4 5" xfId="22410"/>
    <cellStyle name="常规 21 4 6" xfId="22411"/>
    <cellStyle name="常规 21 4 7" xfId="22412"/>
    <cellStyle name="常规 21 4 8" xfId="22413"/>
    <cellStyle name="常规 21 4 9" xfId="22414"/>
    <cellStyle name="常规 21 5" xfId="22415"/>
    <cellStyle name="常规 21 5 10" xfId="22416"/>
    <cellStyle name="常规 21 5 11" xfId="22417"/>
    <cellStyle name="常规 21 5 12" xfId="22418"/>
    <cellStyle name="常规 21 5 13" xfId="22419"/>
    <cellStyle name="常规 21 5 14" xfId="22420"/>
    <cellStyle name="常规 21 5 15" xfId="22421"/>
    <cellStyle name="常规 21 5 2" xfId="22422"/>
    <cellStyle name="常规 21 5 3" xfId="22423"/>
    <cellStyle name="常规 21 5 4" xfId="22424"/>
    <cellStyle name="常规 21 5 5" xfId="22425"/>
    <cellStyle name="常规 21 5 6" xfId="22426"/>
    <cellStyle name="常规 21 5 7" xfId="22427"/>
    <cellStyle name="常规 21 5 8" xfId="22428"/>
    <cellStyle name="常规 21 5 9" xfId="22429"/>
    <cellStyle name="常规 22" xfId="22430"/>
    <cellStyle name="常规 22 2" xfId="22431"/>
    <cellStyle name="常规 22 2 10" xfId="22432"/>
    <cellStyle name="常规 22 2 11" xfId="22433"/>
    <cellStyle name="常规 22 2 12" xfId="22434"/>
    <cellStyle name="常规 22 2 13" xfId="22435"/>
    <cellStyle name="常规 22 2 14" xfId="22436"/>
    <cellStyle name="常规 22 2 15" xfId="22437"/>
    <cellStyle name="常规 22 2 2" xfId="22438"/>
    <cellStyle name="常规 22 2 3" xfId="22439"/>
    <cellStyle name="常规 22 2 4" xfId="22440"/>
    <cellStyle name="常规 22 2 5" xfId="22441"/>
    <cellStyle name="常规 22 2 6" xfId="22442"/>
    <cellStyle name="常规 22 2 7" xfId="22443"/>
    <cellStyle name="常规 22 2 8" xfId="22444"/>
    <cellStyle name="常规 22 2 9" xfId="22445"/>
    <cellStyle name="常规 22 3" xfId="22446"/>
    <cellStyle name="常规 22 3 10" xfId="22447"/>
    <cellStyle name="常规 22 3 11" xfId="22448"/>
    <cellStyle name="常规 22 3 12" xfId="22449"/>
    <cellStyle name="常规 22 3 13" xfId="22450"/>
    <cellStyle name="常规 22 3 14" xfId="22451"/>
    <cellStyle name="常规 22 3 15" xfId="22452"/>
    <cellStyle name="常规 22 3 2" xfId="22453"/>
    <cellStyle name="常规 22 3 3" xfId="22454"/>
    <cellStyle name="常规 22 3 4" xfId="22455"/>
    <cellStyle name="常规 22 3 5" xfId="22456"/>
    <cellStyle name="常规 22 3 6" xfId="22457"/>
    <cellStyle name="常规 22 3 7" xfId="22458"/>
    <cellStyle name="常规 22 3 8" xfId="22459"/>
    <cellStyle name="常规 22 3 9" xfId="22460"/>
    <cellStyle name="常规 22 4" xfId="22461"/>
    <cellStyle name="常规 22 4 10" xfId="22462"/>
    <cellStyle name="常规 22 4 11" xfId="22463"/>
    <cellStyle name="常规 22 4 12" xfId="22464"/>
    <cellStyle name="常规 22 4 13" xfId="22465"/>
    <cellStyle name="常规 22 4 14" xfId="22466"/>
    <cellStyle name="常规 22 4 15" xfId="22467"/>
    <cellStyle name="常规 22 4 2" xfId="22468"/>
    <cellStyle name="常规 22 4 3" xfId="22469"/>
    <cellStyle name="常规 22 4 4" xfId="22470"/>
    <cellStyle name="常规 22 4 5" xfId="22471"/>
    <cellStyle name="常规 22 4 6" xfId="22472"/>
    <cellStyle name="常规 22 4 7" xfId="22473"/>
    <cellStyle name="常规 22 4 8" xfId="22474"/>
    <cellStyle name="常规 22 4 9" xfId="22475"/>
    <cellStyle name="常规 22 5" xfId="22476"/>
    <cellStyle name="常规 22 5 10" xfId="22477"/>
    <cellStyle name="常规 22 5 11" xfId="22478"/>
    <cellStyle name="常规 22 5 12" xfId="22479"/>
    <cellStyle name="常规 22 5 13" xfId="22480"/>
    <cellStyle name="常规 22 5 14" xfId="22481"/>
    <cellStyle name="常规 22 5 15" xfId="22482"/>
    <cellStyle name="常规 22 5 2" xfId="22483"/>
    <cellStyle name="常规 22 5 3" xfId="22484"/>
    <cellStyle name="常规 22 5 4" xfId="22485"/>
    <cellStyle name="常规 22 5 5" xfId="22486"/>
    <cellStyle name="常规 22 5 6" xfId="22487"/>
    <cellStyle name="常规 22 5 7" xfId="22488"/>
    <cellStyle name="常规 22 5 8" xfId="22489"/>
    <cellStyle name="常规 22 5 9" xfId="22490"/>
    <cellStyle name="常规 23" xfId="22491"/>
    <cellStyle name="常规 23 2" xfId="22492"/>
    <cellStyle name="常规 23 2 10" xfId="22493"/>
    <cellStyle name="常规 23 2 11" xfId="22494"/>
    <cellStyle name="常规 23 2 12" xfId="22495"/>
    <cellStyle name="常规 23 2 13" xfId="22496"/>
    <cellStyle name="常规 23 2 14" xfId="22497"/>
    <cellStyle name="常规 23 2 15" xfId="22498"/>
    <cellStyle name="常规 23 2 2" xfId="22499"/>
    <cellStyle name="常规 23 2 3" xfId="22500"/>
    <cellStyle name="常规 23 2 4" xfId="22501"/>
    <cellStyle name="常规 23 2 5" xfId="22502"/>
    <cellStyle name="常规 23 2 6" xfId="22503"/>
    <cellStyle name="常规 23 2 7" xfId="22504"/>
    <cellStyle name="常规 23 2 8" xfId="22505"/>
    <cellStyle name="常规 23 2 9" xfId="22506"/>
    <cellStyle name="常规 23 3" xfId="22507"/>
    <cellStyle name="常规 23 3 10" xfId="22508"/>
    <cellStyle name="常规 23 3 11" xfId="22509"/>
    <cellStyle name="常规 23 3 12" xfId="22510"/>
    <cellStyle name="常规 23 3 13" xfId="22511"/>
    <cellStyle name="常规 23 3 14" xfId="22512"/>
    <cellStyle name="常规 23 3 15" xfId="22513"/>
    <cellStyle name="常规 23 3 2" xfId="22514"/>
    <cellStyle name="常规 23 3 3" xfId="22515"/>
    <cellStyle name="常规 23 3 4" xfId="22516"/>
    <cellStyle name="常规 23 3 5" xfId="22517"/>
    <cellStyle name="常规 23 3 6" xfId="22518"/>
    <cellStyle name="常规 23 3 7" xfId="22519"/>
    <cellStyle name="常规 23 3 8" xfId="22520"/>
    <cellStyle name="常规 23 3 9" xfId="22521"/>
    <cellStyle name="常规 23 4" xfId="22522"/>
    <cellStyle name="常规 23 4 10" xfId="22523"/>
    <cellStyle name="常规 23 4 11" xfId="22524"/>
    <cellStyle name="常规 23 4 12" xfId="22525"/>
    <cellStyle name="常规 23 4 13" xfId="22526"/>
    <cellStyle name="常规 23 4 14" xfId="22527"/>
    <cellStyle name="常规 23 4 15" xfId="22528"/>
    <cellStyle name="常规 23 4 2" xfId="22529"/>
    <cellStyle name="常规 23 4 3" xfId="22530"/>
    <cellStyle name="常规 23 4 4" xfId="22531"/>
    <cellStyle name="常规 23 4 5" xfId="22532"/>
    <cellStyle name="常规 23 4 6" xfId="22533"/>
    <cellStyle name="常规 23 4 7" xfId="22534"/>
    <cellStyle name="常规 23 4 8" xfId="22535"/>
    <cellStyle name="常规 23 4 9" xfId="22536"/>
    <cellStyle name="常规 23 5" xfId="22537"/>
    <cellStyle name="常规 23 5 10" xfId="22538"/>
    <cellStyle name="常规 23 5 11" xfId="22539"/>
    <cellStyle name="常规 23 5 12" xfId="22540"/>
    <cellStyle name="常规 23 5 13" xfId="22541"/>
    <cellStyle name="常规 23 5 14" xfId="22542"/>
    <cellStyle name="常规 23 5 15" xfId="22543"/>
    <cellStyle name="常规 23 5 2" xfId="22544"/>
    <cellStyle name="常规 23 5 3" xfId="22545"/>
    <cellStyle name="常规 23 5 4" xfId="22546"/>
    <cellStyle name="常规 23 5 5" xfId="22547"/>
    <cellStyle name="常规 23 5 6" xfId="22548"/>
    <cellStyle name="常规 23 5 7" xfId="22549"/>
    <cellStyle name="常规 23 5 8" xfId="22550"/>
    <cellStyle name="常规 23 5 9" xfId="22551"/>
    <cellStyle name="常规 24" xfId="22552"/>
    <cellStyle name="常规 24 2" xfId="22553"/>
    <cellStyle name="常规 24 2 10" xfId="22554"/>
    <cellStyle name="常规 24 2 11" xfId="22555"/>
    <cellStyle name="常规 24 2 12" xfId="22556"/>
    <cellStyle name="常规 24 2 13" xfId="22557"/>
    <cellStyle name="常规 24 2 14" xfId="22558"/>
    <cellStyle name="常规 24 2 15" xfId="22559"/>
    <cellStyle name="常规 24 2 2" xfId="22560"/>
    <cellStyle name="常规 24 2 3" xfId="22561"/>
    <cellStyle name="常规 24 2 4" xfId="22562"/>
    <cellStyle name="常规 24 2 5" xfId="22563"/>
    <cellStyle name="常规 24 2 6" xfId="22564"/>
    <cellStyle name="常规 24 2 7" xfId="22565"/>
    <cellStyle name="常规 24 2 8" xfId="22566"/>
    <cellStyle name="常规 24 2 9" xfId="22567"/>
    <cellStyle name="常规 24 3" xfId="22568"/>
    <cellStyle name="常规 24 3 10" xfId="22569"/>
    <cellStyle name="常规 24 3 11" xfId="22570"/>
    <cellStyle name="常规 24 3 12" xfId="22571"/>
    <cellStyle name="常规 24 3 13" xfId="22572"/>
    <cellStyle name="常规 24 3 14" xfId="22573"/>
    <cellStyle name="常规 24 3 15" xfId="22574"/>
    <cellStyle name="常规 24 3 2" xfId="22575"/>
    <cellStyle name="常规 24 3 3" xfId="22576"/>
    <cellStyle name="常规 24 3 4" xfId="22577"/>
    <cellStyle name="常规 24 3 5" xfId="22578"/>
    <cellStyle name="常规 24 3 6" xfId="22579"/>
    <cellStyle name="常规 24 3 7" xfId="22580"/>
    <cellStyle name="常规 24 3 8" xfId="22581"/>
    <cellStyle name="常规 24 3 9" xfId="22582"/>
    <cellStyle name="常规 24 4" xfId="22583"/>
    <cellStyle name="常规 24 4 10" xfId="22584"/>
    <cellStyle name="常规 24 4 11" xfId="22585"/>
    <cellStyle name="常规 24 4 12" xfId="22586"/>
    <cellStyle name="常规 24 4 13" xfId="22587"/>
    <cellStyle name="常规 24 4 14" xfId="22588"/>
    <cellStyle name="常规 24 4 15" xfId="22589"/>
    <cellStyle name="常规 24 4 2" xfId="22590"/>
    <cellStyle name="常规 24 4 3" xfId="22591"/>
    <cellStyle name="常规 24 4 4" xfId="22592"/>
    <cellStyle name="常规 24 4 5" xfId="22593"/>
    <cellStyle name="常规 24 4 6" xfId="22594"/>
    <cellStyle name="常规 24 4 7" xfId="22595"/>
    <cellStyle name="常规 24 4 8" xfId="22596"/>
    <cellStyle name="常规 24 4 9" xfId="22597"/>
    <cellStyle name="常规 24 5" xfId="22598"/>
    <cellStyle name="常规 24 5 10" xfId="22599"/>
    <cellStyle name="常规 24 5 11" xfId="22600"/>
    <cellStyle name="常规 24 5 12" xfId="22601"/>
    <cellStyle name="常规 24 5 13" xfId="22602"/>
    <cellStyle name="常规 24 5 14" xfId="22603"/>
    <cellStyle name="常规 24 5 15" xfId="22604"/>
    <cellStyle name="常规 24 5 2" xfId="22605"/>
    <cellStyle name="常规 24 5 3" xfId="22606"/>
    <cellStyle name="常规 24 5 4" xfId="22607"/>
    <cellStyle name="常规 24 5 5" xfId="22608"/>
    <cellStyle name="常规 24 5 6" xfId="22609"/>
    <cellStyle name="常规 24 5 7" xfId="22610"/>
    <cellStyle name="常规 24 5 8" xfId="22611"/>
    <cellStyle name="常规 24 5 9" xfId="22612"/>
    <cellStyle name="常规 25" xfId="22613"/>
    <cellStyle name="常规 25 2" xfId="22614"/>
    <cellStyle name="常规 25 2 10" xfId="22615"/>
    <cellStyle name="常规 25 2 11" xfId="22616"/>
    <cellStyle name="常规 25 2 12" xfId="22617"/>
    <cellStyle name="常规 25 2 13" xfId="22618"/>
    <cellStyle name="常规 25 2 14" xfId="22619"/>
    <cellStyle name="常规 25 2 15" xfId="22620"/>
    <cellStyle name="常规 25 2 2" xfId="22621"/>
    <cellStyle name="常规 25 2 3" xfId="22622"/>
    <cellStyle name="常规 25 2 4" xfId="22623"/>
    <cellStyle name="常规 25 2 5" xfId="22624"/>
    <cellStyle name="常规 25 2 6" xfId="22625"/>
    <cellStyle name="常规 25 2 7" xfId="22626"/>
    <cellStyle name="常规 25 2 8" xfId="22627"/>
    <cellStyle name="常规 25 2 9" xfId="22628"/>
    <cellStyle name="常规 25 3" xfId="22629"/>
    <cellStyle name="常规 25 3 10" xfId="22630"/>
    <cellStyle name="常规 25 3 11" xfId="22631"/>
    <cellStyle name="常规 25 3 12" xfId="22632"/>
    <cellStyle name="常规 25 3 13" xfId="22633"/>
    <cellStyle name="常规 25 3 14" xfId="22634"/>
    <cellStyle name="常规 25 3 15" xfId="22635"/>
    <cellStyle name="常规 25 3 2" xfId="22636"/>
    <cellStyle name="常规 25 3 3" xfId="22637"/>
    <cellStyle name="常规 25 3 4" xfId="22638"/>
    <cellStyle name="常规 25 3 5" xfId="22639"/>
    <cellStyle name="常规 25 3 6" xfId="22640"/>
    <cellStyle name="常规 25 3 7" xfId="22641"/>
    <cellStyle name="常规 25 3 8" xfId="22642"/>
    <cellStyle name="常规 25 3 9" xfId="22643"/>
    <cellStyle name="常规 25 4" xfId="22644"/>
    <cellStyle name="常规 25 4 10" xfId="22645"/>
    <cellStyle name="常规 25 4 11" xfId="22646"/>
    <cellStyle name="常规 25 4 12" xfId="22647"/>
    <cellStyle name="常规 25 4 13" xfId="22648"/>
    <cellStyle name="常规 25 4 14" xfId="22649"/>
    <cellStyle name="常规 25 4 15" xfId="22650"/>
    <cellStyle name="常规 25 4 2" xfId="22651"/>
    <cellStyle name="常规 25 4 3" xfId="22652"/>
    <cellStyle name="常规 25 4 4" xfId="22653"/>
    <cellStyle name="常规 25 4 5" xfId="22654"/>
    <cellStyle name="常规 25 4 6" xfId="22655"/>
    <cellStyle name="常规 25 4 7" xfId="22656"/>
    <cellStyle name="常规 25 4 8" xfId="22657"/>
    <cellStyle name="常规 25 4 9" xfId="22658"/>
    <cellStyle name="常规 25 5" xfId="22659"/>
    <cellStyle name="常规 25 5 10" xfId="22660"/>
    <cellStyle name="常规 25 5 11" xfId="22661"/>
    <cellStyle name="常规 25 5 12" xfId="22662"/>
    <cellStyle name="常规 25 5 13" xfId="22663"/>
    <cellStyle name="常规 25 5 14" xfId="22664"/>
    <cellStyle name="常规 25 5 15" xfId="22665"/>
    <cellStyle name="常规 25 5 2" xfId="22666"/>
    <cellStyle name="常规 25 5 3" xfId="22667"/>
    <cellStyle name="常规 25 5 4" xfId="22668"/>
    <cellStyle name="常规 25 5 5" xfId="22669"/>
    <cellStyle name="常规 25 5 6" xfId="22670"/>
    <cellStyle name="常规 25 5 7" xfId="22671"/>
    <cellStyle name="常规 25 5 8" xfId="22672"/>
    <cellStyle name="常规 25 5 9" xfId="22673"/>
    <cellStyle name="常规 26 2" xfId="22674"/>
    <cellStyle name="常规 26 2 10" xfId="22675"/>
    <cellStyle name="常规 26 2 11" xfId="22676"/>
    <cellStyle name="常规 26 2 12" xfId="22677"/>
    <cellStyle name="常规 26 2 13" xfId="22678"/>
    <cellStyle name="常规 26 2 14" xfId="22679"/>
    <cellStyle name="常规 26 2 15" xfId="22680"/>
    <cellStyle name="常规 26 2 2" xfId="22681"/>
    <cellStyle name="常规 26 2 3" xfId="22682"/>
    <cellStyle name="常规 26 2 4" xfId="22683"/>
    <cellStyle name="常规 26 2 5" xfId="22684"/>
    <cellStyle name="常规 26 2 6" xfId="22685"/>
    <cellStyle name="常规 26 2 7" xfId="22686"/>
    <cellStyle name="常规 26 2 8" xfId="22687"/>
    <cellStyle name="常规 26 2 9" xfId="22688"/>
    <cellStyle name="常规 26 3" xfId="22689"/>
    <cellStyle name="常规 26 3 10" xfId="22690"/>
    <cellStyle name="常规 26 3 11" xfId="22691"/>
    <cellStyle name="常规 26 3 12" xfId="22692"/>
    <cellStyle name="常规 26 3 13" xfId="22693"/>
    <cellStyle name="常规 26 3 14" xfId="22694"/>
    <cellStyle name="常规 26 3 15" xfId="22695"/>
    <cellStyle name="常规 26 3 2" xfId="22696"/>
    <cellStyle name="常规 26 3 3" xfId="22697"/>
    <cellStyle name="常规 26 3 4" xfId="22698"/>
    <cellStyle name="常规 26 3 5" xfId="22699"/>
    <cellStyle name="常规 26 3 6" xfId="22700"/>
    <cellStyle name="常规 26 3 7" xfId="22701"/>
    <cellStyle name="常规 26 3 8" xfId="22702"/>
    <cellStyle name="常规 26 3 9" xfId="22703"/>
    <cellStyle name="常规 26 4" xfId="22704"/>
    <cellStyle name="常规 26 4 10" xfId="22705"/>
    <cellStyle name="常规 26 4 11" xfId="22706"/>
    <cellStyle name="常规 26 4 12" xfId="22707"/>
    <cellStyle name="常规 26 4 13" xfId="22708"/>
    <cellStyle name="常规 26 4 14" xfId="22709"/>
    <cellStyle name="常规 26 4 15" xfId="22710"/>
    <cellStyle name="常规 26 4 2" xfId="22711"/>
    <cellStyle name="常规 26 4 3" xfId="22712"/>
    <cellStyle name="常规 26 4 4" xfId="22713"/>
    <cellStyle name="常规 26 4 5" xfId="22714"/>
    <cellStyle name="常规 26 4 6" xfId="22715"/>
    <cellStyle name="常规 26 4 7" xfId="22716"/>
    <cellStyle name="常规 26 4 8" xfId="22717"/>
    <cellStyle name="常规 26 4 9" xfId="22718"/>
    <cellStyle name="常规 26 5" xfId="22719"/>
    <cellStyle name="常规 26 5 10" xfId="22720"/>
    <cellStyle name="常规 26 5 11" xfId="22721"/>
    <cellStyle name="常规 26 5 12" xfId="22722"/>
    <cellStyle name="常规 26 5 13" xfId="22723"/>
    <cellStyle name="常规 26 5 14" xfId="22724"/>
    <cellStyle name="常规 26 5 15" xfId="22725"/>
    <cellStyle name="常规 26 5 2" xfId="22726"/>
    <cellStyle name="常规 26 5 3" xfId="22727"/>
    <cellStyle name="常规 26 5 4" xfId="22728"/>
    <cellStyle name="常规 26 5 5" xfId="22729"/>
    <cellStyle name="常规 26 5 6" xfId="22730"/>
    <cellStyle name="常规 26 5 7" xfId="22731"/>
    <cellStyle name="常规 26 5 8" xfId="22732"/>
    <cellStyle name="常规 26 5 9" xfId="22733"/>
    <cellStyle name="常规 27 2" xfId="22734"/>
    <cellStyle name="常规 27 2 10" xfId="22735"/>
    <cellStyle name="常规 27 2 11" xfId="22736"/>
    <cellStyle name="常规 27 2 12" xfId="22737"/>
    <cellStyle name="常规 27 2 13" xfId="22738"/>
    <cellStyle name="常规 27 2 14" xfId="22739"/>
    <cellStyle name="常规 27 2 15" xfId="22740"/>
    <cellStyle name="常规 27 2 2" xfId="22741"/>
    <cellStyle name="常规 27 2 3" xfId="22742"/>
    <cellStyle name="常规 27 2 4" xfId="22743"/>
    <cellStyle name="常规 27 2 5" xfId="22744"/>
    <cellStyle name="常规 27 2 6" xfId="22745"/>
    <cellStyle name="常规 27 2 7" xfId="22746"/>
    <cellStyle name="常规 27 2 8" xfId="22747"/>
    <cellStyle name="常规 27 2 9" xfId="22748"/>
    <cellStyle name="常规 27 3" xfId="22749"/>
    <cellStyle name="常规 27 3 10" xfId="22750"/>
    <cellStyle name="常规 27 3 11" xfId="22751"/>
    <cellStyle name="常规 27 3 12" xfId="22752"/>
    <cellStyle name="常规 27 3 13" xfId="22753"/>
    <cellStyle name="常规 27 3 14" xfId="22754"/>
    <cellStyle name="常规 27 3 15" xfId="22755"/>
    <cellStyle name="常规 27 3 2" xfId="22756"/>
    <cellStyle name="常规 27 3 3" xfId="22757"/>
    <cellStyle name="常规 27 3 4" xfId="22758"/>
    <cellStyle name="常规 27 3 5" xfId="22759"/>
    <cellStyle name="常规 27 3 6" xfId="22760"/>
    <cellStyle name="常规 27 3 7" xfId="22761"/>
    <cellStyle name="常规 27 3 8" xfId="22762"/>
    <cellStyle name="常规 27 3 9" xfId="22763"/>
    <cellStyle name="常规 27 4" xfId="22764"/>
    <cellStyle name="常规 27 4 10" xfId="22765"/>
    <cellStyle name="常规 27 4 11" xfId="22766"/>
    <cellStyle name="常规 27 4 12" xfId="22767"/>
    <cellStyle name="常规 27 4 13" xfId="22768"/>
    <cellStyle name="常规 27 4 14" xfId="22769"/>
    <cellStyle name="常规 27 4 15" xfId="22770"/>
    <cellStyle name="常规 27 4 2" xfId="22771"/>
    <cellStyle name="常规 27 4 3" xfId="22772"/>
    <cellStyle name="常规 27 4 4" xfId="22773"/>
    <cellStyle name="常规 27 4 5" xfId="22774"/>
    <cellStyle name="常规 27 4 6" xfId="22775"/>
    <cellStyle name="常规 27 4 7" xfId="22776"/>
    <cellStyle name="常规 27 4 8" xfId="22777"/>
    <cellStyle name="常规 27 4 9" xfId="22778"/>
    <cellStyle name="常规 27 5" xfId="22779"/>
    <cellStyle name="常规 27 5 10" xfId="22780"/>
    <cellStyle name="常规 27 5 11" xfId="22781"/>
    <cellStyle name="常规 27 5 12" xfId="22782"/>
    <cellStyle name="常规 27 5 13" xfId="22783"/>
    <cellStyle name="常规 27 5 14" xfId="22784"/>
    <cellStyle name="常规 27 5 15" xfId="22785"/>
    <cellStyle name="常规 27 5 2" xfId="22786"/>
    <cellStyle name="常规 27 5 3" xfId="22787"/>
    <cellStyle name="常规 27 5 4" xfId="22788"/>
    <cellStyle name="常规 27 5 5" xfId="22789"/>
    <cellStyle name="常规 27 5 6" xfId="22790"/>
    <cellStyle name="常规 27 5 7" xfId="22791"/>
    <cellStyle name="常规 27 5 8" xfId="22792"/>
    <cellStyle name="常规 27 5 9" xfId="22793"/>
    <cellStyle name="常规 28 2" xfId="22794"/>
    <cellStyle name="常规 28 2 10" xfId="22795"/>
    <cellStyle name="常规 28 2 11" xfId="22796"/>
    <cellStyle name="常规 28 2 12" xfId="22797"/>
    <cellStyle name="常规 28 2 13" xfId="22798"/>
    <cellStyle name="常规 28 2 14" xfId="22799"/>
    <cellStyle name="常规 28 2 15" xfId="22800"/>
    <cellStyle name="常规 28 2 2" xfId="22801"/>
    <cellStyle name="常规 28 2 3" xfId="22802"/>
    <cellStyle name="常规 28 2 4" xfId="22803"/>
    <cellStyle name="常规 28 2 5" xfId="22804"/>
    <cellStyle name="常规 28 2 6" xfId="22805"/>
    <cellStyle name="常规 28 2 7" xfId="22806"/>
    <cellStyle name="常规 28 2 8" xfId="22807"/>
    <cellStyle name="常规 28 2 9" xfId="22808"/>
    <cellStyle name="常规 28 3" xfId="22809"/>
    <cellStyle name="常规 28 3 10" xfId="22810"/>
    <cellStyle name="常规 28 3 11" xfId="22811"/>
    <cellStyle name="常规 28 3 12" xfId="22812"/>
    <cellStyle name="常规 28 3 13" xfId="22813"/>
    <cellStyle name="常规 28 3 14" xfId="22814"/>
    <cellStyle name="常规 28 3 15" xfId="22815"/>
    <cellStyle name="常规 28 3 2" xfId="22816"/>
    <cellStyle name="常规 28 3 3" xfId="22817"/>
    <cellStyle name="常规 28 3 4" xfId="22818"/>
    <cellStyle name="常规 28 3 5" xfId="22819"/>
    <cellStyle name="常规 28 3 6" xfId="22820"/>
    <cellStyle name="常规 28 3 7" xfId="22821"/>
    <cellStyle name="常规 28 3 8" xfId="22822"/>
    <cellStyle name="常规 28 3 9" xfId="22823"/>
    <cellStyle name="常规 28 4" xfId="22824"/>
    <cellStyle name="常规 28 4 10" xfId="22825"/>
    <cellStyle name="常规 28 4 11" xfId="22826"/>
    <cellStyle name="常规 28 4 12" xfId="22827"/>
    <cellStyle name="常规 28 4 13" xfId="22828"/>
    <cellStyle name="常规 28 4 14" xfId="22829"/>
    <cellStyle name="常规 28 4 15" xfId="22830"/>
    <cellStyle name="常规 28 4 2" xfId="22831"/>
    <cellStyle name="常规 28 4 3" xfId="22832"/>
    <cellStyle name="常规 28 4 4" xfId="22833"/>
    <cellStyle name="常规 28 4 5" xfId="22834"/>
    <cellStyle name="常规 28 4 6" xfId="22835"/>
    <cellStyle name="常规 28 4 7" xfId="22836"/>
    <cellStyle name="常规 28 4 8" xfId="22837"/>
    <cellStyle name="常规 28 4 9" xfId="22838"/>
    <cellStyle name="常规 28 5" xfId="22839"/>
    <cellStyle name="常规 28 5 10" xfId="22840"/>
    <cellStyle name="常规 28 5 11" xfId="22841"/>
    <cellStyle name="常规 28 5 12" xfId="22842"/>
    <cellStyle name="常规 28 5 13" xfId="22843"/>
    <cellStyle name="常规 28 5 14" xfId="22844"/>
    <cellStyle name="常规 28 5 15" xfId="22845"/>
    <cellStyle name="常规 28 5 2" xfId="22846"/>
    <cellStyle name="常规 28 5 3" xfId="22847"/>
    <cellStyle name="常规 28 5 4" xfId="22848"/>
    <cellStyle name="常规 28 5 5" xfId="22849"/>
    <cellStyle name="常规 28 5 6" xfId="22850"/>
    <cellStyle name="常规 28 5 7" xfId="22851"/>
    <cellStyle name="常规 28 5 8" xfId="22852"/>
    <cellStyle name="常规 28 5 9" xfId="22853"/>
    <cellStyle name="常规 29 2" xfId="22854"/>
    <cellStyle name="常规 29 2 10" xfId="22855"/>
    <cellStyle name="常规 29 2 11" xfId="22856"/>
    <cellStyle name="常规 29 2 12" xfId="22857"/>
    <cellStyle name="常规 29 2 13" xfId="22858"/>
    <cellStyle name="常规 29 2 14" xfId="22859"/>
    <cellStyle name="常规 29 2 15" xfId="22860"/>
    <cellStyle name="常规 29 2 2" xfId="22861"/>
    <cellStyle name="常规 29 2 3" xfId="22862"/>
    <cellStyle name="常规 29 2 4" xfId="22863"/>
    <cellStyle name="常规 29 2 5" xfId="22864"/>
    <cellStyle name="常规 29 2 6" xfId="22865"/>
    <cellStyle name="常规 29 2 7" xfId="22866"/>
    <cellStyle name="常规 29 2 8" xfId="22867"/>
    <cellStyle name="常规 29 2 9" xfId="22868"/>
    <cellStyle name="常规 29 3" xfId="22869"/>
    <cellStyle name="常规 29 3 10" xfId="22870"/>
    <cellStyle name="常规 29 3 11" xfId="22871"/>
    <cellStyle name="常规 29 3 12" xfId="22872"/>
    <cellStyle name="常规 29 3 13" xfId="22873"/>
    <cellStyle name="常规 29 3 14" xfId="22874"/>
    <cellStyle name="常规 29 3 15" xfId="22875"/>
    <cellStyle name="常规 29 3 2" xfId="22876"/>
    <cellStyle name="常规 29 3 3" xfId="22877"/>
    <cellStyle name="常规 29 3 4" xfId="22878"/>
    <cellStyle name="常规 29 3 5" xfId="22879"/>
    <cellStyle name="常规 29 3 6" xfId="22880"/>
    <cellStyle name="常规 29 3 7" xfId="22881"/>
    <cellStyle name="常规 29 3 8" xfId="22882"/>
    <cellStyle name="常规 29 3 9" xfId="22883"/>
    <cellStyle name="常规 29 4" xfId="22884"/>
    <cellStyle name="常规 29 4 10" xfId="22885"/>
    <cellStyle name="常规 29 4 11" xfId="22886"/>
    <cellStyle name="常规 29 4 12" xfId="22887"/>
    <cellStyle name="常规 29 4 13" xfId="22888"/>
    <cellStyle name="常规 29 4 14" xfId="22889"/>
    <cellStyle name="常规 29 4 15" xfId="22890"/>
    <cellStyle name="常规 29 4 2" xfId="22891"/>
    <cellStyle name="常规 29 4 3" xfId="22892"/>
    <cellStyle name="常规 29 4 4" xfId="22893"/>
    <cellStyle name="常规 29 4 5" xfId="22894"/>
    <cellStyle name="常规 29 4 6" xfId="22895"/>
    <cellStyle name="常规 29 4 7" xfId="22896"/>
    <cellStyle name="常规 29 4 8" xfId="22897"/>
    <cellStyle name="常规 29 4 9" xfId="22898"/>
    <cellStyle name="常规 29 5" xfId="22899"/>
    <cellStyle name="常规 29 5 10" xfId="22900"/>
    <cellStyle name="常规 29 5 11" xfId="22901"/>
    <cellStyle name="常规 29 5 12" xfId="22902"/>
    <cellStyle name="常规 29 5 13" xfId="22903"/>
    <cellStyle name="常规 29 5 14" xfId="22904"/>
    <cellStyle name="常规 29 5 15" xfId="22905"/>
    <cellStyle name="常规 29 5 2" xfId="22906"/>
    <cellStyle name="常规 29 5 3" xfId="22907"/>
    <cellStyle name="常规 29 5 4" xfId="22908"/>
    <cellStyle name="常规 29 5 5" xfId="22909"/>
    <cellStyle name="常规 29 5 6" xfId="22910"/>
    <cellStyle name="常规 29 5 7" xfId="22911"/>
    <cellStyle name="常规 29 5 8" xfId="22912"/>
    <cellStyle name="常规 29 5 9" xfId="22913"/>
    <cellStyle name="常规 3" xfId="2"/>
    <cellStyle name="常规 3 10" xfId="22"/>
    <cellStyle name="常规 3 10 2" xfId="22914"/>
    <cellStyle name="常规 3 10 2 10" xfId="22915"/>
    <cellStyle name="常规 3 10 2 11" xfId="22916"/>
    <cellStyle name="常规 3 10 2 12" xfId="22917"/>
    <cellStyle name="常规 3 10 2 13" xfId="22918"/>
    <cellStyle name="常规 3 10 2 14" xfId="22919"/>
    <cellStyle name="常规 3 10 2 15" xfId="22920"/>
    <cellStyle name="常规 3 10 2 2" xfId="22921"/>
    <cellStyle name="常规 3 10 2 3" xfId="22922"/>
    <cellStyle name="常规 3 10 2 4" xfId="22923"/>
    <cellStyle name="常规 3 10 2 5" xfId="22924"/>
    <cellStyle name="常规 3 10 2 6" xfId="22925"/>
    <cellStyle name="常规 3 10 2 7" xfId="22926"/>
    <cellStyle name="常规 3 10 2 8" xfId="22927"/>
    <cellStyle name="常规 3 10 2 9" xfId="22928"/>
    <cellStyle name="常规 3 10 3" xfId="22929"/>
    <cellStyle name="常规 3 10 3 10" xfId="22930"/>
    <cellStyle name="常规 3 10 3 11" xfId="22931"/>
    <cellStyle name="常规 3 10 3 12" xfId="22932"/>
    <cellStyle name="常规 3 10 3 13" xfId="22933"/>
    <cellStyle name="常规 3 10 3 14" xfId="22934"/>
    <cellStyle name="常规 3 10 3 15" xfId="22935"/>
    <cellStyle name="常规 3 10 3 2" xfId="22936"/>
    <cellStyle name="常规 3 10 3 3" xfId="22937"/>
    <cellStyle name="常规 3 10 3 4" xfId="22938"/>
    <cellStyle name="常规 3 10 3 5" xfId="22939"/>
    <cellStyle name="常规 3 10 3 6" xfId="22940"/>
    <cellStyle name="常规 3 10 3 7" xfId="22941"/>
    <cellStyle name="常规 3 10 3 8" xfId="22942"/>
    <cellStyle name="常规 3 10 3 9" xfId="22943"/>
    <cellStyle name="常规 3 10 4" xfId="22944"/>
    <cellStyle name="常规 3 10 4 10" xfId="22945"/>
    <cellStyle name="常规 3 10 4 11" xfId="22946"/>
    <cellStyle name="常规 3 10 4 12" xfId="22947"/>
    <cellStyle name="常规 3 10 4 13" xfId="22948"/>
    <cellStyle name="常规 3 10 4 14" xfId="22949"/>
    <cellStyle name="常规 3 10 4 15" xfId="22950"/>
    <cellStyle name="常规 3 10 4 2" xfId="22951"/>
    <cellStyle name="常规 3 10 4 3" xfId="22952"/>
    <cellStyle name="常规 3 10 4 4" xfId="22953"/>
    <cellStyle name="常规 3 10 4 5" xfId="22954"/>
    <cellStyle name="常规 3 10 4 6" xfId="22955"/>
    <cellStyle name="常规 3 10 4 7" xfId="22956"/>
    <cellStyle name="常规 3 10 4 8" xfId="22957"/>
    <cellStyle name="常规 3 10 4 9" xfId="22958"/>
    <cellStyle name="常规 3 10 5" xfId="22959"/>
    <cellStyle name="常规 3 10 5 10" xfId="22960"/>
    <cellStyle name="常规 3 10 5 11" xfId="22961"/>
    <cellStyle name="常规 3 10 5 12" xfId="22962"/>
    <cellStyle name="常规 3 10 5 13" xfId="22963"/>
    <cellStyle name="常规 3 10 5 14" xfId="22964"/>
    <cellStyle name="常规 3 10 5 15" xfId="22965"/>
    <cellStyle name="常规 3 10 5 2" xfId="22966"/>
    <cellStyle name="常规 3 10 5 3" xfId="22967"/>
    <cellStyle name="常规 3 10 5 4" xfId="22968"/>
    <cellStyle name="常规 3 10 5 5" xfId="22969"/>
    <cellStyle name="常规 3 10 5 6" xfId="22970"/>
    <cellStyle name="常规 3 10 5 7" xfId="22971"/>
    <cellStyle name="常规 3 10 5 8" xfId="22972"/>
    <cellStyle name="常规 3 10 5 9" xfId="22973"/>
    <cellStyle name="常规 3 11" xfId="23"/>
    <cellStyle name="常规 3 11 2" xfId="22974"/>
    <cellStyle name="常规 3 11 2 10" xfId="22975"/>
    <cellStyle name="常规 3 11 2 11" xfId="22976"/>
    <cellStyle name="常规 3 11 2 12" xfId="22977"/>
    <cellStyle name="常规 3 11 2 13" xfId="22978"/>
    <cellStyle name="常规 3 11 2 14" xfId="22979"/>
    <cellStyle name="常规 3 11 2 15" xfId="22980"/>
    <cellStyle name="常规 3 11 2 2" xfId="22981"/>
    <cellStyle name="常规 3 11 2 3" xfId="22982"/>
    <cellStyle name="常规 3 11 2 4" xfId="22983"/>
    <cellStyle name="常规 3 11 2 5" xfId="22984"/>
    <cellStyle name="常规 3 11 2 6" xfId="22985"/>
    <cellStyle name="常规 3 11 2 7" xfId="22986"/>
    <cellStyle name="常规 3 11 2 8" xfId="22987"/>
    <cellStyle name="常规 3 11 2 9" xfId="22988"/>
    <cellStyle name="常规 3 11 3" xfId="22989"/>
    <cellStyle name="常规 3 11 3 10" xfId="22990"/>
    <cellStyle name="常规 3 11 3 11" xfId="22991"/>
    <cellStyle name="常规 3 11 3 12" xfId="22992"/>
    <cellStyle name="常规 3 11 3 13" xfId="22993"/>
    <cellStyle name="常规 3 11 3 14" xfId="22994"/>
    <cellStyle name="常规 3 11 3 15" xfId="22995"/>
    <cellStyle name="常规 3 11 3 2" xfId="22996"/>
    <cellStyle name="常规 3 11 3 3" xfId="22997"/>
    <cellStyle name="常规 3 11 3 4" xfId="22998"/>
    <cellStyle name="常规 3 11 3 5" xfId="22999"/>
    <cellStyle name="常规 3 11 3 6" xfId="23000"/>
    <cellStyle name="常规 3 11 3 7" xfId="23001"/>
    <cellStyle name="常规 3 11 3 8" xfId="23002"/>
    <cellStyle name="常规 3 11 3 9" xfId="23003"/>
    <cellStyle name="常规 3 11 4" xfId="23004"/>
    <cellStyle name="常规 3 11 4 10" xfId="23005"/>
    <cellStyle name="常规 3 11 4 11" xfId="23006"/>
    <cellStyle name="常规 3 11 4 12" xfId="23007"/>
    <cellStyle name="常规 3 11 4 13" xfId="23008"/>
    <cellStyle name="常规 3 11 4 14" xfId="23009"/>
    <cellStyle name="常规 3 11 4 15" xfId="23010"/>
    <cellStyle name="常规 3 11 4 2" xfId="23011"/>
    <cellStyle name="常规 3 11 4 3" xfId="23012"/>
    <cellStyle name="常规 3 11 4 4" xfId="23013"/>
    <cellStyle name="常规 3 11 4 5" xfId="23014"/>
    <cellStyle name="常规 3 11 4 6" xfId="23015"/>
    <cellStyle name="常规 3 11 4 7" xfId="23016"/>
    <cellStyle name="常规 3 11 4 8" xfId="23017"/>
    <cellStyle name="常规 3 11 4 9" xfId="23018"/>
    <cellStyle name="常规 3 11 5" xfId="23019"/>
    <cellStyle name="常规 3 11 5 10" xfId="23020"/>
    <cellStyle name="常规 3 11 5 11" xfId="23021"/>
    <cellStyle name="常规 3 11 5 12" xfId="23022"/>
    <cellStyle name="常规 3 11 5 13" xfId="23023"/>
    <cellStyle name="常规 3 11 5 14" xfId="23024"/>
    <cellStyle name="常规 3 11 5 15" xfId="23025"/>
    <cellStyle name="常规 3 11 5 2" xfId="23026"/>
    <cellStyle name="常规 3 11 5 3" xfId="23027"/>
    <cellStyle name="常规 3 11 5 4" xfId="23028"/>
    <cellStyle name="常规 3 11 5 5" xfId="23029"/>
    <cellStyle name="常规 3 11 5 6" xfId="23030"/>
    <cellStyle name="常规 3 11 5 7" xfId="23031"/>
    <cellStyle name="常规 3 11 5 8" xfId="23032"/>
    <cellStyle name="常规 3 11 5 9" xfId="23033"/>
    <cellStyle name="常规 3 12" xfId="24"/>
    <cellStyle name="常规 3 12 2" xfId="23034"/>
    <cellStyle name="常规 3 12 2 10" xfId="23035"/>
    <cellStyle name="常规 3 12 2 11" xfId="23036"/>
    <cellStyle name="常规 3 12 2 12" xfId="23037"/>
    <cellStyle name="常规 3 12 2 13" xfId="23038"/>
    <cellStyle name="常规 3 12 2 14" xfId="23039"/>
    <cellStyle name="常规 3 12 2 15" xfId="23040"/>
    <cellStyle name="常规 3 12 2 2" xfId="23041"/>
    <cellStyle name="常规 3 12 2 3" xfId="23042"/>
    <cellStyle name="常规 3 12 2 4" xfId="23043"/>
    <cellStyle name="常规 3 12 2 5" xfId="23044"/>
    <cellStyle name="常规 3 12 2 6" xfId="23045"/>
    <cellStyle name="常规 3 12 2 7" xfId="23046"/>
    <cellStyle name="常规 3 12 2 8" xfId="23047"/>
    <cellStyle name="常规 3 12 2 9" xfId="23048"/>
    <cellStyle name="常规 3 12 3" xfId="23049"/>
    <cellStyle name="常规 3 12 3 10" xfId="23050"/>
    <cellStyle name="常规 3 12 3 11" xfId="23051"/>
    <cellStyle name="常规 3 12 3 12" xfId="23052"/>
    <cellStyle name="常规 3 12 3 13" xfId="23053"/>
    <cellStyle name="常规 3 12 3 14" xfId="23054"/>
    <cellStyle name="常规 3 12 3 15" xfId="23055"/>
    <cellStyle name="常规 3 12 3 2" xfId="23056"/>
    <cellStyle name="常规 3 12 3 3" xfId="23057"/>
    <cellStyle name="常规 3 12 3 4" xfId="23058"/>
    <cellStyle name="常规 3 12 3 5" xfId="23059"/>
    <cellStyle name="常规 3 12 3 6" xfId="23060"/>
    <cellStyle name="常规 3 12 3 7" xfId="23061"/>
    <cellStyle name="常规 3 12 3 8" xfId="23062"/>
    <cellStyle name="常规 3 12 3 9" xfId="23063"/>
    <cellStyle name="常规 3 12 4" xfId="23064"/>
    <cellStyle name="常规 3 12 4 10" xfId="23065"/>
    <cellStyle name="常规 3 12 4 11" xfId="23066"/>
    <cellStyle name="常规 3 12 4 12" xfId="23067"/>
    <cellStyle name="常规 3 12 4 13" xfId="23068"/>
    <cellStyle name="常规 3 12 4 14" xfId="23069"/>
    <cellStyle name="常规 3 12 4 15" xfId="23070"/>
    <cellStyle name="常规 3 12 4 2" xfId="23071"/>
    <cellStyle name="常规 3 12 4 3" xfId="23072"/>
    <cellStyle name="常规 3 12 4 4" xfId="23073"/>
    <cellStyle name="常规 3 12 4 5" xfId="23074"/>
    <cellStyle name="常规 3 12 4 6" xfId="23075"/>
    <cellStyle name="常规 3 12 4 7" xfId="23076"/>
    <cellStyle name="常规 3 12 4 8" xfId="23077"/>
    <cellStyle name="常规 3 12 4 9" xfId="23078"/>
    <cellStyle name="常规 3 12 5" xfId="23079"/>
    <cellStyle name="常规 3 12 5 10" xfId="23080"/>
    <cellStyle name="常规 3 12 5 11" xfId="23081"/>
    <cellStyle name="常规 3 12 5 12" xfId="23082"/>
    <cellStyle name="常规 3 12 5 13" xfId="23083"/>
    <cellStyle name="常规 3 12 5 14" xfId="23084"/>
    <cellStyle name="常规 3 12 5 15" xfId="23085"/>
    <cellStyle name="常规 3 12 5 2" xfId="23086"/>
    <cellStyle name="常规 3 12 5 3" xfId="23087"/>
    <cellStyle name="常规 3 12 5 4" xfId="23088"/>
    <cellStyle name="常规 3 12 5 5" xfId="23089"/>
    <cellStyle name="常规 3 12 5 6" xfId="23090"/>
    <cellStyle name="常规 3 12 5 7" xfId="23091"/>
    <cellStyle name="常规 3 12 5 8" xfId="23092"/>
    <cellStyle name="常规 3 12 5 9" xfId="23093"/>
    <cellStyle name="常规 3 13" xfId="23094"/>
    <cellStyle name="常规 3 13 2" xfId="23095"/>
    <cellStyle name="常规 3 13 2 10" xfId="23096"/>
    <cellStyle name="常规 3 13 2 11" xfId="23097"/>
    <cellStyle name="常规 3 13 2 12" xfId="23098"/>
    <cellStyle name="常规 3 13 2 13" xfId="23099"/>
    <cellStyle name="常规 3 13 2 14" xfId="23100"/>
    <cellStyle name="常规 3 13 2 15" xfId="23101"/>
    <cellStyle name="常规 3 13 2 2" xfId="23102"/>
    <cellStyle name="常规 3 13 2 3" xfId="23103"/>
    <cellStyle name="常规 3 13 2 4" xfId="23104"/>
    <cellStyle name="常规 3 13 2 5" xfId="23105"/>
    <cellStyle name="常规 3 13 2 6" xfId="23106"/>
    <cellStyle name="常规 3 13 2 7" xfId="23107"/>
    <cellStyle name="常规 3 13 2 8" xfId="23108"/>
    <cellStyle name="常规 3 13 2 9" xfId="23109"/>
    <cellStyle name="常规 3 13 3" xfId="23110"/>
    <cellStyle name="常规 3 13 3 10" xfId="23111"/>
    <cellStyle name="常规 3 13 3 11" xfId="23112"/>
    <cellStyle name="常规 3 13 3 12" xfId="23113"/>
    <cellStyle name="常规 3 13 3 13" xfId="23114"/>
    <cellStyle name="常规 3 13 3 14" xfId="23115"/>
    <cellStyle name="常规 3 13 3 15" xfId="23116"/>
    <cellStyle name="常规 3 13 3 2" xfId="23117"/>
    <cellStyle name="常规 3 13 3 3" xfId="23118"/>
    <cellStyle name="常规 3 13 3 4" xfId="23119"/>
    <cellStyle name="常规 3 13 3 5" xfId="23120"/>
    <cellStyle name="常规 3 13 3 6" xfId="23121"/>
    <cellStyle name="常规 3 13 3 7" xfId="23122"/>
    <cellStyle name="常规 3 13 3 8" xfId="23123"/>
    <cellStyle name="常规 3 13 3 9" xfId="23124"/>
    <cellStyle name="常规 3 13 4" xfId="23125"/>
    <cellStyle name="常规 3 13 4 10" xfId="23126"/>
    <cellStyle name="常规 3 13 4 11" xfId="23127"/>
    <cellStyle name="常规 3 13 4 12" xfId="23128"/>
    <cellStyle name="常规 3 13 4 13" xfId="23129"/>
    <cellStyle name="常规 3 13 4 14" xfId="23130"/>
    <cellStyle name="常规 3 13 4 15" xfId="23131"/>
    <cellStyle name="常规 3 13 4 2" xfId="23132"/>
    <cellStyle name="常规 3 13 4 3" xfId="23133"/>
    <cellStyle name="常规 3 13 4 4" xfId="23134"/>
    <cellStyle name="常规 3 13 4 5" xfId="23135"/>
    <cellStyle name="常规 3 13 4 6" xfId="23136"/>
    <cellStyle name="常规 3 13 4 7" xfId="23137"/>
    <cellStyle name="常规 3 13 4 8" xfId="23138"/>
    <cellStyle name="常规 3 13 4 9" xfId="23139"/>
    <cellStyle name="常规 3 13 5" xfId="23140"/>
    <cellStyle name="常规 3 13 5 10" xfId="23141"/>
    <cellStyle name="常规 3 13 5 11" xfId="23142"/>
    <cellStyle name="常规 3 13 5 12" xfId="23143"/>
    <cellStyle name="常规 3 13 5 13" xfId="23144"/>
    <cellStyle name="常规 3 13 5 14" xfId="23145"/>
    <cellStyle name="常规 3 13 5 15" xfId="23146"/>
    <cellStyle name="常规 3 13 5 2" xfId="23147"/>
    <cellStyle name="常规 3 13 5 3" xfId="23148"/>
    <cellStyle name="常规 3 13 5 4" xfId="23149"/>
    <cellStyle name="常规 3 13 5 5" xfId="23150"/>
    <cellStyle name="常规 3 13 5 6" xfId="23151"/>
    <cellStyle name="常规 3 13 5 7" xfId="23152"/>
    <cellStyle name="常规 3 13 5 8" xfId="23153"/>
    <cellStyle name="常规 3 13 5 9" xfId="23154"/>
    <cellStyle name="常规 3 14" xfId="23155"/>
    <cellStyle name="常规 3 14 2" xfId="23156"/>
    <cellStyle name="常规 3 14 2 10" xfId="23157"/>
    <cellStyle name="常规 3 14 2 11" xfId="23158"/>
    <cellStyle name="常规 3 14 2 12" xfId="23159"/>
    <cellStyle name="常规 3 14 2 13" xfId="23160"/>
    <cellStyle name="常规 3 14 2 14" xfId="23161"/>
    <cellStyle name="常规 3 14 2 15" xfId="23162"/>
    <cellStyle name="常规 3 14 2 2" xfId="23163"/>
    <cellStyle name="常规 3 14 2 3" xfId="23164"/>
    <cellStyle name="常规 3 14 2 4" xfId="23165"/>
    <cellStyle name="常规 3 14 2 5" xfId="23166"/>
    <cellStyle name="常规 3 14 2 6" xfId="23167"/>
    <cellStyle name="常规 3 14 2 7" xfId="23168"/>
    <cellStyle name="常规 3 14 2 8" xfId="23169"/>
    <cellStyle name="常规 3 14 2 9" xfId="23170"/>
    <cellStyle name="常规 3 14 3" xfId="23171"/>
    <cellStyle name="常规 3 14 3 10" xfId="23172"/>
    <cellStyle name="常规 3 14 3 11" xfId="23173"/>
    <cellStyle name="常规 3 14 3 12" xfId="23174"/>
    <cellStyle name="常规 3 14 3 13" xfId="23175"/>
    <cellStyle name="常规 3 14 3 14" xfId="23176"/>
    <cellStyle name="常规 3 14 3 15" xfId="23177"/>
    <cellStyle name="常规 3 14 3 2" xfId="23178"/>
    <cellStyle name="常规 3 14 3 3" xfId="23179"/>
    <cellStyle name="常规 3 14 3 4" xfId="23180"/>
    <cellStyle name="常规 3 14 3 5" xfId="23181"/>
    <cellStyle name="常规 3 14 3 6" xfId="23182"/>
    <cellStyle name="常规 3 14 3 7" xfId="23183"/>
    <cellStyle name="常规 3 14 3 8" xfId="23184"/>
    <cellStyle name="常规 3 14 3 9" xfId="23185"/>
    <cellStyle name="常规 3 14 4" xfId="23186"/>
    <cellStyle name="常规 3 14 4 10" xfId="23187"/>
    <cellStyle name="常规 3 14 4 11" xfId="23188"/>
    <cellStyle name="常规 3 14 4 12" xfId="23189"/>
    <cellStyle name="常规 3 14 4 13" xfId="23190"/>
    <cellStyle name="常规 3 14 4 14" xfId="23191"/>
    <cellStyle name="常规 3 14 4 15" xfId="23192"/>
    <cellStyle name="常规 3 14 4 2" xfId="23193"/>
    <cellStyle name="常规 3 14 4 3" xfId="23194"/>
    <cellStyle name="常规 3 14 4 4" xfId="23195"/>
    <cellStyle name="常规 3 14 4 5" xfId="23196"/>
    <cellStyle name="常规 3 14 4 6" xfId="23197"/>
    <cellStyle name="常规 3 14 4 7" xfId="23198"/>
    <cellStyle name="常规 3 14 4 8" xfId="23199"/>
    <cellStyle name="常规 3 14 4 9" xfId="23200"/>
    <cellStyle name="常规 3 14 5" xfId="23201"/>
    <cellStyle name="常规 3 14 5 10" xfId="23202"/>
    <cellStyle name="常规 3 14 5 11" xfId="23203"/>
    <cellStyle name="常规 3 14 5 12" xfId="23204"/>
    <cellStyle name="常规 3 14 5 13" xfId="23205"/>
    <cellStyle name="常规 3 14 5 14" xfId="23206"/>
    <cellStyle name="常规 3 14 5 15" xfId="23207"/>
    <cellStyle name="常规 3 14 5 2" xfId="23208"/>
    <cellStyle name="常规 3 14 5 3" xfId="23209"/>
    <cellStyle name="常规 3 14 5 4" xfId="23210"/>
    <cellStyle name="常规 3 14 5 5" xfId="23211"/>
    <cellStyle name="常规 3 14 5 6" xfId="23212"/>
    <cellStyle name="常规 3 14 5 7" xfId="23213"/>
    <cellStyle name="常规 3 14 5 8" xfId="23214"/>
    <cellStyle name="常规 3 14 5 9" xfId="23215"/>
    <cellStyle name="常规 3 15" xfId="23216"/>
    <cellStyle name="常规 3 15 2" xfId="23217"/>
    <cellStyle name="常规 3 15 2 10" xfId="23218"/>
    <cellStyle name="常规 3 15 2 11" xfId="23219"/>
    <cellStyle name="常规 3 15 2 12" xfId="23220"/>
    <cellStyle name="常规 3 15 2 13" xfId="23221"/>
    <cellStyle name="常规 3 15 2 14" xfId="23222"/>
    <cellStyle name="常规 3 15 2 15" xfId="23223"/>
    <cellStyle name="常规 3 15 2 2" xfId="23224"/>
    <cellStyle name="常规 3 15 2 3" xfId="23225"/>
    <cellStyle name="常规 3 15 2 4" xfId="23226"/>
    <cellStyle name="常规 3 15 2 5" xfId="23227"/>
    <cellStyle name="常规 3 15 2 6" xfId="23228"/>
    <cellStyle name="常规 3 15 2 7" xfId="23229"/>
    <cellStyle name="常规 3 15 2 8" xfId="23230"/>
    <cellStyle name="常规 3 15 2 9" xfId="23231"/>
    <cellStyle name="常规 3 15 3" xfId="23232"/>
    <cellStyle name="常规 3 15 3 10" xfId="23233"/>
    <cellStyle name="常规 3 15 3 11" xfId="23234"/>
    <cellStyle name="常规 3 15 3 12" xfId="23235"/>
    <cellStyle name="常规 3 15 3 13" xfId="23236"/>
    <cellStyle name="常规 3 15 3 14" xfId="23237"/>
    <cellStyle name="常规 3 15 3 15" xfId="23238"/>
    <cellStyle name="常规 3 15 3 2" xfId="23239"/>
    <cellStyle name="常规 3 15 3 3" xfId="23240"/>
    <cellStyle name="常规 3 15 3 4" xfId="23241"/>
    <cellStyle name="常规 3 15 3 5" xfId="23242"/>
    <cellStyle name="常规 3 15 3 6" xfId="23243"/>
    <cellStyle name="常规 3 15 3 7" xfId="23244"/>
    <cellStyle name="常规 3 15 3 8" xfId="23245"/>
    <cellStyle name="常规 3 15 3 9" xfId="23246"/>
    <cellStyle name="常规 3 15 4" xfId="23247"/>
    <cellStyle name="常规 3 15 4 10" xfId="23248"/>
    <cellStyle name="常规 3 15 4 11" xfId="23249"/>
    <cellStyle name="常规 3 15 4 12" xfId="23250"/>
    <cellStyle name="常规 3 15 4 13" xfId="23251"/>
    <cellStyle name="常规 3 15 4 14" xfId="23252"/>
    <cellStyle name="常规 3 15 4 15" xfId="23253"/>
    <cellStyle name="常规 3 15 4 2" xfId="23254"/>
    <cellStyle name="常规 3 15 4 3" xfId="23255"/>
    <cellStyle name="常规 3 15 4 4" xfId="23256"/>
    <cellStyle name="常规 3 15 4 5" xfId="23257"/>
    <cellStyle name="常规 3 15 4 6" xfId="23258"/>
    <cellStyle name="常规 3 15 4 7" xfId="23259"/>
    <cellStyle name="常规 3 15 4 8" xfId="23260"/>
    <cellStyle name="常规 3 15 4 9" xfId="23261"/>
    <cellStyle name="常规 3 15 5" xfId="23262"/>
    <cellStyle name="常规 3 15 5 10" xfId="23263"/>
    <cellStyle name="常规 3 15 5 11" xfId="23264"/>
    <cellStyle name="常规 3 15 5 12" xfId="23265"/>
    <cellStyle name="常规 3 15 5 13" xfId="23266"/>
    <cellStyle name="常规 3 15 5 14" xfId="23267"/>
    <cellStyle name="常规 3 15 5 15" xfId="23268"/>
    <cellStyle name="常规 3 15 5 2" xfId="23269"/>
    <cellStyle name="常规 3 15 5 3" xfId="23270"/>
    <cellStyle name="常规 3 15 5 4" xfId="23271"/>
    <cellStyle name="常规 3 15 5 5" xfId="23272"/>
    <cellStyle name="常规 3 15 5 6" xfId="23273"/>
    <cellStyle name="常规 3 15 5 7" xfId="23274"/>
    <cellStyle name="常规 3 15 5 8" xfId="23275"/>
    <cellStyle name="常规 3 15 5 9" xfId="23276"/>
    <cellStyle name="常规 3 16" xfId="23277"/>
    <cellStyle name="常规 3 17" xfId="23278"/>
    <cellStyle name="常规 3 18" xfId="23279"/>
    <cellStyle name="常规 3 19" xfId="23280"/>
    <cellStyle name="常规 3 2" xfId="3"/>
    <cellStyle name="常规 3 2 10" xfId="23281"/>
    <cellStyle name="常规 3 2 10 10" xfId="23282"/>
    <cellStyle name="常规 3 2 10 11" xfId="23283"/>
    <cellStyle name="常规 3 2 10 12" xfId="23284"/>
    <cellStyle name="常规 3 2 10 13" xfId="23285"/>
    <cellStyle name="常规 3 2 10 14" xfId="23286"/>
    <cellStyle name="常规 3 2 10 15" xfId="23287"/>
    <cellStyle name="常规 3 2 10 2" xfId="23288"/>
    <cellStyle name="常规 3 2 10 3" xfId="23289"/>
    <cellStyle name="常规 3 2 10 4" xfId="23290"/>
    <cellStyle name="常规 3 2 10 5" xfId="23291"/>
    <cellStyle name="常规 3 2 10 6" xfId="23292"/>
    <cellStyle name="常规 3 2 10 7" xfId="23293"/>
    <cellStyle name="常规 3 2 10 8" xfId="23294"/>
    <cellStyle name="常规 3 2 10 9" xfId="23295"/>
    <cellStyle name="常规 3 2 11" xfId="23296"/>
    <cellStyle name="常规 3 2 11 10" xfId="23297"/>
    <cellStyle name="常规 3 2 11 11" xfId="23298"/>
    <cellStyle name="常规 3 2 11 12" xfId="23299"/>
    <cellStyle name="常规 3 2 11 13" xfId="23300"/>
    <cellStyle name="常规 3 2 11 14" xfId="23301"/>
    <cellStyle name="常规 3 2 11 15" xfId="23302"/>
    <cellStyle name="常规 3 2 11 2" xfId="23303"/>
    <cellStyle name="常规 3 2 11 3" xfId="23304"/>
    <cellStyle name="常规 3 2 11 4" xfId="23305"/>
    <cellStyle name="常规 3 2 11 5" xfId="23306"/>
    <cellStyle name="常规 3 2 11 6" xfId="23307"/>
    <cellStyle name="常规 3 2 11 7" xfId="23308"/>
    <cellStyle name="常规 3 2 11 8" xfId="23309"/>
    <cellStyle name="常规 3 2 11 9" xfId="23310"/>
    <cellStyle name="常规 3 2 2" xfId="25"/>
    <cellStyle name="常规 3 2 2 10" xfId="23311"/>
    <cellStyle name="常规 3 2 2 11" xfId="23312"/>
    <cellStyle name="常规 3 2 2 12" xfId="23313"/>
    <cellStyle name="常规 3 2 2 13" xfId="23314"/>
    <cellStyle name="常规 3 2 2 14" xfId="23315"/>
    <cellStyle name="常规 3 2 2 15" xfId="23316"/>
    <cellStyle name="常规 3 2 2 16" xfId="23317"/>
    <cellStyle name="常规 3 2 2 17" xfId="23318"/>
    <cellStyle name="常规 3 2 2 18" xfId="23319"/>
    <cellStyle name="常规 3 2 2 19" xfId="23320"/>
    <cellStyle name="常规 3 2 2 2" xfId="23321"/>
    <cellStyle name="常规 3 2 2 2 10" xfId="23322"/>
    <cellStyle name="常规 3 2 2 2 11" xfId="23323"/>
    <cellStyle name="常规 3 2 2 2 12" xfId="23324"/>
    <cellStyle name="常规 3 2 2 2 13" xfId="23325"/>
    <cellStyle name="常规 3 2 2 2 14" xfId="23326"/>
    <cellStyle name="常规 3 2 2 2 15" xfId="23327"/>
    <cellStyle name="常规 3 2 2 2 2" xfId="23328"/>
    <cellStyle name="常规 3 2 2 2 3" xfId="23329"/>
    <cellStyle name="常规 3 2 2 2 4" xfId="23330"/>
    <cellStyle name="常规 3 2 2 2 5" xfId="23331"/>
    <cellStyle name="常规 3 2 2 2 6" xfId="23332"/>
    <cellStyle name="常规 3 2 2 2 7" xfId="23333"/>
    <cellStyle name="常规 3 2 2 2 8" xfId="23334"/>
    <cellStyle name="常规 3 2 2 2 9" xfId="23335"/>
    <cellStyle name="常规 3 2 2 3" xfId="23336"/>
    <cellStyle name="常规 3 2 2 3 10" xfId="23337"/>
    <cellStyle name="常规 3 2 2 3 11" xfId="23338"/>
    <cellStyle name="常规 3 2 2 3 12" xfId="23339"/>
    <cellStyle name="常规 3 2 2 3 13" xfId="23340"/>
    <cellStyle name="常规 3 2 2 3 14" xfId="23341"/>
    <cellStyle name="常规 3 2 2 3 15" xfId="23342"/>
    <cellStyle name="常规 3 2 2 3 2" xfId="23343"/>
    <cellStyle name="常规 3 2 2 3 3" xfId="23344"/>
    <cellStyle name="常规 3 2 2 3 4" xfId="23345"/>
    <cellStyle name="常规 3 2 2 3 5" xfId="23346"/>
    <cellStyle name="常规 3 2 2 3 6" xfId="23347"/>
    <cellStyle name="常规 3 2 2 3 7" xfId="23348"/>
    <cellStyle name="常规 3 2 2 3 8" xfId="23349"/>
    <cellStyle name="常规 3 2 2 3 9" xfId="23350"/>
    <cellStyle name="常规 3 2 2 4" xfId="23351"/>
    <cellStyle name="常规 3 2 2 4 10" xfId="23352"/>
    <cellStyle name="常规 3 2 2 4 11" xfId="23353"/>
    <cellStyle name="常规 3 2 2 4 12" xfId="23354"/>
    <cellStyle name="常规 3 2 2 4 13" xfId="23355"/>
    <cellStyle name="常规 3 2 2 4 14" xfId="23356"/>
    <cellStyle name="常规 3 2 2 4 15" xfId="23357"/>
    <cellStyle name="常规 3 2 2 4 2" xfId="23358"/>
    <cellStyle name="常规 3 2 2 4 3" xfId="23359"/>
    <cellStyle name="常规 3 2 2 4 4" xfId="23360"/>
    <cellStyle name="常规 3 2 2 4 5" xfId="23361"/>
    <cellStyle name="常规 3 2 2 4 6" xfId="23362"/>
    <cellStyle name="常规 3 2 2 4 7" xfId="23363"/>
    <cellStyle name="常规 3 2 2 4 8" xfId="23364"/>
    <cellStyle name="常规 3 2 2 4 9" xfId="23365"/>
    <cellStyle name="常规 3 2 2 5" xfId="23366"/>
    <cellStyle name="常规 3 2 2 5 10" xfId="23367"/>
    <cellStyle name="常规 3 2 2 5 11" xfId="23368"/>
    <cellStyle name="常规 3 2 2 5 12" xfId="23369"/>
    <cellStyle name="常规 3 2 2 5 13" xfId="23370"/>
    <cellStyle name="常规 3 2 2 5 14" xfId="23371"/>
    <cellStyle name="常规 3 2 2 5 15" xfId="23372"/>
    <cellStyle name="常规 3 2 2 5 2" xfId="23373"/>
    <cellStyle name="常规 3 2 2 5 3" xfId="23374"/>
    <cellStyle name="常规 3 2 2 5 4" xfId="23375"/>
    <cellStyle name="常规 3 2 2 5 5" xfId="23376"/>
    <cellStyle name="常规 3 2 2 5 6" xfId="23377"/>
    <cellStyle name="常规 3 2 2 5 7" xfId="23378"/>
    <cellStyle name="常规 3 2 2 5 8" xfId="23379"/>
    <cellStyle name="常规 3 2 2 5 9" xfId="23380"/>
    <cellStyle name="常规 3 2 2 6" xfId="23381"/>
    <cellStyle name="常规 3 2 2 7" xfId="23382"/>
    <cellStyle name="常规 3 2 2 8" xfId="23383"/>
    <cellStyle name="常规 3 2 2 9" xfId="23384"/>
    <cellStyle name="常规 3 2 3" xfId="23385"/>
    <cellStyle name="常规 3 2 3 10" xfId="23386"/>
    <cellStyle name="常规 3 2 3 11" xfId="23387"/>
    <cellStyle name="常规 3 2 3 12" xfId="23388"/>
    <cellStyle name="常规 3 2 3 13" xfId="23389"/>
    <cellStyle name="常规 3 2 3 14" xfId="23390"/>
    <cellStyle name="常规 3 2 3 15" xfId="23391"/>
    <cellStyle name="常规 3 2 3 16" xfId="23392"/>
    <cellStyle name="常规 3 2 3 17" xfId="23393"/>
    <cellStyle name="常规 3 2 3 18" xfId="23394"/>
    <cellStyle name="常规 3 2 3 19" xfId="23395"/>
    <cellStyle name="常规 3 2 3 2" xfId="23396"/>
    <cellStyle name="常规 3 2 3 2 10" xfId="23397"/>
    <cellStyle name="常规 3 2 3 2 11" xfId="23398"/>
    <cellStyle name="常规 3 2 3 2 12" xfId="23399"/>
    <cellStyle name="常规 3 2 3 2 13" xfId="23400"/>
    <cellStyle name="常规 3 2 3 2 14" xfId="23401"/>
    <cellStyle name="常规 3 2 3 2 15" xfId="23402"/>
    <cellStyle name="常规 3 2 3 2 2" xfId="23403"/>
    <cellStyle name="常规 3 2 3 2 3" xfId="23404"/>
    <cellStyle name="常规 3 2 3 2 4" xfId="23405"/>
    <cellStyle name="常规 3 2 3 2 5" xfId="23406"/>
    <cellStyle name="常规 3 2 3 2 6" xfId="23407"/>
    <cellStyle name="常规 3 2 3 2 7" xfId="23408"/>
    <cellStyle name="常规 3 2 3 2 8" xfId="23409"/>
    <cellStyle name="常规 3 2 3 2 9" xfId="23410"/>
    <cellStyle name="常规 3 2 3 3" xfId="23411"/>
    <cellStyle name="常规 3 2 3 3 10" xfId="23412"/>
    <cellStyle name="常规 3 2 3 3 11" xfId="23413"/>
    <cellStyle name="常规 3 2 3 3 12" xfId="23414"/>
    <cellStyle name="常规 3 2 3 3 13" xfId="23415"/>
    <cellStyle name="常规 3 2 3 3 14" xfId="23416"/>
    <cellStyle name="常规 3 2 3 3 15" xfId="23417"/>
    <cellStyle name="常规 3 2 3 3 2" xfId="23418"/>
    <cellStyle name="常规 3 2 3 3 3" xfId="23419"/>
    <cellStyle name="常规 3 2 3 3 4" xfId="23420"/>
    <cellStyle name="常规 3 2 3 3 5" xfId="23421"/>
    <cellStyle name="常规 3 2 3 3 6" xfId="23422"/>
    <cellStyle name="常规 3 2 3 3 7" xfId="23423"/>
    <cellStyle name="常规 3 2 3 3 8" xfId="23424"/>
    <cellStyle name="常规 3 2 3 3 9" xfId="23425"/>
    <cellStyle name="常规 3 2 3 4" xfId="23426"/>
    <cellStyle name="常规 3 2 3 4 10" xfId="23427"/>
    <cellStyle name="常规 3 2 3 4 11" xfId="23428"/>
    <cellStyle name="常规 3 2 3 4 12" xfId="23429"/>
    <cellStyle name="常规 3 2 3 4 13" xfId="23430"/>
    <cellStyle name="常规 3 2 3 4 14" xfId="23431"/>
    <cellStyle name="常规 3 2 3 4 15" xfId="23432"/>
    <cellStyle name="常规 3 2 3 4 2" xfId="23433"/>
    <cellStyle name="常规 3 2 3 4 3" xfId="23434"/>
    <cellStyle name="常规 3 2 3 4 4" xfId="23435"/>
    <cellStyle name="常规 3 2 3 4 5" xfId="23436"/>
    <cellStyle name="常规 3 2 3 4 6" xfId="23437"/>
    <cellStyle name="常规 3 2 3 4 7" xfId="23438"/>
    <cellStyle name="常规 3 2 3 4 8" xfId="23439"/>
    <cellStyle name="常规 3 2 3 4 9" xfId="23440"/>
    <cellStyle name="常规 3 2 3 5" xfId="23441"/>
    <cellStyle name="常规 3 2 3 5 10" xfId="23442"/>
    <cellStyle name="常规 3 2 3 5 11" xfId="23443"/>
    <cellStyle name="常规 3 2 3 5 12" xfId="23444"/>
    <cellStyle name="常规 3 2 3 5 13" xfId="23445"/>
    <cellStyle name="常规 3 2 3 5 14" xfId="23446"/>
    <cellStyle name="常规 3 2 3 5 15" xfId="23447"/>
    <cellStyle name="常规 3 2 3 5 2" xfId="23448"/>
    <cellStyle name="常规 3 2 3 5 3" xfId="23449"/>
    <cellStyle name="常规 3 2 3 5 4" xfId="23450"/>
    <cellStyle name="常规 3 2 3 5 5" xfId="23451"/>
    <cellStyle name="常规 3 2 3 5 6" xfId="23452"/>
    <cellStyle name="常规 3 2 3 5 7" xfId="23453"/>
    <cellStyle name="常规 3 2 3 5 8" xfId="23454"/>
    <cellStyle name="常规 3 2 3 5 9" xfId="23455"/>
    <cellStyle name="常规 3 2 3 6" xfId="23456"/>
    <cellStyle name="常规 3 2 3 7" xfId="23457"/>
    <cellStyle name="常规 3 2 3 8" xfId="23458"/>
    <cellStyle name="常规 3 2 3 9" xfId="23459"/>
    <cellStyle name="常规 3 2 4" xfId="23460"/>
    <cellStyle name="常规 3 2 4 10" xfId="23461"/>
    <cellStyle name="常规 3 2 4 11" xfId="23462"/>
    <cellStyle name="常规 3 2 4 12" xfId="23463"/>
    <cellStyle name="常规 3 2 4 13" xfId="23464"/>
    <cellStyle name="常规 3 2 4 14" xfId="23465"/>
    <cellStyle name="常规 3 2 4 15" xfId="23466"/>
    <cellStyle name="常规 3 2 4 16" xfId="23467"/>
    <cellStyle name="常规 3 2 4 17" xfId="23468"/>
    <cellStyle name="常规 3 2 4 18" xfId="23469"/>
    <cellStyle name="常规 3 2 4 19" xfId="23470"/>
    <cellStyle name="常规 3 2 4 2" xfId="23471"/>
    <cellStyle name="常规 3 2 4 2 10" xfId="23472"/>
    <cellStyle name="常规 3 2 4 2 11" xfId="23473"/>
    <cellStyle name="常规 3 2 4 2 12" xfId="23474"/>
    <cellStyle name="常规 3 2 4 2 13" xfId="23475"/>
    <cellStyle name="常规 3 2 4 2 14" xfId="23476"/>
    <cellStyle name="常规 3 2 4 2 15" xfId="23477"/>
    <cellStyle name="常规 3 2 4 2 2" xfId="23478"/>
    <cellStyle name="常规 3 2 4 2 3" xfId="23479"/>
    <cellStyle name="常规 3 2 4 2 4" xfId="23480"/>
    <cellStyle name="常规 3 2 4 2 5" xfId="23481"/>
    <cellStyle name="常规 3 2 4 2 6" xfId="23482"/>
    <cellStyle name="常规 3 2 4 2 7" xfId="23483"/>
    <cellStyle name="常规 3 2 4 2 8" xfId="23484"/>
    <cellStyle name="常规 3 2 4 2 9" xfId="23485"/>
    <cellStyle name="常规 3 2 4 3" xfId="23486"/>
    <cellStyle name="常规 3 2 4 3 10" xfId="23487"/>
    <cellStyle name="常规 3 2 4 3 11" xfId="23488"/>
    <cellStyle name="常规 3 2 4 3 12" xfId="23489"/>
    <cellStyle name="常规 3 2 4 3 13" xfId="23490"/>
    <cellStyle name="常规 3 2 4 3 14" xfId="23491"/>
    <cellStyle name="常规 3 2 4 3 15" xfId="23492"/>
    <cellStyle name="常规 3 2 4 3 2" xfId="23493"/>
    <cellStyle name="常规 3 2 4 3 3" xfId="23494"/>
    <cellStyle name="常规 3 2 4 3 4" xfId="23495"/>
    <cellStyle name="常规 3 2 4 3 5" xfId="23496"/>
    <cellStyle name="常规 3 2 4 3 6" xfId="23497"/>
    <cellStyle name="常规 3 2 4 3 7" xfId="23498"/>
    <cellStyle name="常规 3 2 4 3 8" xfId="23499"/>
    <cellStyle name="常规 3 2 4 3 9" xfId="23500"/>
    <cellStyle name="常规 3 2 4 4" xfId="23501"/>
    <cellStyle name="常规 3 2 4 4 10" xfId="23502"/>
    <cellStyle name="常规 3 2 4 4 11" xfId="23503"/>
    <cellStyle name="常规 3 2 4 4 12" xfId="23504"/>
    <cellStyle name="常规 3 2 4 4 13" xfId="23505"/>
    <cellStyle name="常规 3 2 4 4 14" xfId="23506"/>
    <cellStyle name="常规 3 2 4 4 15" xfId="23507"/>
    <cellStyle name="常规 3 2 4 4 2" xfId="23508"/>
    <cellStyle name="常规 3 2 4 4 3" xfId="23509"/>
    <cellStyle name="常规 3 2 4 4 4" xfId="23510"/>
    <cellStyle name="常规 3 2 4 4 5" xfId="23511"/>
    <cellStyle name="常规 3 2 4 4 6" xfId="23512"/>
    <cellStyle name="常规 3 2 4 4 7" xfId="23513"/>
    <cellStyle name="常规 3 2 4 4 8" xfId="23514"/>
    <cellStyle name="常规 3 2 4 4 9" xfId="23515"/>
    <cellStyle name="常规 3 2 4 5" xfId="23516"/>
    <cellStyle name="常规 3 2 4 5 10" xfId="23517"/>
    <cellStyle name="常规 3 2 4 5 11" xfId="23518"/>
    <cellStyle name="常规 3 2 4 5 12" xfId="23519"/>
    <cellStyle name="常规 3 2 4 5 13" xfId="23520"/>
    <cellStyle name="常规 3 2 4 5 14" xfId="23521"/>
    <cellStyle name="常规 3 2 4 5 15" xfId="23522"/>
    <cellStyle name="常规 3 2 4 5 2" xfId="23523"/>
    <cellStyle name="常规 3 2 4 5 3" xfId="23524"/>
    <cellStyle name="常规 3 2 4 5 4" xfId="23525"/>
    <cellStyle name="常规 3 2 4 5 5" xfId="23526"/>
    <cellStyle name="常规 3 2 4 5 6" xfId="23527"/>
    <cellStyle name="常规 3 2 4 5 7" xfId="23528"/>
    <cellStyle name="常规 3 2 4 5 8" xfId="23529"/>
    <cellStyle name="常规 3 2 4 5 9" xfId="23530"/>
    <cellStyle name="常规 3 2 4 6" xfId="23531"/>
    <cellStyle name="常规 3 2 4 7" xfId="23532"/>
    <cellStyle name="常规 3 2 4 8" xfId="23533"/>
    <cellStyle name="常规 3 2 4 9" xfId="23534"/>
    <cellStyle name="常规 3 2 5" xfId="23535"/>
    <cellStyle name="常规 3 2 5 10" xfId="23536"/>
    <cellStyle name="常规 3 2 5 11" xfId="23537"/>
    <cellStyle name="常规 3 2 5 12" xfId="23538"/>
    <cellStyle name="常规 3 2 5 13" xfId="23539"/>
    <cellStyle name="常规 3 2 5 14" xfId="23540"/>
    <cellStyle name="常规 3 2 5 15" xfId="23541"/>
    <cellStyle name="常规 3 2 5 16" xfId="23542"/>
    <cellStyle name="常规 3 2 5 17" xfId="23543"/>
    <cellStyle name="常规 3 2 5 18" xfId="23544"/>
    <cellStyle name="常规 3 2 5 19" xfId="23545"/>
    <cellStyle name="常规 3 2 5 2" xfId="23546"/>
    <cellStyle name="常规 3 2 5 2 10" xfId="23547"/>
    <cellStyle name="常规 3 2 5 2 11" xfId="23548"/>
    <cellStyle name="常规 3 2 5 2 12" xfId="23549"/>
    <cellStyle name="常规 3 2 5 2 13" xfId="23550"/>
    <cellStyle name="常规 3 2 5 2 14" xfId="23551"/>
    <cellStyle name="常规 3 2 5 2 15" xfId="23552"/>
    <cellStyle name="常规 3 2 5 2 2" xfId="23553"/>
    <cellStyle name="常规 3 2 5 2 3" xfId="23554"/>
    <cellStyle name="常规 3 2 5 2 4" xfId="23555"/>
    <cellStyle name="常规 3 2 5 2 5" xfId="23556"/>
    <cellStyle name="常规 3 2 5 2 6" xfId="23557"/>
    <cellStyle name="常规 3 2 5 2 7" xfId="23558"/>
    <cellStyle name="常规 3 2 5 2 8" xfId="23559"/>
    <cellStyle name="常规 3 2 5 2 9" xfId="23560"/>
    <cellStyle name="常规 3 2 5 3" xfId="23561"/>
    <cellStyle name="常规 3 2 5 3 10" xfId="23562"/>
    <cellStyle name="常规 3 2 5 3 11" xfId="23563"/>
    <cellStyle name="常规 3 2 5 3 12" xfId="23564"/>
    <cellStyle name="常规 3 2 5 3 13" xfId="23565"/>
    <cellStyle name="常规 3 2 5 3 14" xfId="23566"/>
    <cellStyle name="常规 3 2 5 3 15" xfId="23567"/>
    <cellStyle name="常规 3 2 5 3 2" xfId="23568"/>
    <cellStyle name="常规 3 2 5 3 3" xfId="23569"/>
    <cellStyle name="常规 3 2 5 3 4" xfId="23570"/>
    <cellStyle name="常规 3 2 5 3 5" xfId="23571"/>
    <cellStyle name="常规 3 2 5 3 6" xfId="23572"/>
    <cellStyle name="常规 3 2 5 3 7" xfId="23573"/>
    <cellStyle name="常规 3 2 5 3 8" xfId="23574"/>
    <cellStyle name="常规 3 2 5 3 9" xfId="23575"/>
    <cellStyle name="常规 3 2 5 4" xfId="23576"/>
    <cellStyle name="常规 3 2 5 4 10" xfId="23577"/>
    <cellStyle name="常规 3 2 5 4 11" xfId="23578"/>
    <cellStyle name="常规 3 2 5 4 12" xfId="23579"/>
    <cellStyle name="常规 3 2 5 4 13" xfId="23580"/>
    <cellStyle name="常规 3 2 5 4 14" xfId="23581"/>
    <cellStyle name="常规 3 2 5 4 15" xfId="23582"/>
    <cellStyle name="常规 3 2 5 4 2" xfId="23583"/>
    <cellStyle name="常规 3 2 5 4 3" xfId="23584"/>
    <cellStyle name="常规 3 2 5 4 4" xfId="23585"/>
    <cellStyle name="常规 3 2 5 4 5" xfId="23586"/>
    <cellStyle name="常规 3 2 5 4 6" xfId="23587"/>
    <cellStyle name="常规 3 2 5 4 7" xfId="23588"/>
    <cellStyle name="常规 3 2 5 4 8" xfId="23589"/>
    <cellStyle name="常规 3 2 5 4 9" xfId="23590"/>
    <cellStyle name="常规 3 2 5 5" xfId="23591"/>
    <cellStyle name="常规 3 2 5 5 10" xfId="23592"/>
    <cellStyle name="常规 3 2 5 5 11" xfId="23593"/>
    <cellStyle name="常规 3 2 5 5 12" xfId="23594"/>
    <cellStyle name="常规 3 2 5 5 13" xfId="23595"/>
    <cellStyle name="常规 3 2 5 5 14" xfId="23596"/>
    <cellStyle name="常规 3 2 5 5 15" xfId="23597"/>
    <cellStyle name="常规 3 2 5 5 2" xfId="23598"/>
    <cellStyle name="常规 3 2 5 5 3" xfId="23599"/>
    <cellStyle name="常规 3 2 5 5 4" xfId="23600"/>
    <cellStyle name="常规 3 2 5 5 5" xfId="23601"/>
    <cellStyle name="常规 3 2 5 5 6" xfId="23602"/>
    <cellStyle name="常规 3 2 5 5 7" xfId="23603"/>
    <cellStyle name="常规 3 2 5 5 8" xfId="23604"/>
    <cellStyle name="常规 3 2 5 5 9" xfId="23605"/>
    <cellStyle name="常规 3 2 5 6" xfId="23606"/>
    <cellStyle name="常规 3 2 5 7" xfId="23607"/>
    <cellStyle name="常规 3 2 5 8" xfId="23608"/>
    <cellStyle name="常规 3 2 5 9" xfId="23609"/>
    <cellStyle name="常规 3 2 6" xfId="23610"/>
    <cellStyle name="常规 3 2 6 10" xfId="23611"/>
    <cellStyle name="常规 3 2 6 11" xfId="23612"/>
    <cellStyle name="常规 3 2 6 12" xfId="23613"/>
    <cellStyle name="常规 3 2 6 13" xfId="23614"/>
    <cellStyle name="常规 3 2 6 14" xfId="23615"/>
    <cellStyle name="常规 3 2 6 15" xfId="23616"/>
    <cellStyle name="常规 3 2 6 16" xfId="23617"/>
    <cellStyle name="常规 3 2 6 17" xfId="23618"/>
    <cellStyle name="常规 3 2 6 18" xfId="23619"/>
    <cellStyle name="常规 3 2 6 19" xfId="23620"/>
    <cellStyle name="常规 3 2 6 2" xfId="23621"/>
    <cellStyle name="常规 3 2 6 2 10" xfId="23622"/>
    <cellStyle name="常规 3 2 6 2 11" xfId="23623"/>
    <cellStyle name="常规 3 2 6 2 12" xfId="23624"/>
    <cellStyle name="常规 3 2 6 2 13" xfId="23625"/>
    <cellStyle name="常规 3 2 6 2 14" xfId="23626"/>
    <cellStyle name="常规 3 2 6 2 15" xfId="23627"/>
    <cellStyle name="常规 3 2 6 2 2" xfId="23628"/>
    <cellStyle name="常规 3 2 6 2 3" xfId="23629"/>
    <cellStyle name="常规 3 2 6 2 4" xfId="23630"/>
    <cellStyle name="常规 3 2 6 2 5" xfId="23631"/>
    <cellStyle name="常规 3 2 6 2 6" xfId="23632"/>
    <cellStyle name="常规 3 2 6 2 7" xfId="23633"/>
    <cellStyle name="常规 3 2 6 2 8" xfId="23634"/>
    <cellStyle name="常规 3 2 6 2 9" xfId="23635"/>
    <cellStyle name="常规 3 2 6 3" xfId="23636"/>
    <cellStyle name="常规 3 2 6 3 10" xfId="23637"/>
    <cellStyle name="常规 3 2 6 3 11" xfId="23638"/>
    <cellStyle name="常规 3 2 6 3 12" xfId="23639"/>
    <cellStyle name="常规 3 2 6 3 13" xfId="23640"/>
    <cellStyle name="常规 3 2 6 3 14" xfId="23641"/>
    <cellStyle name="常规 3 2 6 3 15" xfId="23642"/>
    <cellStyle name="常规 3 2 6 3 2" xfId="23643"/>
    <cellStyle name="常规 3 2 6 3 3" xfId="23644"/>
    <cellStyle name="常规 3 2 6 3 4" xfId="23645"/>
    <cellStyle name="常规 3 2 6 3 5" xfId="23646"/>
    <cellStyle name="常规 3 2 6 3 6" xfId="23647"/>
    <cellStyle name="常规 3 2 6 3 7" xfId="23648"/>
    <cellStyle name="常规 3 2 6 3 8" xfId="23649"/>
    <cellStyle name="常规 3 2 6 3 9" xfId="23650"/>
    <cellStyle name="常规 3 2 6 4" xfId="23651"/>
    <cellStyle name="常规 3 2 6 4 10" xfId="23652"/>
    <cellStyle name="常规 3 2 6 4 11" xfId="23653"/>
    <cellStyle name="常规 3 2 6 4 12" xfId="23654"/>
    <cellStyle name="常规 3 2 6 4 13" xfId="23655"/>
    <cellStyle name="常规 3 2 6 4 14" xfId="23656"/>
    <cellStyle name="常规 3 2 6 4 15" xfId="23657"/>
    <cellStyle name="常规 3 2 6 4 2" xfId="23658"/>
    <cellStyle name="常规 3 2 6 4 3" xfId="23659"/>
    <cellStyle name="常规 3 2 6 4 4" xfId="23660"/>
    <cellStyle name="常规 3 2 6 4 5" xfId="23661"/>
    <cellStyle name="常规 3 2 6 4 6" xfId="23662"/>
    <cellStyle name="常规 3 2 6 4 7" xfId="23663"/>
    <cellStyle name="常规 3 2 6 4 8" xfId="23664"/>
    <cellStyle name="常规 3 2 6 4 9" xfId="23665"/>
    <cellStyle name="常规 3 2 6 5" xfId="23666"/>
    <cellStyle name="常规 3 2 6 5 10" xfId="23667"/>
    <cellStyle name="常规 3 2 6 5 11" xfId="23668"/>
    <cellStyle name="常规 3 2 6 5 12" xfId="23669"/>
    <cellStyle name="常规 3 2 6 5 13" xfId="23670"/>
    <cellStyle name="常规 3 2 6 5 14" xfId="23671"/>
    <cellStyle name="常规 3 2 6 5 15" xfId="23672"/>
    <cellStyle name="常规 3 2 6 5 2" xfId="23673"/>
    <cellStyle name="常规 3 2 6 5 3" xfId="23674"/>
    <cellStyle name="常规 3 2 6 5 4" xfId="23675"/>
    <cellStyle name="常规 3 2 6 5 5" xfId="23676"/>
    <cellStyle name="常规 3 2 6 5 6" xfId="23677"/>
    <cellStyle name="常规 3 2 6 5 7" xfId="23678"/>
    <cellStyle name="常规 3 2 6 5 8" xfId="23679"/>
    <cellStyle name="常规 3 2 6 5 9" xfId="23680"/>
    <cellStyle name="常规 3 2 6 6" xfId="23681"/>
    <cellStyle name="常规 3 2 6 7" xfId="23682"/>
    <cellStyle name="常规 3 2 6 8" xfId="23683"/>
    <cellStyle name="常规 3 2 6 9" xfId="23684"/>
    <cellStyle name="常规 3 2 7" xfId="23685"/>
    <cellStyle name="常规 3 2 7 10" xfId="23686"/>
    <cellStyle name="常规 3 2 7 11" xfId="23687"/>
    <cellStyle name="常规 3 2 7 12" xfId="23688"/>
    <cellStyle name="常规 3 2 7 13" xfId="23689"/>
    <cellStyle name="常规 3 2 7 14" xfId="23690"/>
    <cellStyle name="常规 3 2 7 15" xfId="23691"/>
    <cellStyle name="常规 3 2 7 16" xfId="23692"/>
    <cellStyle name="常规 3 2 7 17" xfId="23693"/>
    <cellStyle name="常规 3 2 7 18" xfId="23694"/>
    <cellStyle name="常规 3 2 7 19" xfId="23695"/>
    <cellStyle name="常规 3 2 7 2" xfId="23696"/>
    <cellStyle name="常规 3 2 7 2 10" xfId="23697"/>
    <cellStyle name="常规 3 2 7 2 11" xfId="23698"/>
    <cellStyle name="常规 3 2 7 2 12" xfId="23699"/>
    <cellStyle name="常规 3 2 7 2 13" xfId="23700"/>
    <cellStyle name="常规 3 2 7 2 14" xfId="23701"/>
    <cellStyle name="常规 3 2 7 2 15" xfId="23702"/>
    <cellStyle name="常规 3 2 7 2 2" xfId="23703"/>
    <cellStyle name="常规 3 2 7 2 3" xfId="23704"/>
    <cellStyle name="常规 3 2 7 2 4" xfId="23705"/>
    <cellStyle name="常规 3 2 7 2 5" xfId="23706"/>
    <cellStyle name="常规 3 2 7 2 6" xfId="23707"/>
    <cellStyle name="常规 3 2 7 2 7" xfId="23708"/>
    <cellStyle name="常规 3 2 7 2 8" xfId="23709"/>
    <cellStyle name="常规 3 2 7 2 9" xfId="23710"/>
    <cellStyle name="常规 3 2 7 3" xfId="23711"/>
    <cellStyle name="常规 3 2 7 3 10" xfId="23712"/>
    <cellStyle name="常规 3 2 7 3 11" xfId="23713"/>
    <cellStyle name="常规 3 2 7 3 12" xfId="23714"/>
    <cellStyle name="常规 3 2 7 3 13" xfId="23715"/>
    <cellStyle name="常规 3 2 7 3 14" xfId="23716"/>
    <cellStyle name="常规 3 2 7 3 15" xfId="23717"/>
    <cellStyle name="常规 3 2 7 3 2" xfId="23718"/>
    <cellStyle name="常规 3 2 7 3 3" xfId="23719"/>
    <cellStyle name="常规 3 2 7 3 4" xfId="23720"/>
    <cellStyle name="常规 3 2 7 3 5" xfId="23721"/>
    <cellStyle name="常规 3 2 7 3 6" xfId="23722"/>
    <cellStyle name="常规 3 2 7 3 7" xfId="23723"/>
    <cellStyle name="常规 3 2 7 3 8" xfId="23724"/>
    <cellStyle name="常规 3 2 7 3 9" xfId="23725"/>
    <cellStyle name="常规 3 2 7 4" xfId="23726"/>
    <cellStyle name="常规 3 2 7 4 10" xfId="23727"/>
    <cellStyle name="常规 3 2 7 4 11" xfId="23728"/>
    <cellStyle name="常规 3 2 7 4 12" xfId="23729"/>
    <cellStyle name="常规 3 2 7 4 13" xfId="23730"/>
    <cellStyle name="常规 3 2 7 4 14" xfId="23731"/>
    <cellStyle name="常规 3 2 7 4 15" xfId="23732"/>
    <cellStyle name="常规 3 2 7 4 2" xfId="23733"/>
    <cellStyle name="常规 3 2 7 4 3" xfId="23734"/>
    <cellStyle name="常规 3 2 7 4 4" xfId="23735"/>
    <cellStyle name="常规 3 2 7 4 5" xfId="23736"/>
    <cellStyle name="常规 3 2 7 4 6" xfId="23737"/>
    <cellStyle name="常规 3 2 7 4 7" xfId="23738"/>
    <cellStyle name="常规 3 2 7 4 8" xfId="23739"/>
    <cellStyle name="常规 3 2 7 4 9" xfId="23740"/>
    <cellStyle name="常规 3 2 7 5" xfId="23741"/>
    <cellStyle name="常规 3 2 7 5 10" xfId="23742"/>
    <cellStyle name="常规 3 2 7 5 11" xfId="23743"/>
    <cellStyle name="常规 3 2 7 5 12" xfId="23744"/>
    <cellStyle name="常规 3 2 7 5 13" xfId="23745"/>
    <cellStyle name="常规 3 2 7 5 14" xfId="23746"/>
    <cellStyle name="常规 3 2 7 5 15" xfId="23747"/>
    <cellStyle name="常规 3 2 7 5 2" xfId="23748"/>
    <cellStyle name="常规 3 2 7 5 3" xfId="23749"/>
    <cellStyle name="常规 3 2 7 5 4" xfId="23750"/>
    <cellStyle name="常规 3 2 7 5 5" xfId="23751"/>
    <cellStyle name="常规 3 2 7 5 6" xfId="23752"/>
    <cellStyle name="常规 3 2 7 5 7" xfId="23753"/>
    <cellStyle name="常规 3 2 7 5 8" xfId="23754"/>
    <cellStyle name="常规 3 2 7 5 9" xfId="23755"/>
    <cellStyle name="常规 3 2 7 6" xfId="23756"/>
    <cellStyle name="常规 3 2 7 7" xfId="23757"/>
    <cellStyle name="常规 3 2 7 8" xfId="23758"/>
    <cellStyle name="常规 3 2 7 9" xfId="23759"/>
    <cellStyle name="常规 3 2 8" xfId="23760"/>
    <cellStyle name="常规 3 2 8 10" xfId="23761"/>
    <cellStyle name="常规 3 2 8 11" xfId="23762"/>
    <cellStyle name="常规 3 2 8 12" xfId="23763"/>
    <cellStyle name="常规 3 2 8 13" xfId="23764"/>
    <cellStyle name="常规 3 2 8 14" xfId="23765"/>
    <cellStyle name="常规 3 2 8 15" xfId="23766"/>
    <cellStyle name="常规 3 2 8 2" xfId="23767"/>
    <cellStyle name="常规 3 2 8 3" xfId="23768"/>
    <cellStyle name="常规 3 2 8 4" xfId="23769"/>
    <cellStyle name="常规 3 2 8 5" xfId="23770"/>
    <cellStyle name="常规 3 2 8 6" xfId="23771"/>
    <cellStyle name="常规 3 2 8 7" xfId="23772"/>
    <cellStyle name="常规 3 2 8 8" xfId="23773"/>
    <cellStyle name="常规 3 2 8 9" xfId="23774"/>
    <cellStyle name="常规 3 2 9" xfId="23775"/>
    <cellStyle name="常规 3 2 9 10" xfId="23776"/>
    <cellStyle name="常规 3 2 9 11" xfId="23777"/>
    <cellStyle name="常规 3 2 9 12" xfId="23778"/>
    <cellStyle name="常规 3 2 9 13" xfId="23779"/>
    <cellStyle name="常规 3 2 9 14" xfId="23780"/>
    <cellStyle name="常规 3 2 9 15" xfId="23781"/>
    <cellStyle name="常规 3 2 9 2" xfId="23782"/>
    <cellStyle name="常规 3 2 9 3" xfId="23783"/>
    <cellStyle name="常规 3 2 9 4" xfId="23784"/>
    <cellStyle name="常规 3 2 9 5" xfId="23785"/>
    <cellStyle name="常规 3 2 9 6" xfId="23786"/>
    <cellStyle name="常规 3 2 9 7" xfId="23787"/>
    <cellStyle name="常规 3 2 9 8" xfId="23788"/>
    <cellStyle name="常规 3 2 9 9" xfId="23789"/>
    <cellStyle name="常规 3 20" xfId="23790"/>
    <cellStyle name="常规 3 20 10" xfId="23791"/>
    <cellStyle name="常规 3 20 11" xfId="23792"/>
    <cellStyle name="常规 3 20 12" xfId="23793"/>
    <cellStyle name="常规 3 20 13" xfId="23794"/>
    <cellStyle name="常规 3 20 14" xfId="23795"/>
    <cellStyle name="常规 3 20 15" xfId="23796"/>
    <cellStyle name="常规 3 20 2" xfId="23797"/>
    <cellStyle name="常规 3 20 3" xfId="23798"/>
    <cellStyle name="常规 3 20 4" xfId="23799"/>
    <cellStyle name="常规 3 20 5" xfId="23800"/>
    <cellStyle name="常规 3 20 6" xfId="23801"/>
    <cellStyle name="常规 3 20 7" xfId="23802"/>
    <cellStyle name="常规 3 20 8" xfId="23803"/>
    <cellStyle name="常规 3 20 9" xfId="23804"/>
    <cellStyle name="常规 3 21" xfId="23805"/>
    <cellStyle name="常规 3 21 10" xfId="23806"/>
    <cellStyle name="常规 3 21 11" xfId="23807"/>
    <cellStyle name="常规 3 21 12" xfId="23808"/>
    <cellStyle name="常规 3 21 13" xfId="23809"/>
    <cellStyle name="常规 3 21 14" xfId="23810"/>
    <cellStyle name="常规 3 21 15" xfId="23811"/>
    <cellStyle name="常规 3 21 2" xfId="23812"/>
    <cellStyle name="常规 3 21 3" xfId="23813"/>
    <cellStyle name="常规 3 21 4" xfId="23814"/>
    <cellStyle name="常规 3 21 5" xfId="23815"/>
    <cellStyle name="常规 3 21 6" xfId="23816"/>
    <cellStyle name="常规 3 21 7" xfId="23817"/>
    <cellStyle name="常规 3 21 8" xfId="23818"/>
    <cellStyle name="常规 3 21 9" xfId="23819"/>
    <cellStyle name="常规 3 22" xfId="23820"/>
    <cellStyle name="常规 3 22 10" xfId="23821"/>
    <cellStyle name="常规 3 22 11" xfId="23822"/>
    <cellStyle name="常规 3 22 12" xfId="23823"/>
    <cellStyle name="常规 3 22 13" xfId="23824"/>
    <cellStyle name="常规 3 22 14" xfId="23825"/>
    <cellStyle name="常规 3 22 15" xfId="23826"/>
    <cellStyle name="常规 3 22 2" xfId="23827"/>
    <cellStyle name="常规 3 22 3" xfId="23828"/>
    <cellStyle name="常规 3 22 4" xfId="23829"/>
    <cellStyle name="常规 3 22 5" xfId="23830"/>
    <cellStyle name="常规 3 22 6" xfId="23831"/>
    <cellStyle name="常规 3 22 7" xfId="23832"/>
    <cellStyle name="常规 3 22 8" xfId="23833"/>
    <cellStyle name="常规 3 22 9" xfId="23834"/>
    <cellStyle name="常规 3 23" xfId="23835"/>
    <cellStyle name="常规 3 23 10" xfId="23836"/>
    <cellStyle name="常规 3 23 11" xfId="23837"/>
    <cellStyle name="常规 3 23 12" xfId="23838"/>
    <cellStyle name="常规 3 23 13" xfId="23839"/>
    <cellStyle name="常规 3 23 14" xfId="23840"/>
    <cellStyle name="常规 3 23 15" xfId="23841"/>
    <cellStyle name="常规 3 23 2" xfId="23842"/>
    <cellStyle name="常规 3 23 3" xfId="23843"/>
    <cellStyle name="常规 3 23 4" xfId="23844"/>
    <cellStyle name="常规 3 23 5" xfId="23845"/>
    <cellStyle name="常规 3 23 6" xfId="23846"/>
    <cellStyle name="常规 3 23 7" xfId="23847"/>
    <cellStyle name="常规 3 23 8" xfId="23848"/>
    <cellStyle name="常规 3 23 9" xfId="23849"/>
    <cellStyle name="常规 3 24" xfId="23850"/>
    <cellStyle name="常规 3 24 10" xfId="23851"/>
    <cellStyle name="常规 3 24 11" xfId="23852"/>
    <cellStyle name="常规 3 24 12" xfId="23853"/>
    <cellStyle name="常规 3 24 13" xfId="23854"/>
    <cellStyle name="常规 3 24 14" xfId="23855"/>
    <cellStyle name="常规 3 24 15" xfId="23856"/>
    <cellStyle name="常规 3 24 2" xfId="23857"/>
    <cellStyle name="常规 3 24 3" xfId="23858"/>
    <cellStyle name="常规 3 24 4" xfId="23859"/>
    <cellStyle name="常规 3 24 5" xfId="23860"/>
    <cellStyle name="常规 3 24 6" xfId="23861"/>
    <cellStyle name="常规 3 24 7" xfId="23862"/>
    <cellStyle name="常规 3 24 8" xfId="23863"/>
    <cellStyle name="常规 3 24 9" xfId="23864"/>
    <cellStyle name="常规 3 25" xfId="23865"/>
    <cellStyle name="常规 3 25 10" xfId="23866"/>
    <cellStyle name="常规 3 25 11" xfId="23867"/>
    <cellStyle name="常规 3 25 12" xfId="23868"/>
    <cellStyle name="常规 3 25 13" xfId="23869"/>
    <cellStyle name="常规 3 25 14" xfId="23870"/>
    <cellStyle name="常规 3 25 15" xfId="23871"/>
    <cellStyle name="常规 3 25 2" xfId="23872"/>
    <cellStyle name="常规 3 25 3" xfId="23873"/>
    <cellStyle name="常规 3 25 4" xfId="23874"/>
    <cellStyle name="常规 3 25 5" xfId="23875"/>
    <cellStyle name="常规 3 25 6" xfId="23876"/>
    <cellStyle name="常规 3 25 7" xfId="23877"/>
    <cellStyle name="常规 3 25 8" xfId="23878"/>
    <cellStyle name="常规 3 25 9" xfId="23879"/>
    <cellStyle name="常规 3 26" xfId="23880"/>
    <cellStyle name="常规 3 26 10" xfId="23881"/>
    <cellStyle name="常规 3 26 11" xfId="23882"/>
    <cellStyle name="常规 3 26 12" xfId="23883"/>
    <cellStyle name="常规 3 26 13" xfId="23884"/>
    <cellStyle name="常规 3 26 14" xfId="23885"/>
    <cellStyle name="常规 3 26 15" xfId="23886"/>
    <cellStyle name="常规 3 26 2" xfId="23887"/>
    <cellStyle name="常规 3 26 3" xfId="23888"/>
    <cellStyle name="常规 3 26 4" xfId="23889"/>
    <cellStyle name="常规 3 26 5" xfId="23890"/>
    <cellStyle name="常规 3 26 6" xfId="23891"/>
    <cellStyle name="常规 3 26 7" xfId="23892"/>
    <cellStyle name="常规 3 26 8" xfId="23893"/>
    <cellStyle name="常规 3 26 9" xfId="23894"/>
    <cellStyle name="常规 3 27" xfId="23895"/>
    <cellStyle name="常规 3 27 10" xfId="23896"/>
    <cellStyle name="常规 3 27 11" xfId="23897"/>
    <cellStyle name="常规 3 27 12" xfId="23898"/>
    <cellStyle name="常规 3 27 13" xfId="23899"/>
    <cellStyle name="常规 3 27 14" xfId="23900"/>
    <cellStyle name="常规 3 27 15" xfId="23901"/>
    <cellStyle name="常规 3 27 2" xfId="23902"/>
    <cellStyle name="常规 3 27 3" xfId="23903"/>
    <cellStyle name="常规 3 27 4" xfId="23904"/>
    <cellStyle name="常规 3 27 5" xfId="23905"/>
    <cellStyle name="常规 3 27 6" xfId="23906"/>
    <cellStyle name="常规 3 27 7" xfId="23907"/>
    <cellStyle name="常规 3 27 8" xfId="23908"/>
    <cellStyle name="常规 3 27 9" xfId="23909"/>
    <cellStyle name="常规 3 28" xfId="23910"/>
    <cellStyle name="常规 3 28 10" xfId="23911"/>
    <cellStyle name="常规 3 28 11" xfId="23912"/>
    <cellStyle name="常规 3 28 12" xfId="23913"/>
    <cellStyle name="常规 3 28 13" xfId="23914"/>
    <cellStyle name="常规 3 28 14" xfId="23915"/>
    <cellStyle name="常规 3 28 15" xfId="23916"/>
    <cellStyle name="常规 3 28 2" xfId="23917"/>
    <cellStyle name="常规 3 28 3" xfId="23918"/>
    <cellStyle name="常规 3 28 4" xfId="23919"/>
    <cellStyle name="常规 3 28 5" xfId="23920"/>
    <cellStyle name="常规 3 28 6" xfId="23921"/>
    <cellStyle name="常规 3 28 7" xfId="23922"/>
    <cellStyle name="常规 3 28 8" xfId="23923"/>
    <cellStyle name="常规 3 28 9" xfId="23924"/>
    <cellStyle name="常规 3 29" xfId="23925"/>
    <cellStyle name="常规 3 29 10" xfId="23926"/>
    <cellStyle name="常规 3 29 11" xfId="23927"/>
    <cellStyle name="常规 3 29 12" xfId="23928"/>
    <cellStyle name="常规 3 29 13" xfId="23929"/>
    <cellStyle name="常规 3 29 14" xfId="23930"/>
    <cellStyle name="常规 3 29 15" xfId="23931"/>
    <cellStyle name="常规 3 29 2" xfId="23932"/>
    <cellStyle name="常规 3 29 3" xfId="23933"/>
    <cellStyle name="常规 3 29 4" xfId="23934"/>
    <cellStyle name="常规 3 29 5" xfId="23935"/>
    <cellStyle name="常规 3 29 6" xfId="23936"/>
    <cellStyle name="常规 3 29 7" xfId="23937"/>
    <cellStyle name="常规 3 29 8" xfId="23938"/>
    <cellStyle name="常规 3 29 9" xfId="23939"/>
    <cellStyle name="常规 3 3" xfId="26"/>
    <cellStyle name="常规 3 3 2" xfId="23940"/>
    <cellStyle name="常规 3 3 2 10" xfId="23941"/>
    <cellStyle name="常规 3 3 2 11" xfId="23942"/>
    <cellStyle name="常规 3 3 2 12" xfId="23943"/>
    <cellStyle name="常规 3 3 2 13" xfId="23944"/>
    <cellStyle name="常规 3 3 2 14" xfId="23945"/>
    <cellStyle name="常规 3 3 2 15" xfId="23946"/>
    <cellStyle name="常规 3 3 2 2" xfId="23947"/>
    <cellStyle name="常规 3 3 2 3" xfId="23948"/>
    <cellStyle name="常规 3 3 2 4" xfId="23949"/>
    <cellStyle name="常规 3 3 2 5" xfId="23950"/>
    <cellStyle name="常规 3 3 2 6" xfId="23951"/>
    <cellStyle name="常规 3 3 2 7" xfId="23952"/>
    <cellStyle name="常规 3 3 2 8" xfId="23953"/>
    <cellStyle name="常规 3 3 2 9" xfId="23954"/>
    <cellStyle name="常规 3 3 3" xfId="23955"/>
    <cellStyle name="常规 3 3 3 10" xfId="23956"/>
    <cellStyle name="常规 3 3 3 11" xfId="23957"/>
    <cellStyle name="常规 3 3 3 12" xfId="23958"/>
    <cellStyle name="常规 3 3 3 13" xfId="23959"/>
    <cellStyle name="常规 3 3 3 14" xfId="23960"/>
    <cellStyle name="常规 3 3 3 15" xfId="23961"/>
    <cellStyle name="常规 3 3 3 2" xfId="23962"/>
    <cellStyle name="常规 3 3 3 3" xfId="23963"/>
    <cellStyle name="常规 3 3 3 4" xfId="23964"/>
    <cellStyle name="常规 3 3 3 5" xfId="23965"/>
    <cellStyle name="常规 3 3 3 6" xfId="23966"/>
    <cellStyle name="常规 3 3 3 7" xfId="23967"/>
    <cellStyle name="常规 3 3 3 8" xfId="23968"/>
    <cellStyle name="常规 3 3 3 9" xfId="23969"/>
    <cellStyle name="常规 3 3 4" xfId="23970"/>
    <cellStyle name="常规 3 3 4 10" xfId="23971"/>
    <cellStyle name="常规 3 3 4 11" xfId="23972"/>
    <cellStyle name="常规 3 3 4 12" xfId="23973"/>
    <cellStyle name="常规 3 3 4 13" xfId="23974"/>
    <cellStyle name="常规 3 3 4 14" xfId="23975"/>
    <cellStyle name="常规 3 3 4 15" xfId="23976"/>
    <cellStyle name="常规 3 3 4 2" xfId="23977"/>
    <cellStyle name="常规 3 3 4 3" xfId="23978"/>
    <cellStyle name="常规 3 3 4 4" xfId="23979"/>
    <cellStyle name="常规 3 3 4 5" xfId="23980"/>
    <cellStyle name="常规 3 3 4 6" xfId="23981"/>
    <cellStyle name="常规 3 3 4 7" xfId="23982"/>
    <cellStyle name="常规 3 3 4 8" xfId="23983"/>
    <cellStyle name="常规 3 3 4 9" xfId="23984"/>
    <cellStyle name="常规 3 3 5" xfId="23985"/>
    <cellStyle name="常规 3 3 5 10" xfId="23986"/>
    <cellStyle name="常规 3 3 5 11" xfId="23987"/>
    <cellStyle name="常规 3 3 5 12" xfId="23988"/>
    <cellStyle name="常规 3 3 5 13" xfId="23989"/>
    <cellStyle name="常规 3 3 5 14" xfId="23990"/>
    <cellStyle name="常规 3 3 5 15" xfId="23991"/>
    <cellStyle name="常规 3 3 5 2" xfId="23992"/>
    <cellStyle name="常规 3 3 5 3" xfId="23993"/>
    <cellStyle name="常规 3 3 5 4" xfId="23994"/>
    <cellStyle name="常规 3 3 5 5" xfId="23995"/>
    <cellStyle name="常规 3 3 5 6" xfId="23996"/>
    <cellStyle name="常规 3 3 5 7" xfId="23997"/>
    <cellStyle name="常规 3 3 5 8" xfId="23998"/>
    <cellStyle name="常规 3 3 5 9" xfId="23999"/>
    <cellStyle name="常规 3 30" xfId="24000"/>
    <cellStyle name="常规 3 30 10" xfId="24001"/>
    <cellStyle name="常规 3 30 11" xfId="24002"/>
    <cellStyle name="常规 3 30 12" xfId="24003"/>
    <cellStyle name="常规 3 30 13" xfId="24004"/>
    <cellStyle name="常规 3 30 14" xfId="24005"/>
    <cellStyle name="常规 3 30 15" xfId="24006"/>
    <cellStyle name="常规 3 30 2" xfId="24007"/>
    <cellStyle name="常规 3 30 3" xfId="24008"/>
    <cellStyle name="常规 3 30 4" xfId="24009"/>
    <cellStyle name="常规 3 30 5" xfId="24010"/>
    <cellStyle name="常规 3 30 6" xfId="24011"/>
    <cellStyle name="常规 3 30 7" xfId="24012"/>
    <cellStyle name="常规 3 30 8" xfId="24013"/>
    <cellStyle name="常规 3 30 9" xfId="24014"/>
    <cellStyle name="常规 3 31" xfId="24015"/>
    <cellStyle name="常规 3 31 10" xfId="24016"/>
    <cellStyle name="常规 3 31 11" xfId="24017"/>
    <cellStyle name="常规 3 31 12" xfId="24018"/>
    <cellStyle name="常规 3 31 13" xfId="24019"/>
    <cellStyle name="常规 3 31 14" xfId="24020"/>
    <cellStyle name="常规 3 31 15" xfId="24021"/>
    <cellStyle name="常规 3 31 2" xfId="24022"/>
    <cellStyle name="常规 3 31 3" xfId="24023"/>
    <cellStyle name="常规 3 31 4" xfId="24024"/>
    <cellStyle name="常规 3 31 5" xfId="24025"/>
    <cellStyle name="常规 3 31 6" xfId="24026"/>
    <cellStyle name="常规 3 31 7" xfId="24027"/>
    <cellStyle name="常规 3 31 8" xfId="24028"/>
    <cellStyle name="常规 3 31 9" xfId="24029"/>
    <cellStyle name="常规 3 32" xfId="24030"/>
    <cellStyle name="常规 3 32 10" xfId="24031"/>
    <cellStyle name="常规 3 32 11" xfId="24032"/>
    <cellStyle name="常规 3 32 12" xfId="24033"/>
    <cellStyle name="常规 3 32 13" xfId="24034"/>
    <cellStyle name="常规 3 32 14" xfId="24035"/>
    <cellStyle name="常规 3 32 15" xfId="24036"/>
    <cellStyle name="常规 3 32 2" xfId="24037"/>
    <cellStyle name="常规 3 32 3" xfId="24038"/>
    <cellStyle name="常规 3 32 4" xfId="24039"/>
    <cellStyle name="常规 3 32 5" xfId="24040"/>
    <cellStyle name="常规 3 32 6" xfId="24041"/>
    <cellStyle name="常规 3 32 7" xfId="24042"/>
    <cellStyle name="常规 3 32 8" xfId="24043"/>
    <cellStyle name="常规 3 32 9" xfId="24044"/>
    <cellStyle name="常规 3 33" xfId="24045"/>
    <cellStyle name="常规 3 33 10" xfId="24046"/>
    <cellStyle name="常规 3 33 11" xfId="24047"/>
    <cellStyle name="常规 3 33 12" xfId="24048"/>
    <cellStyle name="常规 3 33 13" xfId="24049"/>
    <cellStyle name="常规 3 33 14" xfId="24050"/>
    <cellStyle name="常规 3 33 15" xfId="24051"/>
    <cellStyle name="常规 3 33 2" xfId="24052"/>
    <cellStyle name="常规 3 33 3" xfId="24053"/>
    <cellStyle name="常规 3 33 4" xfId="24054"/>
    <cellStyle name="常规 3 33 5" xfId="24055"/>
    <cellStyle name="常规 3 33 6" xfId="24056"/>
    <cellStyle name="常规 3 33 7" xfId="24057"/>
    <cellStyle name="常规 3 33 8" xfId="24058"/>
    <cellStyle name="常规 3 33 9" xfId="24059"/>
    <cellStyle name="常规 3 34" xfId="24060"/>
    <cellStyle name="常规 3 34 10" xfId="24061"/>
    <cellStyle name="常规 3 34 11" xfId="24062"/>
    <cellStyle name="常规 3 34 12" xfId="24063"/>
    <cellStyle name="常规 3 34 13" xfId="24064"/>
    <cellStyle name="常规 3 34 14" xfId="24065"/>
    <cellStyle name="常规 3 34 15" xfId="24066"/>
    <cellStyle name="常规 3 34 2" xfId="24067"/>
    <cellStyle name="常规 3 34 3" xfId="24068"/>
    <cellStyle name="常规 3 34 4" xfId="24069"/>
    <cellStyle name="常规 3 34 5" xfId="24070"/>
    <cellStyle name="常规 3 34 6" xfId="24071"/>
    <cellStyle name="常规 3 34 7" xfId="24072"/>
    <cellStyle name="常规 3 34 8" xfId="24073"/>
    <cellStyle name="常规 3 34 9" xfId="24074"/>
    <cellStyle name="常规 3 35" xfId="24075"/>
    <cellStyle name="常规 3 35 10" xfId="24076"/>
    <cellStyle name="常规 3 35 11" xfId="24077"/>
    <cellStyle name="常规 3 35 12" xfId="24078"/>
    <cellStyle name="常规 3 35 13" xfId="24079"/>
    <cellStyle name="常规 3 35 14" xfId="24080"/>
    <cellStyle name="常规 3 35 15" xfId="24081"/>
    <cellStyle name="常规 3 35 2" xfId="24082"/>
    <cellStyle name="常规 3 35 3" xfId="24083"/>
    <cellStyle name="常规 3 35 4" xfId="24084"/>
    <cellStyle name="常规 3 35 5" xfId="24085"/>
    <cellStyle name="常规 3 35 6" xfId="24086"/>
    <cellStyle name="常规 3 35 7" xfId="24087"/>
    <cellStyle name="常规 3 35 8" xfId="24088"/>
    <cellStyle name="常规 3 35 9" xfId="24089"/>
    <cellStyle name="常规 3 36" xfId="24090"/>
    <cellStyle name="常规 3 36 10" xfId="24091"/>
    <cellStyle name="常规 3 36 11" xfId="24092"/>
    <cellStyle name="常规 3 36 12" xfId="24093"/>
    <cellStyle name="常规 3 36 13" xfId="24094"/>
    <cellStyle name="常规 3 36 14" xfId="24095"/>
    <cellStyle name="常规 3 36 15" xfId="24096"/>
    <cellStyle name="常规 3 36 2" xfId="24097"/>
    <cellStyle name="常规 3 36 3" xfId="24098"/>
    <cellStyle name="常规 3 36 4" xfId="24099"/>
    <cellStyle name="常规 3 36 5" xfId="24100"/>
    <cellStyle name="常规 3 36 6" xfId="24101"/>
    <cellStyle name="常规 3 36 7" xfId="24102"/>
    <cellStyle name="常规 3 36 8" xfId="24103"/>
    <cellStyle name="常规 3 36 9" xfId="24104"/>
    <cellStyle name="常规 3 37" xfId="24105"/>
    <cellStyle name="常规 3 37 10" xfId="24106"/>
    <cellStyle name="常规 3 37 11" xfId="24107"/>
    <cellStyle name="常规 3 37 12" xfId="24108"/>
    <cellStyle name="常规 3 37 13" xfId="24109"/>
    <cellStyle name="常规 3 37 14" xfId="24110"/>
    <cellStyle name="常规 3 37 15" xfId="24111"/>
    <cellStyle name="常规 3 37 2" xfId="24112"/>
    <cellStyle name="常规 3 37 3" xfId="24113"/>
    <cellStyle name="常规 3 37 4" xfId="24114"/>
    <cellStyle name="常规 3 37 5" xfId="24115"/>
    <cellStyle name="常规 3 37 6" xfId="24116"/>
    <cellStyle name="常规 3 37 7" xfId="24117"/>
    <cellStyle name="常规 3 37 8" xfId="24118"/>
    <cellStyle name="常规 3 37 9" xfId="24119"/>
    <cellStyle name="常规 3 38" xfId="24120"/>
    <cellStyle name="常规 3 38 10" xfId="24121"/>
    <cellStyle name="常规 3 38 11" xfId="24122"/>
    <cellStyle name="常规 3 38 12" xfId="24123"/>
    <cellStyle name="常规 3 38 13" xfId="24124"/>
    <cellStyle name="常规 3 38 14" xfId="24125"/>
    <cellStyle name="常规 3 38 15" xfId="24126"/>
    <cellStyle name="常规 3 38 2" xfId="24127"/>
    <cellStyle name="常规 3 38 3" xfId="24128"/>
    <cellStyle name="常规 3 38 4" xfId="24129"/>
    <cellStyle name="常规 3 38 5" xfId="24130"/>
    <cellStyle name="常规 3 38 6" xfId="24131"/>
    <cellStyle name="常规 3 38 7" xfId="24132"/>
    <cellStyle name="常规 3 38 8" xfId="24133"/>
    <cellStyle name="常规 3 38 9" xfId="24134"/>
    <cellStyle name="常规 3 39" xfId="24135"/>
    <cellStyle name="常规 3 39 10" xfId="24136"/>
    <cellStyle name="常规 3 39 11" xfId="24137"/>
    <cellStyle name="常规 3 39 12" xfId="24138"/>
    <cellStyle name="常规 3 39 13" xfId="24139"/>
    <cellStyle name="常规 3 39 14" xfId="24140"/>
    <cellStyle name="常规 3 39 15" xfId="24141"/>
    <cellStyle name="常规 3 39 2" xfId="24142"/>
    <cellStyle name="常规 3 39 3" xfId="24143"/>
    <cellStyle name="常规 3 39 4" xfId="24144"/>
    <cellStyle name="常规 3 39 5" xfId="24145"/>
    <cellStyle name="常规 3 39 6" xfId="24146"/>
    <cellStyle name="常规 3 39 7" xfId="24147"/>
    <cellStyle name="常规 3 39 8" xfId="24148"/>
    <cellStyle name="常规 3 39 9" xfId="24149"/>
    <cellStyle name="常规 3 4" xfId="27"/>
    <cellStyle name="常规 3 4 2" xfId="24150"/>
    <cellStyle name="常规 3 4 2 10" xfId="24151"/>
    <cellStyle name="常规 3 4 2 11" xfId="24152"/>
    <cellStyle name="常规 3 4 2 12" xfId="24153"/>
    <cellStyle name="常规 3 4 2 13" xfId="24154"/>
    <cellStyle name="常规 3 4 2 14" xfId="24155"/>
    <cellStyle name="常规 3 4 2 15" xfId="24156"/>
    <cellStyle name="常规 3 4 2 2" xfId="24157"/>
    <cellStyle name="常规 3 4 2 3" xfId="24158"/>
    <cellStyle name="常规 3 4 2 4" xfId="24159"/>
    <cellStyle name="常规 3 4 2 5" xfId="24160"/>
    <cellStyle name="常规 3 4 2 6" xfId="24161"/>
    <cellStyle name="常规 3 4 2 7" xfId="24162"/>
    <cellStyle name="常规 3 4 2 8" xfId="24163"/>
    <cellStyle name="常规 3 4 2 9" xfId="24164"/>
    <cellStyle name="常规 3 4 3" xfId="24165"/>
    <cellStyle name="常规 3 4 3 10" xfId="24166"/>
    <cellStyle name="常规 3 4 3 11" xfId="24167"/>
    <cellStyle name="常规 3 4 3 12" xfId="24168"/>
    <cellStyle name="常规 3 4 3 13" xfId="24169"/>
    <cellStyle name="常规 3 4 3 14" xfId="24170"/>
    <cellStyle name="常规 3 4 3 15" xfId="24171"/>
    <cellStyle name="常规 3 4 3 2" xfId="24172"/>
    <cellStyle name="常规 3 4 3 3" xfId="24173"/>
    <cellStyle name="常规 3 4 3 4" xfId="24174"/>
    <cellStyle name="常规 3 4 3 5" xfId="24175"/>
    <cellStyle name="常规 3 4 3 6" xfId="24176"/>
    <cellStyle name="常规 3 4 3 7" xfId="24177"/>
    <cellStyle name="常规 3 4 3 8" xfId="24178"/>
    <cellStyle name="常规 3 4 3 9" xfId="24179"/>
    <cellStyle name="常规 3 4 4" xfId="24180"/>
    <cellStyle name="常规 3 4 4 10" xfId="24181"/>
    <cellStyle name="常规 3 4 4 11" xfId="24182"/>
    <cellStyle name="常规 3 4 4 12" xfId="24183"/>
    <cellStyle name="常规 3 4 4 13" xfId="24184"/>
    <cellStyle name="常规 3 4 4 14" xfId="24185"/>
    <cellStyle name="常规 3 4 4 15" xfId="24186"/>
    <cellStyle name="常规 3 4 4 2" xfId="24187"/>
    <cellStyle name="常规 3 4 4 3" xfId="24188"/>
    <cellStyle name="常规 3 4 4 4" xfId="24189"/>
    <cellStyle name="常规 3 4 4 5" xfId="24190"/>
    <cellStyle name="常规 3 4 4 6" xfId="24191"/>
    <cellStyle name="常规 3 4 4 7" xfId="24192"/>
    <cellStyle name="常规 3 4 4 8" xfId="24193"/>
    <cellStyle name="常规 3 4 4 9" xfId="24194"/>
    <cellStyle name="常规 3 4 5" xfId="24195"/>
    <cellStyle name="常规 3 4 5 10" xfId="24196"/>
    <cellStyle name="常规 3 4 5 11" xfId="24197"/>
    <cellStyle name="常规 3 4 5 12" xfId="24198"/>
    <cellStyle name="常规 3 4 5 13" xfId="24199"/>
    <cellStyle name="常规 3 4 5 14" xfId="24200"/>
    <cellStyle name="常规 3 4 5 15" xfId="24201"/>
    <cellStyle name="常规 3 4 5 2" xfId="24202"/>
    <cellStyle name="常规 3 4 5 3" xfId="24203"/>
    <cellStyle name="常规 3 4 5 4" xfId="24204"/>
    <cellStyle name="常规 3 4 5 5" xfId="24205"/>
    <cellStyle name="常规 3 4 5 6" xfId="24206"/>
    <cellStyle name="常规 3 4 5 7" xfId="24207"/>
    <cellStyle name="常规 3 4 5 8" xfId="24208"/>
    <cellStyle name="常规 3 4 5 9" xfId="24209"/>
    <cellStyle name="常规 3 40" xfId="24210"/>
    <cellStyle name="常规 3 40 10" xfId="24211"/>
    <cellStyle name="常规 3 40 11" xfId="24212"/>
    <cellStyle name="常规 3 40 12" xfId="24213"/>
    <cellStyle name="常规 3 40 13" xfId="24214"/>
    <cellStyle name="常规 3 40 14" xfId="24215"/>
    <cellStyle name="常规 3 40 15" xfId="24216"/>
    <cellStyle name="常规 3 40 2" xfId="24217"/>
    <cellStyle name="常规 3 40 3" xfId="24218"/>
    <cellStyle name="常规 3 40 4" xfId="24219"/>
    <cellStyle name="常规 3 40 5" xfId="24220"/>
    <cellStyle name="常规 3 40 6" xfId="24221"/>
    <cellStyle name="常规 3 40 7" xfId="24222"/>
    <cellStyle name="常规 3 40 8" xfId="24223"/>
    <cellStyle name="常规 3 40 9" xfId="24224"/>
    <cellStyle name="常规 3 41" xfId="24225"/>
    <cellStyle name="常规 3 41 10" xfId="24226"/>
    <cellStyle name="常规 3 41 11" xfId="24227"/>
    <cellStyle name="常规 3 41 12" xfId="24228"/>
    <cellStyle name="常规 3 41 13" xfId="24229"/>
    <cellStyle name="常规 3 41 14" xfId="24230"/>
    <cellStyle name="常规 3 41 15" xfId="24231"/>
    <cellStyle name="常规 3 41 2" xfId="24232"/>
    <cellStyle name="常规 3 41 3" xfId="24233"/>
    <cellStyle name="常规 3 41 4" xfId="24234"/>
    <cellStyle name="常规 3 41 5" xfId="24235"/>
    <cellStyle name="常规 3 41 6" xfId="24236"/>
    <cellStyle name="常规 3 41 7" xfId="24237"/>
    <cellStyle name="常规 3 41 8" xfId="24238"/>
    <cellStyle name="常规 3 41 9" xfId="24239"/>
    <cellStyle name="常规 3 42" xfId="24240"/>
    <cellStyle name="常规 3 42 10" xfId="24241"/>
    <cellStyle name="常规 3 42 11" xfId="24242"/>
    <cellStyle name="常规 3 42 12" xfId="24243"/>
    <cellStyle name="常规 3 42 13" xfId="24244"/>
    <cellStyle name="常规 3 42 14" xfId="24245"/>
    <cellStyle name="常规 3 42 15" xfId="24246"/>
    <cellStyle name="常规 3 42 2" xfId="24247"/>
    <cellStyle name="常规 3 42 3" xfId="24248"/>
    <cellStyle name="常规 3 42 4" xfId="24249"/>
    <cellStyle name="常规 3 42 5" xfId="24250"/>
    <cellStyle name="常规 3 42 6" xfId="24251"/>
    <cellStyle name="常规 3 42 7" xfId="24252"/>
    <cellStyle name="常规 3 42 8" xfId="24253"/>
    <cellStyle name="常规 3 42 9" xfId="24254"/>
    <cellStyle name="常规 3 43" xfId="24255"/>
    <cellStyle name="常规 3 43 10" xfId="24256"/>
    <cellStyle name="常规 3 43 11" xfId="24257"/>
    <cellStyle name="常规 3 43 12" xfId="24258"/>
    <cellStyle name="常规 3 43 13" xfId="24259"/>
    <cellStyle name="常规 3 43 14" xfId="24260"/>
    <cellStyle name="常规 3 43 15" xfId="24261"/>
    <cellStyle name="常规 3 43 2" xfId="24262"/>
    <cellStyle name="常规 3 43 3" xfId="24263"/>
    <cellStyle name="常规 3 43 4" xfId="24264"/>
    <cellStyle name="常规 3 43 5" xfId="24265"/>
    <cellStyle name="常规 3 43 6" xfId="24266"/>
    <cellStyle name="常规 3 43 7" xfId="24267"/>
    <cellStyle name="常规 3 43 8" xfId="24268"/>
    <cellStyle name="常规 3 43 9" xfId="24269"/>
    <cellStyle name="常规 3 44" xfId="24270"/>
    <cellStyle name="常规 3 44 10" xfId="24271"/>
    <cellStyle name="常规 3 44 11" xfId="24272"/>
    <cellStyle name="常规 3 44 12" xfId="24273"/>
    <cellStyle name="常规 3 44 13" xfId="24274"/>
    <cellStyle name="常规 3 44 14" xfId="24275"/>
    <cellStyle name="常规 3 44 15" xfId="24276"/>
    <cellStyle name="常规 3 44 2" xfId="24277"/>
    <cellStyle name="常规 3 44 3" xfId="24278"/>
    <cellStyle name="常规 3 44 4" xfId="24279"/>
    <cellStyle name="常规 3 44 5" xfId="24280"/>
    <cellStyle name="常规 3 44 6" xfId="24281"/>
    <cellStyle name="常规 3 44 7" xfId="24282"/>
    <cellStyle name="常规 3 44 8" xfId="24283"/>
    <cellStyle name="常规 3 44 9" xfId="24284"/>
    <cellStyle name="常规 3 45" xfId="24285"/>
    <cellStyle name="常规 3 45 10" xfId="24286"/>
    <cellStyle name="常规 3 45 11" xfId="24287"/>
    <cellStyle name="常规 3 45 12" xfId="24288"/>
    <cellStyle name="常规 3 45 13" xfId="24289"/>
    <cellStyle name="常规 3 45 14" xfId="24290"/>
    <cellStyle name="常规 3 45 15" xfId="24291"/>
    <cellStyle name="常规 3 45 2" xfId="24292"/>
    <cellStyle name="常规 3 45 3" xfId="24293"/>
    <cellStyle name="常规 3 45 4" xfId="24294"/>
    <cellStyle name="常规 3 45 5" xfId="24295"/>
    <cellStyle name="常规 3 45 6" xfId="24296"/>
    <cellStyle name="常规 3 45 7" xfId="24297"/>
    <cellStyle name="常规 3 45 8" xfId="24298"/>
    <cellStyle name="常规 3 45 9" xfId="24299"/>
    <cellStyle name="常规 3 46" xfId="24300"/>
    <cellStyle name="常规 3 46 10" xfId="24301"/>
    <cellStyle name="常规 3 46 11" xfId="24302"/>
    <cellStyle name="常规 3 46 12" xfId="24303"/>
    <cellStyle name="常规 3 46 13" xfId="24304"/>
    <cellStyle name="常规 3 46 14" xfId="24305"/>
    <cellStyle name="常规 3 46 15" xfId="24306"/>
    <cellStyle name="常规 3 46 2" xfId="24307"/>
    <cellStyle name="常规 3 46 3" xfId="24308"/>
    <cellStyle name="常规 3 46 4" xfId="24309"/>
    <cellStyle name="常规 3 46 5" xfId="24310"/>
    <cellStyle name="常规 3 46 6" xfId="24311"/>
    <cellStyle name="常规 3 46 7" xfId="24312"/>
    <cellStyle name="常规 3 46 8" xfId="24313"/>
    <cellStyle name="常规 3 46 9" xfId="24314"/>
    <cellStyle name="常规 3 47" xfId="24315"/>
    <cellStyle name="常规 3 47 10" xfId="24316"/>
    <cellStyle name="常规 3 47 11" xfId="24317"/>
    <cellStyle name="常规 3 47 12" xfId="24318"/>
    <cellStyle name="常规 3 47 13" xfId="24319"/>
    <cellStyle name="常规 3 47 14" xfId="24320"/>
    <cellStyle name="常规 3 47 15" xfId="24321"/>
    <cellStyle name="常规 3 47 2" xfId="24322"/>
    <cellStyle name="常规 3 47 3" xfId="24323"/>
    <cellStyle name="常规 3 47 4" xfId="24324"/>
    <cellStyle name="常规 3 47 5" xfId="24325"/>
    <cellStyle name="常规 3 47 6" xfId="24326"/>
    <cellStyle name="常规 3 47 7" xfId="24327"/>
    <cellStyle name="常规 3 47 8" xfId="24328"/>
    <cellStyle name="常规 3 47 9" xfId="24329"/>
    <cellStyle name="常规 3 48" xfId="24330"/>
    <cellStyle name="常规 3 48 10" xfId="24331"/>
    <cellStyle name="常规 3 48 11" xfId="24332"/>
    <cellStyle name="常规 3 48 12" xfId="24333"/>
    <cellStyle name="常规 3 48 13" xfId="24334"/>
    <cellStyle name="常规 3 48 14" xfId="24335"/>
    <cellStyle name="常规 3 48 15" xfId="24336"/>
    <cellStyle name="常规 3 48 2" xfId="24337"/>
    <cellStyle name="常规 3 48 3" xfId="24338"/>
    <cellStyle name="常规 3 48 4" xfId="24339"/>
    <cellStyle name="常规 3 48 5" xfId="24340"/>
    <cellStyle name="常规 3 48 6" xfId="24341"/>
    <cellStyle name="常规 3 48 7" xfId="24342"/>
    <cellStyle name="常规 3 48 8" xfId="24343"/>
    <cellStyle name="常规 3 48 9" xfId="24344"/>
    <cellStyle name="常规 3 49" xfId="24345"/>
    <cellStyle name="常规 3 5" xfId="28"/>
    <cellStyle name="常规 3 5 2" xfId="24346"/>
    <cellStyle name="常规 3 5 2 10" xfId="24347"/>
    <cellStyle name="常规 3 5 2 11" xfId="24348"/>
    <cellStyle name="常规 3 5 2 12" xfId="24349"/>
    <cellStyle name="常规 3 5 2 13" xfId="24350"/>
    <cellStyle name="常规 3 5 2 14" xfId="24351"/>
    <cellStyle name="常规 3 5 2 15" xfId="24352"/>
    <cellStyle name="常规 3 5 2 2" xfId="24353"/>
    <cellStyle name="常规 3 5 2 3" xfId="24354"/>
    <cellStyle name="常规 3 5 2 4" xfId="24355"/>
    <cellStyle name="常规 3 5 2 5" xfId="24356"/>
    <cellStyle name="常规 3 5 2 6" xfId="24357"/>
    <cellStyle name="常规 3 5 2 7" xfId="24358"/>
    <cellStyle name="常规 3 5 2 8" xfId="24359"/>
    <cellStyle name="常规 3 5 2 9" xfId="24360"/>
    <cellStyle name="常规 3 5 3" xfId="24361"/>
    <cellStyle name="常规 3 5 3 10" xfId="24362"/>
    <cellStyle name="常规 3 5 3 11" xfId="24363"/>
    <cellStyle name="常规 3 5 3 12" xfId="24364"/>
    <cellStyle name="常规 3 5 3 13" xfId="24365"/>
    <cellStyle name="常规 3 5 3 14" xfId="24366"/>
    <cellStyle name="常规 3 5 3 15" xfId="24367"/>
    <cellStyle name="常规 3 5 3 2" xfId="24368"/>
    <cellStyle name="常规 3 5 3 3" xfId="24369"/>
    <cellStyle name="常规 3 5 3 4" xfId="24370"/>
    <cellStyle name="常规 3 5 3 5" xfId="24371"/>
    <cellStyle name="常规 3 5 3 6" xfId="24372"/>
    <cellStyle name="常规 3 5 3 7" xfId="24373"/>
    <cellStyle name="常规 3 5 3 8" xfId="24374"/>
    <cellStyle name="常规 3 5 3 9" xfId="24375"/>
    <cellStyle name="常规 3 5 4" xfId="24376"/>
    <cellStyle name="常规 3 5 4 10" xfId="24377"/>
    <cellStyle name="常规 3 5 4 11" xfId="24378"/>
    <cellStyle name="常规 3 5 4 12" xfId="24379"/>
    <cellStyle name="常规 3 5 4 13" xfId="24380"/>
    <cellStyle name="常规 3 5 4 14" xfId="24381"/>
    <cellStyle name="常规 3 5 4 15" xfId="24382"/>
    <cellStyle name="常规 3 5 4 2" xfId="24383"/>
    <cellStyle name="常规 3 5 4 3" xfId="24384"/>
    <cellStyle name="常规 3 5 4 4" xfId="24385"/>
    <cellStyle name="常规 3 5 4 5" xfId="24386"/>
    <cellStyle name="常规 3 5 4 6" xfId="24387"/>
    <cellStyle name="常规 3 5 4 7" xfId="24388"/>
    <cellStyle name="常规 3 5 4 8" xfId="24389"/>
    <cellStyle name="常规 3 5 4 9" xfId="24390"/>
    <cellStyle name="常规 3 5 5" xfId="24391"/>
    <cellStyle name="常规 3 5 5 10" xfId="24392"/>
    <cellStyle name="常规 3 5 5 11" xfId="24393"/>
    <cellStyle name="常规 3 5 5 12" xfId="24394"/>
    <cellStyle name="常规 3 5 5 13" xfId="24395"/>
    <cellStyle name="常规 3 5 5 14" xfId="24396"/>
    <cellStyle name="常规 3 5 5 15" xfId="24397"/>
    <cellStyle name="常规 3 5 5 2" xfId="24398"/>
    <cellStyle name="常规 3 5 5 3" xfId="24399"/>
    <cellStyle name="常规 3 5 5 4" xfId="24400"/>
    <cellStyle name="常规 3 5 5 5" xfId="24401"/>
    <cellStyle name="常规 3 5 5 6" xfId="24402"/>
    <cellStyle name="常规 3 5 5 7" xfId="24403"/>
    <cellStyle name="常规 3 5 5 8" xfId="24404"/>
    <cellStyle name="常规 3 5 5 9" xfId="24405"/>
    <cellStyle name="常规 3 50" xfId="24406"/>
    <cellStyle name="常规 3 51" xfId="24407"/>
    <cellStyle name="常规 3 52" xfId="24408"/>
    <cellStyle name="常规 3 53" xfId="24409"/>
    <cellStyle name="常规 3 54" xfId="24410"/>
    <cellStyle name="常规 3 55" xfId="24411"/>
    <cellStyle name="常规 3 56" xfId="24412"/>
    <cellStyle name="常规 3 57" xfId="24413"/>
    <cellStyle name="常规 3 58" xfId="24414"/>
    <cellStyle name="常规 3 59" xfId="24415"/>
    <cellStyle name="常规 3 6" xfId="29"/>
    <cellStyle name="常规 3 6 2" xfId="24416"/>
    <cellStyle name="常规 3 6 2 10" xfId="24417"/>
    <cellStyle name="常规 3 6 2 11" xfId="24418"/>
    <cellStyle name="常规 3 6 2 12" xfId="24419"/>
    <cellStyle name="常规 3 6 2 13" xfId="24420"/>
    <cellStyle name="常规 3 6 2 14" xfId="24421"/>
    <cellStyle name="常规 3 6 2 15" xfId="24422"/>
    <cellStyle name="常规 3 6 2 2" xfId="24423"/>
    <cellStyle name="常规 3 6 2 3" xfId="24424"/>
    <cellStyle name="常规 3 6 2 4" xfId="24425"/>
    <cellStyle name="常规 3 6 2 5" xfId="24426"/>
    <cellStyle name="常规 3 6 2 6" xfId="24427"/>
    <cellStyle name="常规 3 6 2 7" xfId="24428"/>
    <cellStyle name="常规 3 6 2 8" xfId="24429"/>
    <cellStyle name="常规 3 6 2 9" xfId="24430"/>
    <cellStyle name="常规 3 6 3" xfId="24431"/>
    <cellStyle name="常规 3 6 3 10" xfId="24432"/>
    <cellStyle name="常规 3 6 3 11" xfId="24433"/>
    <cellStyle name="常规 3 6 3 12" xfId="24434"/>
    <cellStyle name="常规 3 6 3 13" xfId="24435"/>
    <cellStyle name="常规 3 6 3 14" xfId="24436"/>
    <cellStyle name="常规 3 6 3 15" xfId="24437"/>
    <cellStyle name="常规 3 6 3 2" xfId="24438"/>
    <cellStyle name="常规 3 6 3 3" xfId="24439"/>
    <cellStyle name="常规 3 6 3 4" xfId="24440"/>
    <cellStyle name="常规 3 6 3 5" xfId="24441"/>
    <cellStyle name="常规 3 6 3 6" xfId="24442"/>
    <cellStyle name="常规 3 6 3 7" xfId="24443"/>
    <cellStyle name="常规 3 6 3 8" xfId="24444"/>
    <cellStyle name="常规 3 6 3 9" xfId="24445"/>
    <cellStyle name="常规 3 6 4" xfId="24446"/>
    <cellStyle name="常规 3 6 4 10" xfId="24447"/>
    <cellStyle name="常规 3 6 4 11" xfId="24448"/>
    <cellStyle name="常规 3 6 4 12" xfId="24449"/>
    <cellStyle name="常规 3 6 4 13" xfId="24450"/>
    <cellStyle name="常规 3 6 4 14" xfId="24451"/>
    <cellStyle name="常规 3 6 4 15" xfId="24452"/>
    <cellStyle name="常规 3 6 4 2" xfId="24453"/>
    <cellStyle name="常规 3 6 4 3" xfId="24454"/>
    <cellStyle name="常规 3 6 4 4" xfId="24455"/>
    <cellStyle name="常规 3 6 4 5" xfId="24456"/>
    <cellStyle name="常规 3 6 4 6" xfId="24457"/>
    <cellStyle name="常规 3 6 4 7" xfId="24458"/>
    <cellStyle name="常规 3 6 4 8" xfId="24459"/>
    <cellStyle name="常规 3 6 4 9" xfId="24460"/>
    <cellStyle name="常规 3 6 5" xfId="24461"/>
    <cellStyle name="常规 3 6 5 10" xfId="24462"/>
    <cellStyle name="常规 3 6 5 11" xfId="24463"/>
    <cellStyle name="常规 3 6 5 12" xfId="24464"/>
    <cellStyle name="常规 3 6 5 13" xfId="24465"/>
    <cellStyle name="常规 3 6 5 14" xfId="24466"/>
    <cellStyle name="常规 3 6 5 15" xfId="24467"/>
    <cellStyle name="常规 3 6 5 2" xfId="24468"/>
    <cellStyle name="常规 3 6 5 3" xfId="24469"/>
    <cellStyle name="常规 3 6 5 4" xfId="24470"/>
    <cellStyle name="常规 3 6 5 5" xfId="24471"/>
    <cellStyle name="常规 3 6 5 6" xfId="24472"/>
    <cellStyle name="常规 3 6 5 7" xfId="24473"/>
    <cellStyle name="常规 3 6 5 8" xfId="24474"/>
    <cellStyle name="常规 3 6 5 9" xfId="24475"/>
    <cellStyle name="常规 3 60" xfId="24476"/>
    <cellStyle name="常规 3 61" xfId="24477"/>
    <cellStyle name="常规 3 62" xfId="24478"/>
    <cellStyle name="常规 3 63" xfId="24479"/>
    <cellStyle name="常规 3 64" xfId="24480"/>
    <cellStyle name="常规 3 65" xfId="24481"/>
    <cellStyle name="常规 3 66" xfId="24482"/>
    <cellStyle name="常规 3 7" xfId="30"/>
    <cellStyle name="常规 3 7 2" xfId="24483"/>
    <cellStyle name="常规 3 7 2 10" xfId="24484"/>
    <cellStyle name="常规 3 7 2 11" xfId="24485"/>
    <cellStyle name="常规 3 7 2 12" xfId="24486"/>
    <cellStyle name="常规 3 7 2 13" xfId="24487"/>
    <cellStyle name="常规 3 7 2 14" xfId="24488"/>
    <cellStyle name="常规 3 7 2 15" xfId="24489"/>
    <cellStyle name="常规 3 7 2 2" xfId="24490"/>
    <cellStyle name="常规 3 7 2 3" xfId="24491"/>
    <cellStyle name="常规 3 7 2 4" xfId="24492"/>
    <cellStyle name="常规 3 7 2 5" xfId="24493"/>
    <cellStyle name="常规 3 7 2 6" xfId="24494"/>
    <cellStyle name="常规 3 7 2 7" xfId="24495"/>
    <cellStyle name="常规 3 7 2 8" xfId="24496"/>
    <cellStyle name="常规 3 7 2 9" xfId="24497"/>
    <cellStyle name="常规 3 7 3" xfId="24498"/>
    <cellStyle name="常规 3 7 3 10" xfId="24499"/>
    <cellStyle name="常规 3 7 3 11" xfId="24500"/>
    <cellStyle name="常规 3 7 3 12" xfId="24501"/>
    <cellStyle name="常规 3 7 3 13" xfId="24502"/>
    <cellStyle name="常规 3 7 3 14" xfId="24503"/>
    <cellStyle name="常规 3 7 3 15" xfId="24504"/>
    <cellStyle name="常规 3 7 3 2" xfId="24505"/>
    <cellStyle name="常规 3 7 3 3" xfId="24506"/>
    <cellStyle name="常规 3 7 3 4" xfId="24507"/>
    <cellStyle name="常规 3 7 3 5" xfId="24508"/>
    <cellStyle name="常规 3 7 3 6" xfId="24509"/>
    <cellStyle name="常规 3 7 3 7" xfId="24510"/>
    <cellStyle name="常规 3 7 3 8" xfId="24511"/>
    <cellStyle name="常规 3 7 3 9" xfId="24512"/>
    <cellStyle name="常规 3 7 4" xfId="24513"/>
    <cellStyle name="常规 3 7 4 10" xfId="24514"/>
    <cellStyle name="常规 3 7 4 11" xfId="24515"/>
    <cellStyle name="常规 3 7 4 12" xfId="24516"/>
    <cellStyle name="常规 3 7 4 13" xfId="24517"/>
    <cellStyle name="常规 3 7 4 14" xfId="24518"/>
    <cellStyle name="常规 3 7 4 15" xfId="24519"/>
    <cellStyle name="常规 3 7 4 2" xfId="24520"/>
    <cellStyle name="常规 3 7 4 3" xfId="24521"/>
    <cellStyle name="常规 3 7 4 4" xfId="24522"/>
    <cellStyle name="常规 3 7 4 5" xfId="24523"/>
    <cellStyle name="常规 3 7 4 6" xfId="24524"/>
    <cellStyle name="常规 3 7 4 7" xfId="24525"/>
    <cellStyle name="常规 3 7 4 8" xfId="24526"/>
    <cellStyle name="常规 3 7 4 9" xfId="24527"/>
    <cellStyle name="常规 3 7 5" xfId="24528"/>
    <cellStyle name="常规 3 7 5 10" xfId="24529"/>
    <cellStyle name="常规 3 7 5 11" xfId="24530"/>
    <cellStyle name="常规 3 7 5 12" xfId="24531"/>
    <cellStyle name="常规 3 7 5 13" xfId="24532"/>
    <cellStyle name="常规 3 7 5 14" xfId="24533"/>
    <cellStyle name="常规 3 7 5 15" xfId="24534"/>
    <cellStyle name="常规 3 7 5 2" xfId="24535"/>
    <cellStyle name="常规 3 7 5 3" xfId="24536"/>
    <cellStyle name="常规 3 7 5 4" xfId="24537"/>
    <cellStyle name="常规 3 7 5 5" xfId="24538"/>
    <cellStyle name="常规 3 7 5 6" xfId="24539"/>
    <cellStyle name="常规 3 7 5 7" xfId="24540"/>
    <cellStyle name="常规 3 7 5 8" xfId="24541"/>
    <cellStyle name="常规 3 7 5 9" xfId="24542"/>
    <cellStyle name="常规 3 8" xfId="31"/>
    <cellStyle name="常规 3 8 2" xfId="24543"/>
    <cellStyle name="常规 3 8 2 10" xfId="24544"/>
    <cellStyle name="常规 3 8 2 11" xfId="24545"/>
    <cellStyle name="常规 3 8 2 12" xfId="24546"/>
    <cellStyle name="常规 3 8 2 13" xfId="24547"/>
    <cellStyle name="常规 3 8 2 14" xfId="24548"/>
    <cellStyle name="常规 3 8 2 15" xfId="24549"/>
    <cellStyle name="常规 3 8 2 2" xfId="24550"/>
    <cellStyle name="常规 3 8 2 3" xfId="24551"/>
    <cellStyle name="常规 3 8 2 4" xfId="24552"/>
    <cellStyle name="常规 3 8 2 5" xfId="24553"/>
    <cellStyle name="常规 3 8 2 6" xfId="24554"/>
    <cellStyle name="常规 3 8 2 7" xfId="24555"/>
    <cellStyle name="常规 3 8 2 8" xfId="24556"/>
    <cellStyle name="常规 3 8 2 9" xfId="24557"/>
    <cellStyle name="常规 3 8 3" xfId="24558"/>
    <cellStyle name="常规 3 8 3 10" xfId="24559"/>
    <cellStyle name="常规 3 8 3 11" xfId="24560"/>
    <cellStyle name="常规 3 8 3 12" xfId="24561"/>
    <cellStyle name="常规 3 8 3 13" xfId="24562"/>
    <cellStyle name="常规 3 8 3 14" xfId="24563"/>
    <cellStyle name="常规 3 8 3 15" xfId="24564"/>
    <cellStyle name="常规 3 8 3 2" xfId="24565"/>
    <cellStyle name="常规 3 8 3 3" xfId="24566"/>
    <cellStyle name="常规 3 8 3 4" xfId="24567"/>
    <cellStyle name="常规 3 8 3 5" xfId="24568"/>
    <cellStyle name="常规 3 8 3 6" xfId="24569"/>
    <cellStyle name="常规 3 8 3 7" xfId="24570"/>
    <cellStyle name="常规 3 8 3 8" xfId="24571"/>
    <cellStyle name="常规 3 8 3 9" xfId="24572"/>
    <cellStyle name="常规 3 8 4" xfId="24573"/>
    <cellStyle name="常规 3 8 4 10" xfId="24574"/>
    <cellStyle name="常规 3 8 4 11" xfId="24575"/>
    <cellStyle name="常规 3 8 4 12" xfId="24576"/>
    <cellStyle name="常规 3 8 4 13" xfId="24577"/>
    <cellStyle name="常规 3 8 4 14" xfId="24578"/>
    <cellStyle name="常规 3 8 4 15" xfId="24579"/>
    <cellStyle name="常规 3 8 4 2" xfId="24580"/>
    <cellStyle name="常规 3 8 4 3" xfId="24581"/>
    <cellStyle name="常规 3 8 4 4" xfId="24582"/>
    <cellStyle name="常规 3 8 4 5" xfId="24583"/>
    <cellStyle name="常规 3 8 4 6" xfId="24584"/>
    <cellStyle name="常规 3 8 4 7" xfId="24585"/>
    <cellStyle name="常规 3 8 4 8" xfId="24586"/>
    <cellStyle name="常规 3 8 4 9" xfId="24587"/>
    <cellStyle name="常规 3 8 5" xfId="24588"/>
    <cellStyle name="常规 3 8 5 10" xfId="24589"/>
    <cellStyle name="常规 3 8 5 11" xfId="24590"/>
    <cellStyle name="常规 3 8 5 12" xfId="24591"/>
    <cellStyle name="常规 3 8 5 13" xfId="24592"/>
    <cellStyle name="常规 3 8 5 14" xfId="24593"/>
    <cellStyle name="常规 3 8 5 15" xfId="24594"/>
    <cellStyle name="常规 3 8 5 2" xfId="24595"/>
    <cellStyle name="常规 3 8 5 3" xfId="24596"/>
    <cellStyle name="常规 3 8 5 4" xfId="24597"/>
    <cellStyle name="常规 3 8 5 5" xfId="24598"/>
    <cellStyle name="常规 3 8 5 6" xfId="24599"/>
    <cellStyle name="常规 3 8 5 7" xfId="24600"/>
    <cellStyle name="常规 3 8 5 8" xfId="24601"/>
    <cellStyle name="常规 3 8 5 9" xfId="24602"/>
    <cellStyle name="常规 3 9" xfId="32"/>
    <cellStyle name="常规 3 9 2" xfId="24603"/>
    <cellStyle name="常规 3 9 2 10" xfId="24604"/>
    <cellStyle name="常规 3 9 2 11" xfId="24605"/>
    <cellStyle name="常规 3 9 2 12" xfId="24606"/>
    <cellStyle name="常规 3 9 2 13" xfId="24607"/>
    <cellStyle name="常规 3 9 2 14" xfId="24608"/>
    <cellStyle name="常规 3 9 2 15" xfId="24609"/>
    <cellStyle name="常规 3 9 2 2" xfId="24610"/>
    <cellStyle name="常规 3 9 2 3" xfId="24611"/>
    <cellStyle name="常规 3 9 2 4" xfId="24612"/>
    <cellStyle name="常规 3 9 2 5" xfId="24613"/>
    <cellStyle name="常规 3 9 2 6" xfId="24614"/>
    <cellStyle name="常规 3 9 2 7" xfId="24615"/>
    <cellStyle name="常规 3 9 2 8" xfId="24616"/>
    <cellStyle name="常规 3 9 2 9" xfId="24617"/>
    <cellStyle name="常规 3 9 3" xfId="24618"/>
    <cellStyle name="常规 3 9 3 10" xfId="24619"/>
    <cellStyle name="常规 3 9 3 11" xfId="24620"/>
    <cellStyle name="常规 3 9 3 12" xfId="24621"/>
    <cellStyle name="常规 3 9 3 13" xfId="24622"/>
    <cellStyle name="常规 3 9 3 14" xfId="24623"/>
    <cellStyle name="常规 3 9 3 15" xfId="24624"/>
    <cellStyle name="常规 3 9 3 2" xfId="24625"/>
    <cellStyle name="常规 3 9 3 3" xfId="24626"/>
    <cellStyle name="常规 3 9 3 4" xfId="24627"/>
    <cellStyle name="常规 3 9 3 5" xfId="24628"/>
    <cellStyle name="常规 3 9 3 6" xfId="24629"/>
    <cellStyle name="常规 3 9 3 7" xfId="24630"/>
    <cellStyle name="常规 3 9 3 8" xfId="24631"/>
    <cellStyle name="常规 3 9 3 9" xfId="24632"/>
    <cellStyle name="常规 3 9 4" xfId="24633"/>
    <cellStyle name="常规 3 9 4 10" xfId="24634"/>
    <cellStyle name="常规 3 9 4 11" xfId="24635"/>
    <cellStyle name="常规 3 9 4 12" xfId="24636"/>
    <cellStyle name="常规 3 9 4 13" xfId="24637"/>
    <cellStyle name="常规 3 9 4 14" xfId="24638"/>
    <cellStyle name="常规 3 9 4 15" xfId="24639"/>
    <cellStyle name="常规 3 9 4 2" xfId="24640"/>
    <cellStyle name="常规 3 9 4 3" xfId="24641"/>
    <cellStyle name="常规 3 9 4 4" xfId="24642"/>
    <cellStyle name="常规 3 9 4 5" xfId="24643"/>
    <cellStyle name="常规 3 9 4 6" xfId="24644"/>
    <cellStyle name="常规 3 9 4 7" xfId="24645"/>
    <cellStyle name="常规 3 9 4 8" xfId="24646"/>
    <cellStyle name="常规 3 9 4 9" xfId="24647"/>
    <cellStyle name="常规 3 9 5" xfId="24648"/>
    <cellStyle name="常规 3 9 5 10" xfId="24649"/>
    <cellStyle name="常规 3 9 5 11" xfId="24650"/>
    <cellStyle name="常规 3 9 5 12" xfId="24651"/>
    <cellStyle name="常规 3 9 5 13" xfId="24652"/>
    <cellStyle name="常规 3 9 5 14" xfId="24653"/>
    <cellStyle name="常规 3 9 5 15" xfId="24654"/>
    <cellStyle name="常规 3 9 5 2" xfId="24655"/>
    <cellStyle name="常规 3 9 5 3" xfId="24656"/>
    <cellStyle name="常规 3 9 5 4" xfId="24657"/>
    <cellStyle name="常规 3 9 5 5" xfId="24658"/>
    <cellStyle name="常规 3 9 5 6" xfId="24659"/>
    <cellStyle name="常规 3 9 5 7" xfId="24660"/>
    <cellStyle name="常规 3 9 5 8" xfId="24661"/>
    <cellStyle name="常规 3 9 5 9" xfId="24662"/>
    <cellStyle name="常规 30" xfId="24663"/>
    <cellStyle name="常规 30 2" xfId="24664"/>
    <cellStyle name="常规 30 2 10" xfId="24665"/>
    <cellStyle name="常规 30 2 11" xfId="24666"/>
    <cellStyle name="常规 30 2 12" xfId="24667"/>
    <cellStyle name="常规 30 2 13" xfId="24668"/>
    <cellStyle name="常规 30 2 14" xfId="24669"/>
    <cellStyle name="常规 30 2 15" xfId="24670"/>
    <cellStyle name="常规 30 2 2" xfId="24671"/>
    <cellStyle name="常规 30 2 3" xfId="24672"/>
    <cellStyle name="常规 30 2 4" xfId="24673"/>
    <cellStyle name="常规 30 2 5" xfId="24674"/>
    <cellStyle name="常规 30 2 6" xfId="24675"/>
    <cellStyle name="常规 30 2 7" xfId="24676"/>
    <cellStyle name="常规 30 2 8" xfId="24677"/>
    <cellStyle name="常规 30 2 9" xfId="24678"/>
    <cellStyle name="常规 30 3" xfId="24679"/>
    <cellStyle name="常规 30 3 10" xfId="24680"/>
    <cellStyle name="常规 30 3 11" xfId="24681"/>
    <cellStyle name="常规 30 3 12" xfId="24682"/>
    <cellStyle name="常规 30 3 13" xfId="24683"/>
    <cellStyle name="常规 30 3 14" xfId="24684"/>
    <cellStyle name="常规 30 3 15" xfId="24685"/>
    <cellStyle name="常规 30 3 2" xfId="24686"/>
    <cellStyle name="常规 30 3 3" xfId="24687"/>
    <cellStyle name="常规 30 3 4" xfId="24688"/>
    <cellStyle name="常规 30 3 5" xfId="24689"/>
    <cellStyle name="常规 30 3 6" xfId="24690"/>
    <cellStyle name="常规 30 3 7" xfId="24691"/>
    <cellStyle name="常规 30 3 8" xfId="24692"/>
    <cellStyle name="常规 30 3 9" xfId="24693"/>
    <cellStyle name="常规 30 4" xfId="24694"/>
    <cellStyle name="常规 30 4 10" xfId="24695"/>
    <cellStyle name="常规 30 4 11" xfId="24696"/>
    <cellStyle name="常规 30 4 12" xfId="24697"/>
    <cellStyle name="常规 30 4 13" xfId="24698"/>
    <cellStyle name="常规 30 4 14" xfId="24699"/>
    <cellStyle name="常规 30 4 15" xfId="24700"/>
    <cellStyle name="常规 30 4 2" xfId="24701"/>
    <cellStyle name="常规 30 4 3" xfId="24702"/>
    <cellStyle name="常规 30 4 4" xfId="24703"/>
    <cellStyle name="常规 30 4 5" xfId="24704"/>
    <cellStyle name="常规 30 4 6" xfId="24705"/>
    <cellStyle name="常规 30 4 7" xfId="24706"/>
    <cellStyle name="常规 30 4 8" xfId="24707"/>
    <cellStyle name="常规 30 4 9" xfId="24708"/>
    <cellStyle name="常规 30 5" xfId="24709"/>
    <cellStyle name="常规 30 5 10" xfId="24710"/>
    <cellStyle name="常规 30 5 11" xfId="24711"/>
    <cellStyle name="常规 30 5 12" xfId="24712"/>
    <cellStyle name="常规 30 5 13" xfId="24713"/>
    <cellStyle name="常规 30 5 14" xfId="24714"/>
    <cellStyle name="常规 30 5 15" xfId="24715"/>
    <cellStyle name="常规 30 5 2" xfId="24716"/>
    <cellStyle name="常规 30 5 3" xfId="24717"/>
    <cellStyle name="常规 30 5 4" xfId="24718"/>
    <cellStyle name="常规 30 5 5" xfId="24719"/>
    <cellStyle name="常规 30 5 6" xfId="24720"/>
    <cellStyle name="常规 30 5 7" xfId="24721"/>
    <cellStyle name="常规 30 5 8" xfId="24722"/>
    <cellStyle name="常规 30 5 9" xfId="24723"/>
    <cellStyle name="常规 31" xfId="24724"/>
    <cellStyle name="常规 31 2" xfId="24725"/>
    <cellStyle name="常规 31 2 10" xfId="24726"/>
    <cellStyle name="常规 31 2 11" xfId="24727"/>
    <cellStyle name="常规 31 2 12" xfId="24728"/>
    <cellStyle name="常规 31 2 13" xfId="24729"/>
    <cellStyle name="常规 31 2 14" xfId="24730"/>
    <cellStyle name="常规 31 2 15" xfId="24731"/>
    <cellStyle name="常规 31 2 2" xfId="24732"/>
    <cellStyle name="常规 31 2 3" xfId="24733"/>
    <cellStyle name="常规 31 2 4" xfId="24734"/>
    <cellStyle name="常规 31 2 5" xfId="24735"/>
    <cellStyle name="常规 31 2 6" xfId="24736"/>
    <cellStyle name="常规 31 2 7" xfId="24737"/>
    <cellStyle name="常规 31 2 8" xfId="24738"/>
    <cellStyle name="常规 31 2 9" xfId="24739"/>
    <cellStyle name="常规 31 3" xfId="24740"/>
    <cellStyle name="常规 31 3 10" xfId="24741"/>
    <cellStyle name="常规 31 3 11" xfId="24742"/>
    <cellStyle name="常规 31 3 12" xfId="24743"/>
    <cellStyle name="常规 31 3 13" xfId="24744"/>
    <cellStyle name="常规 31 3 14" xfId="24745"/>
    <cellStyle name="常规 31 3 15" xfId="24746"/>
    <cellStyle name="常规 31 3 2" xfId="24747"/>
    <cellStyle name="常规 31 3 3" xfId="24748"/>
    <cellStyle name="常规 31 3 4" xfId="24749"/>
    <cellStyle name="常规 31 3 5" xfId="24750"/>
    <cellStyle name="常规 31 3 6" xfId="24751"/>
    <cellStyle name="常规 31 3 7" xfId="24752"/>
    <cellStyle name="常规 31 3 8" xfId="24753"/>
    <cellStyle name="常规 31 3 9" xfId="24754"/>
    <cellStyle name="常规 31 4" xfId="24755"/>
    <cellStyle name="常规 31 4 10" xfId="24756"/>
    <cellStyle name="常规 31 4 11" xfId="24757"/>
    <cellStyle name="常规 31 4 12" xfId="24758"/>
    <cellStyle name="常规 31 4 13" xfId="24759"/>
    <cellStyle name="常规 31 4 14" xfId="24760"/>
    <cellStyle name="常规 31 4 15" xfId="24761"/>
    <cellStyle name="常规 31 4 2" xfId="24762"/>
    <cellStyle name="常规 31 4 3" xfId="24763"/>
    <cellStyle name="常规 31 4 4" xfId="24764"/>
    <cellStyle name="常规 31 4 5" xfId="24765"/>
    <cellStyle name="常规 31 4 6" xfId="24766"/>
    <cellStyle name="常规 31 4 7" xfId="24767"/>
    <cellStyle name="常规 31 4 8" xfId="24768"/>
    <cellStyle name="常规 31 4 9" xfId="24769"/>
    <cellStyle name="常规 31 5" xfId="24770"/>
    <cellStyle name="常规 31 5 10" xfId="24771"/>
    <cellStyle name="常规 31 5 11" xfId="24772"/>
    <cellStyle name="常规 31 5 12" xfId="24773"/>
    <cellStyle name="常规 31 5 13" xfId="24774"/>
    <cellStyle name="常规 31 5 14" xfId="24775"/>
    <cellStyle name="常规 31 5 15" xfId="24776"/>
    <cellStyle name="常规 31 5 2" xfId="24777"/>
    <cellStyle name="常规 31 5 3" xfId="24778"/>
    <cellStyle name="常规 31 5 4" xfId="24779"/>
    <cellStyle name="常规 31 5 5" xfId="24780"/>
    <cellStyle name="常规 31 5 6" xfId="24781"/>
    <cellStyle name="常规 31 5 7" xfId="24782"/>
    <cellStyle name="常规 31 5 8" xfId="24783"/>
    <cellStyle name="常规 31 5 9" xfId="24784"/>
    <cellStyle name="常规 32" xfId="24785"/>
    <cellStyle name="常规 32 2" xfId="24786"/>
    <cellStyle name="常规 32 2 10" xfId="24787"/>
    <cellStyle name="常规 32 2 11" xfId="24788"/>
    <cellStyle name="常规 32 2 12" xfId="24789"/>
    <cellStyle name="常规 32 2 13" xfId="24790"/>
    <cellStyle name="常规 32 2 14" xfId="24791"/>
    <cellStyle name="常规 32 2 15" xfId="24792"/>
    <cellStyle name="常规 32 2 2" xfId="24793"/>
    <cellStyle name="常规 32 2 3" xfId="24794"/>
    <cellStyle name="常规 32 2 4" xfId="24795"/>
    <cellStyle name="常规 32 2 5" xfId="24796"/>
    <cellStyle name="常规 32 2 6" xfId="24797"/>
    <cellStyle name="常规 32 2 7" xfId="24798"/>
    <cellStyle name="常规 32 2 8" xfId="24799"/>
    <cellStyle name="常规 32 2 9" xfId="24800"/>
    <cellStyle name="常规 32 3" xfId="24801"/>
    <cellStyle name="常规 32 3 10" xfId="24802"/>
    <cellStyle name="常规 32 3 11" xfId="24803"/>
    <cellStyle name="常规 32 3 12" xfId="24804"/>
    <cellStyle name="常规 32 3 13" xfId="24805"/>
    <cellStyle name="常规 32 3 14" xfId="24806"/>
    <cellStyle name="常规 32 3 15" xfId="24807"/>
    <cellStyle name="常规 32 3 2" xfId="24808"/>
    <cellStyle name="常规 32 3 3" xfId="24809"/>
    <cellStyle name="常规 32 3 4" xfId="24810"/>
    <cellStyle name="常规 32 3 5" xfId="24811"/>
    <cellStyle name="常规 32 3 6" xfId="24812"/>
    <cellStyle name="常规 32 3 7" xfId="24813"/>
    <cellStyle name="常规 32 3 8" xfId="24814"/>
    <cellStyle name="常规 32 3 9" xfId="24815"/>
    <cellStyle name="常规 32 4" xfId="24816"/>
    <cellStyle name="常规 32 4 10" xfId="24817"/>
    <cellStyle name="常规 32 4 11" xfId="24818"/>
    <cellStyle name="常规 32 4 12" xfId="24819"/>
    <cellStyle name="常规 32 4 13" xfId="24820"/>
    <cellStyle name="常规 32 4 14" xfId="24821"/>
    <cellStyle name="常规 32 4 15" xfId="24822"/>
    <cellStyle name="常规 32 4 2" xfId="24823"/>
    <cellStyle name="常规 32 4 3" xfId="24824"/>
    <cellStyle name="常规 32 4 4" xfId="24825"/>
    <cellStyle name="常规 32 4 5" xfId="24826"/>
    <cellStyle name="常规 32 4 6" xfId="24827"/>
    <cellStyle name="常规 32 4 7" xfId="24828"/>
    <cellStyle name="常规 32 4 8" xfId="24829"/>
    <cellStyle name="常规 32 4 9" xfId="24830"/>
    <cellStyle name="常规 32 5" xfId="24831"/>
    <cellStyle name="常规 32 5 10" xfId="24832"/>
    <cellStyle name="常规 32 5 11" xfId="24833"/>
    <cellStyle name="常规 32 5 12" xfId="24834"/>
    <cellStyle name="常规 32 5 13" xfId="24835"/>
    <cellStyle name="常规 32 5 14" xfId="24836"/>
    <cellStyle name="常规 32 5 15" xfId="24837"/>
    <cellStyle name="常规 32 5 2" xfId="24838"/>
    <cellStyle name="常规 32 5 3" xfId="24839"/>
    <cellStyle name="常规 32 5 4" xfId="24840"/>
    <cellStyle name="常规 32 5 5" xfId="24841"/>
    <cellStyle name="常规 32 5 6" xfId="24842"/>
    <cellStyle name="常规 32 5 7" xfId="24843"/>
    <cellStyle name="常规 32 5 8" xfId="24844"/>
    <cellStyle name="常规 32 5 9" xfId="24845"/>
    <cellStyle name="常规 33" xfId="24846"/>
    <cellStyle name="常规 33 2" xfId="24847"/>
    <cellStyle name="常规 33 2 10" xfId="24848"/>
    <cellStyle name="常规 33 2 11" xfId="24849"/>
    <cellStyle name="常规 33 2 12" xfId="24850"/>
    <cellStyle name="常规 33 2 13" xfId="24851"/>
    <cellStyle name="常规 33 2 14" xfId="24852"/>
    <cellStyle name="常规 33 2 15" xfId="24853"/>
    <cellStyle name="常规 33 2 2" xfId="24854"/>
    <cellStyle name="常规 33 2 3" xfId="24855"/>
    <cellStyle name="常规 33 2 4" xfId="24856"/>
    <cellStyle name="常规 33 2 5" xfId="24857"/>
    <cellStyle name="常规 33 2 6" xfId="24858"/>
    <cellStyle name="常规 33 2 7" xfId="24859"/>
    <cellStyle name="常规 33 2 8" xfId="24860"/>
    <cellStyle name="常规 33 2 9" xfId="24861"/>
    <cellStyle name="常规 33 3" xfId="24862"/>
    <cellStyle name="常规 33 3 10" xfId="24863"/>
    <cellStyle name="常规 33 3 11" xfId="24864"/>
    <cellStyle name="常规 33 3 12" xfId="24865"/>
    <cellStyle name="常规 33 3 13" xfId="24866"/>
    <cellStyle name="常规 33 3 14" xfId="24867"/>
    <cellStyle name="常规 33 3 15" xfId="24868"/>
    <cellStyle name="常规 33 3 2" xfId="24869"/>
    <cellStyle name="常规 33 3 3" xfId="24870"/>
    <cellStyle name="常规 33 3 4" xfId="24871"/>
    <cellStyle name="常规 33 3 5" xfId="24872"/>
    <cellStyle name="常规 33 3 6" xfId="24873"/>
    <cellStyle name="常规 33 3 7" xfId="24874"/>
    <cellStyle name="常规 33 3 8" xfId="24875"/>
    <cellStyle name="常规 33 3 9" xfId="24876"/>
    <cellStyle name="常规 33 4" xfId="24877"/>
    <cellStyle name="常规 33 4 10" xfId="24878"/>
    <cellStyle name="常规 33 4 11" xfId="24879"/>
    <cellStyle name="常规 33 4 12" xfId="24880"/>
    <cellStyle name="常规 33 4 13" xfId="24881"/>
    <cellStyle name="常规 33 4 14" xfId="24882"/>
    <cellStyle name="常规 33 4 15" xfId="24883"/>
    <cellStyle name="常规 33 4 2" xfId="24884"/>
    <cellStyle name="常规 33 4 3" xfId="24885"/>
    <cellStyle name="常规 33 4 4" xfId="24886"/>
    <cellStyle name="常规 33 4 5" xfId="24887"/>
    <cellStyle name="常规 33 4 6" xfId="24888"/>
    <cellStyle name="常规 33 4 7" xfId="24889"/>
    <cellStyle name="常规 33 4 8" xfId="24890"/>
    <cellStyle name="常规 33 4 9" xfId="24891"/>
    <cellStyle name="常规 33 5" xfId="24892"/>
    <cellStyle name="常规 33 5 10" xfId="24893"/>
    <cellStyle name="常规 33 5 11" xfId="24894"/>
    <cellStyle name="常规 33 5 12" xfId="24895"/>
    <cellStyle name="常规 33 5 13" xfId="24896"/>
    <cellStyle name="常规 33 5 14" xfId="24897"/>
    <cellStyle name="常规 33 5 15" xfId="24898"/>
    <cellStyle name="常规 33 5 2" xfId="24899"/>
    <cellStyle name="常规 33 5 3" xfId="24900"/>
    <cellStyle name="常规 33 5 4" xfId="24901"/>
    <cellStyle name="常规 33 5 5" xfId="24902"/>
    <cellStyle name="常规 33 5 6" xfId="24903"/>
    <cellStyle name="常规 33 5 7" xfId="24904"/>
    <cellStyle name="常规 33 5 8" xfId="24905"/>
    <cellStyle name="常规 33 5 9" xfId="24906"/>
    <cellStyle name="常规 34" xfId="24907"/>
    <cellStyle name="常规 34 2" xfId="24908"/>
    <cellStyle name="常规 34 2 10" xfId="24909"/>
    <cellStyle name="常规 34 2 11" xfId="24910"/>
    <cellStyle name="常规 34 2 12" xfId="24911"/>
    <cellStyle name="常规 34 2 13" xfId="24912"/>
    <cellStyle name="常规 34 2 14" xfId="24913"/>
    <cellStyle name="常规 34 2 15" xfId="24914"/>
    <cellStyle name="常规 34 2 2" xfId="24915"/>
    <cellStyle name="常规 34 2 3" xfId="24916"/>
    <cellStyle name="常规 34 2 4" xfId="24917"/>
    <cellStyle name="常规 34 2 5" xfId="24918"/>
    <cellStyle name="常规 34 2 6" xfId="24919"/>
    <cellStyle name="常规 34 2 7" xfId="24920"/>
    <cellStyle name="常规 34 2 8" xfId="24921"/>
    <cellStyle name="常规 34 2 9" xfId="24922"/>
    <cellStyle name="常规 34 3" xfId="24923"/>
    <cellStyle name="常规 34 3 10" xfId="24924"/>
    <cellStyle name="常规 34 3 11" xfId="24925"/>
    <cellStyle name="常规 34 3 12" xfId="24926"/>
    <cellStyle name="常规 34 3 13" xfId="24927"/>
    <cellStyle name="常规 34 3 14" xfId="24928"/>
    <cellStyle name="常规 34 3 15" xfId="24929"/>
    <cellStyle name="常规 34 3 2" xfId="24930"/>
    <cellStyle name="常规 34 3 3" xfId="24931"/>
    <cellStyle name="常规 34 3 4" xfId="24932"/>
    <cellStyle name="常规 34 3 5" xfId="24933"/>
    <cellStyle name="常规 34 3 6" xfId="24934"/>
    <cellStyle name="常规 34 3 7" xfId="24935"/>
    <cellStyle name="常规 34 3 8" xfId="24936"/>
    <cellStyle name="常规 34 3 9" xfId="24937"/>
    <cellStyle name="常规 34 4" xfId="24938"/>
    <cellStyle name="常规 34 4 10" xfId="24939"/>
    <cellStyle name="常规 34 4 11" xfId="24940"/>
    <cellStyle name="常规 34 4 12" xfId="24941"/>
    <cellStyle name="常规 34 4 13" xfId="24942"/>
    <cellStyle name="常规 34 4 14" xfId="24943"/>
    <cellStyle name="常规 34 4 15" xfId="24944"/>
    <cellStyle name="常规 34 4 2" xfId="24945"/>
    <cellStyle name="常规 34 4 3" xfId="24946"/>
    <cellStyle name="常规 34 4 4" xfId="24947"/>
    <cellStyle name="常规 34 4 5" xfId="24948"/>
    <cellStyle name="常规 34 4 6" xfId="24949"/>
    <cellStyle name="常规 34 4 7" xfId="24950"/>
    <cellStyle name="常规 34 4 8" xfId="24951"/>
    <cellStyle name="常规 34 4 9" xfId="24952"/>
    <cellStyle name="常规 34 5" xfId="24953"/>
    <cellStyle name="常规 34 5 10" xfId="24954"/>
    <cellStyle name="常规 34 5 11" xfId="24955"/>
    <cellStyle name="常规 34 5 12" xfId="24956"/>
    <cellStyle name="常规 34 5 13" xfId="24957"/>
    <cellStyle name="常规 34 5 14" xfId="24958"/>
    <cellStyle name="常规 34 5 15" xfId="24959"/>
    <cellStyle name="常规 34 5 2" xfId="24960"/>
    <cellStyle name="常规 34 5 3" xfId="24961"/>
    <cellStyle name="常规 34 5 4" xfId="24962"/>
    <cellStyle name="常规 34 5 5" xfId="24963"/>
    <cellStyle name="常规 34 5 6" xfId="24964"/>
    <cellStyle name="常规 34 5 7" xfId="24965"/>
    <cellStyle name="常规 34 5 8" xfId="24966"/>
    <cellStyle name="常规 34 5 9" xfId="24967"/>
    <cellStyle name="常规 4" xfId="4"/>
    <cellStyle name="常规 4 10" xfId="33"/>
    <cellStyle name="常规 4 10 10" xfId="24968"/>
    <cellStyle name="常规 4 10 11" xfId="24969"/>
    <cellStyle name="常规 4 10 12" xfId="24970"/>
    <cellStyle name="常规 4 10 13" xfId="24971"/>
    <cellStyle name="常规 4 10 14" xfId="24972"/>
    <cellStyle name="常规 4 10 15" xfId="24973"/>
    <cellStyle name="常规 4 10 16" xfId="24974"/>
    <cellStyle name="常规 4 10 17" xfId="24975"/>
    <cellStyle name="常规 4 10 18" xfId="24976"/>
    <cellStyle name="常规 4 10 19" xfId="24977"/>
    <cellStyle name="常规 4 10 2" xfId="24978"/>
    <cellStyle name="常规 4 10 2 10" xfId="24979"/>
    <cellStyle name="常规 4 10 2 11" xfId="24980"/>
    <cellStyle name="常规 4 10 2 12" xfId="24981"/>
    <cellStyle name="常规 4 10 2 13" xfId="24982"/>
    <cellStyle name="常规 4 10 2 14" xfId="24983"/>
    <cellStyle name="常规 4 10 2 15" xfId="24984"/>
    <cellStyle name="常规 4 10 2 2" xfId="24985"/>
    <cellStyle name="常规 4 10 2 3" xfId="24986"/>
    <cellStyle name="常规 4 10 2 4" xfId="24987"/>
    <cellStyle name="常规 4 10 2 5" xfId="24988"/>
    <cellStyle name="常规 4 10 2 6" xfId="24989"/>
    <cellStyle name="常规 4 10 2 7" xfId="24990"/>
    <cellStyle name="常规 4 10 2 8" xfId="24991"/>
    <cellStyle name="常规 4 10 2 9" xfId="24992"/>
    <cellStyle name="常规 4 10 3" xfId="24993"/>
    <cellStyle name="常规 4 10 3 10" xfId="24994"/>
    <cellStyle name="常规 4 10 3 11" xfId="24995"/>
    <cellStyle name="常规 4 10 3 12" xfId="24996"/>
    <cellStyle name="常规 4 10 3 13" xfId="24997"/>
    <cellStyle name="常规 4 10 3 14" xfId="24998"/>
    <cellStyle name="常规 4 10 3 15" xfId="24999"/>
    <cellStyle name="常规 4 10 3 2" xfId="25000"/>
    <cellStyle name="常规 4 10 3 3" xfId="25001"/>
    <cellStyle name="常规 4 10 3 4" xfId="25002"/>
    <cellStyle name="常规 4 10 3 5" xfId="25003"/>
    <cellStyle name="常规 4 10 3 6" xfId="25004"/>
    <cellStyle name="常规 4 10 3 7" xfId="25005"/>
    <cellStyle name="常规 4 10 3 8" xfId="25006"/>
    <cellStyle name="常规 4 10 3 9" xfId="25007"/>
    <cellStyle name="常规 4 10 4" xfId="25008"/>
    <cellStyle name="常规 4 10 4 10" xfId="25009"/>
    <cellStyle name="常规 4 10 4 11" xfId="25010"/>
    <cellStyle name="常规 4 10 4 12" xfId="25011"/>
    <cellStyle name="常规 4 10 4 13" xfId="25012"/>
    <cellStyle name="常规 4 10 4 14" xfId="25013"/>
    <cellStyle name="常规 4 10 4 15" xfId="25014"/>
    <cellStyle name="常规 4 10 4 2" xfId="25015"/>
    <cellStyle name="常规 4 10 4 3" xfId="25016"/>
    <cellStyle name="常规 4 10 4 4" xfId="25017"/>
    <cellStyle name="常规 4 10 4 5" xfId="25018"/>
    <cellStyle name="常规 4 10 4 6" xfId="25019"/>
    <cellStyle name="常规 4 10 4 7" xfId="25020"/>
    <cellStyle name="常规 4 10 4 8" xfId="25021"/>
    <cellStyle name="常规 4 10 4 9" xfId="25022"/>
    <cellStyle name="常规 4 10 5" xfId="25023"/>
    <cellStyle name="常规 4 10 5 10" xfId="25024"/>
    <cellStyle name="常规 4 10 5 11" xfId="25025"/>
    <cellStyle name="常规 4 10 5 12" xfId="25026"/>
    <cellStyle name="常规 4 10 5 13" xfId="25027"/>
    <cellStyle name="常规 4 10 5 14" xfId="25028"/>
    <cellStyle name="常规 4 10 5 15" xfId="25029"/>
    <cellStyle name="常规 4 10 5 2" xfId="25030"/>
    <cellStyle name="常规 4 10 5 3" xfId="25031"/>
    <cellStyle name="常规 4 10 5 4" xfId="25032"/>
    <cellStyle name="常规 4 10 5 5" xfId="25033"/>
    <cellStyle name="常规 4 10 5 6" xfId="25034"/>
    <cellStyle name="常规 4 10 5 7" xfId="25035"/>
    <cellStyle name="常规 4 10 5 8" xfId="25036"/>
    <cellStyle name="常规 4 10 5 9" xfId="25037"/>
    <cellStyle name="常规 4 10 6" xfId="25038"/>
    <cellStyle name="常规 4 10 7" xfId="25039"/>
    <cellStyle name="常规 4 10 8" xfId="25040"/>
    <cellStyle name="常规 4 10 9" xfId="25041"/>
    <cellStyle name="常规 4 11" xfId="34"/>
    <cellStyle name="常规 4 11 10" xfId="25042"/>
    <cellStyle name="常规 4 11 11" xfId="25043"/>
    <cellStyle name="常规 4 11 12" xfId="25044"/>
    <cellStyle name="常规 4 11 13" xfId="25045"/>
    <cellStyle name="常规 4 11 14" xfId="25046"/>
    <cellStyle name="常规 4 11 15" xfId="25047"/>
    <cellStyle name="常规 4 11 16" xfId="25048"/>
    <cellStyle name="常规 4 11 17" xfId="25049"/>
    <cellStyle name="常规 4 11 18" xfId="25050"/>
    <cellStyle name="常规 4 11 19" xfId="25051"/>
    <cellStyle name="常规 4 11 2" xfId="25052"/>
    <cellStyle name="常规 4 11 2 10" xfId="25053"/>
    <cellStyle name="常规 4 11 2 11" xfId="25054"/>
    <cellStyle name="常规 4 11 2 12" xfId="25055"/>
    <cellStyle name="常规 4 11 2 13" xfId="25056"/>
    <cellStyle name="常规 4 11 2 14" xfId="25057"/>
    <cellStyle name="常规 4 11 2 15" xfId="25058"/>
    <cellStyle name="常规 4 11 2 2" xfId="25059"/>
    <cellStyle name="常规 4 11 2 3" xfId="25060"/>
    <cellStyle name="常规 4 11 2 4" xfId="25061"/>
    <cellStyle name="常规 4 11 2 5" xfId="25062"/>
    <cellStyle name="常规 4 11 2 6" xfId="25063"/>
    <cellStyle name="常规 4 11 2 7" xfId="25064"/>
    <cellStyle name="常规 4 11 2 8" xfId="25065"/>
    <cellStyle name="常规 4 11 2 9" xfId="25066"/>
    <cellStyle name="常规 4 11 3" xfId="25067"/>
    <cellStyle name="常规 4 11 3 10" xfId="25068"/>
    <cellStyle name="常规 4 11 3 11" xfId="25069"/>
    <cellStyle name="常规 4 11 3 12" xfId="25070"/>
    <cellStyle name="常规 4 11 3 13" xfId="25071"/>
    <cellStyle name="常规 4 11 3 14" xfId="25072"/>
    <cellStyle name="常规 4 11 3 15" xfId="25073"/>
    <cellStyle name="常规 4 11 3 2" xfId="25074"/>
    <cellStyle name="常规 4 11 3 3" xfId="25075"/>
    <cellStyle name="常规 4 11 3 4" xfId="25076"/>
    <cellStyle name="常规 4 11 3 5" xfId="25077"/>
    <cellStyle name="常规 4 11 3 6" xfId="25078"/>
    <cellStyle name="常规 4 11 3 7" xfId="25079"/>
    <cellStyle name="常规 4 11 3 8" xfId="25080"/>
    <cellStyle name="常规 4 11 3 9" xfId="25081"/>
    <cellStyle name="常规 4 11 4" xfId="25082"/>
    <cellStyle name="常规 4 11 4 10" xfId="25083"/>
    <cellStyle name="常规 4 11 4 11" xfId="25084"/>
    <cellStyle name="常规 4 11 4 12" xfId="25085"/>
    <cellStyle name="常规 4 11 4 13" xfId="25086"/>
    <cellStyle name="常规 4 11 4 14" xfId="25087"/>
    <cellStyle name="常规 4 11 4 15" xfId="25088"/>
    <cellStyle name="常规 4 11 4 2" xfId="25089"/>
    <cellStyle name="常规 4 11 4 3" xfId="25090"/>
    <cellStyle name="常规 4 11 4 4" xfId="25091"/>
    <cellStyle name="常规 4 11 4 5" xfId="25092"/>
    <cellStyle name="常规 4 11 4 6" xfId="25093"/>
    <cellStyle name="常规 4 11 4 7" xfId="25094"/>
    <cellStyle name="常规 4 11 4 8" xfId="25095"/>
    <cellStyle name="常规 4 11 4 9" xfId="25096"/>
    <cellStyle name="常规 4 11 5" xfId="25097"/>
    <cellStyle name="常规 4 11 5 10" xfId="25098"/>
    <cellStyle name="常规 4 11 5 11" xfId="25099"/>
    <cellStyle name="常规 4 11 5 12" xfId="25100"/>
    <cellStyle name="常规 4 11 5 13" xfId="25101"/>
    <cellStyle name="常规 4 11 5 14" xfId="25102"/>
    <cellStyle name="常规 4 11 5 15" xfId="25103"/>
    <cellStyle name="常规 4 11 5 2" xfId="25104"/>
    <cellStyle name="常规 4 11 5 3" xfId="25105"/>
    <cellStyle name="常规 4 11 5 4" xfId="25106"/>
    <cellStyle name="常规 4 11 5 5" xfId="25107"/>
    <cellStyle name="常规 4 11 5 6" xfId="25108"/>
    <cellStyle name="常规 4 11 5 7" xfId="25109"/>
    <cellStyle name="常规 4 11 5 8" xfId="25110"/>
    <cellStyle name="常规 4 11 5 9" xfId="25111"/>
    <cellStyle name="常规 4 11 6" xfId="25112"/>
    <cellStyle name="常规 4 11 7" xfId="25113"/>
    <cellStyle name="常规 4 11 8" xfId="25114"/>
    <cellStyle name="常规 4 11 9" xfId="25115"/>
    <cellStyle name="常规 4 12" xfId="35"/>
    <cellStyle name="常规 4 12 10" xfId="25116"/>
    <cellStyle name="常规 4 12 11" xfId="25117"/>
    <cellStyle name="常规 4 12 12" xfId="25118"/>
    <cellStyle name="常规 4 12 13" xfId="25119"/>
    <cellStyle name="常规 4 12 14" xfId="25120"/>
    <cellStyle name="常规 4 12 15" xfId="25121"/>
    <cellStyle name="常规 4 12 16" xfId="25122"/>
    <cellStyle name="常规 4 12 17" xfId="25123"/>
    <cellStyle name="常规 4 12 18" xfId="25124"/>
    <cellStyle name="常规 4 12 19" xfId="25125"/>
    <cellStyle name="常规 4 12 2" xfId="25126"/>
    <cellStyle name="常规 4 12 2 10" xfId="25127"/>
    <cellStyle name="常规 4 12 2 11" xfId="25128"/>
    <cellStyle name="常规 4 12 2 12" xfId="25129"/>
    <cellStyle name="常规 4 12 2 13" xfId="25130"/>
    <cellStyle name="常规 4 12 2 14" xfId="25131"/>
    <cellStyle name="常规 4 12 2 15" xfId="25132"/>
    <cellStyle name="常规 4 12 2 2" xfId="25133"/>
    <cellStyle name="常规 4 12 2 3" xfId="25134"/>
    <cellStyle name="常规 4 12 2 4" xfId="25135"/>
    <cellStyle name="常规 4 12 2 5" xfId="25136"/>
    <cellStyle name="常规 4 12 2 6" xfId="25137"/>
    <cellStyle name="常规 4 12 2 7" xfId="25138"/>
    <cellStyle name="常规 4 12 2 8" xfId="25139"/>
    <cellStyle name="常规 4 12 2 9" xfId="25140"/>
    <cellStyle name="常规 4 12 3" xfId="25141"/>
    <cellStyle name="常规 4 12 3 10" xfId="25142"/>
    <cellStyle name="常规 4 12 3 11" xfId="25143"/>
    <cellStyle name="常规 4 12 3 12" xfId="25144"/>
    <cellStyle name="常规 4 12 3 13" xfId="25145"/>
    <cellStyle name="常规 4 12 3 14" xfId="25146"/>
    <cellStyle name="常规 4 12 3 15" xfId="25147"/>
    <cellStyle name="常规 4 12 3 2" xfId="25148"/>
    <cellStyle name="常规 4 12 3 3" xfId="25149"/>
    <cellStyle name="常规 4 12 3 4" xfId="25150"/>
    <cellStyle name="常规 4 12 3 5" xfId="25151"/>
    <cellStyle name="常规 4 12 3 6" xfId="25152"/>
    <cellStyle name="常规 4 12 3 7" xfId="25153"/>
    <cellStyle name="常规 4 12 3 8" xfId="25154"/>
    <cellStyle name="常规 4 12 3 9" xfId="25155"/>
    <cellStyle name="常规 4 12 4" xfId="25156"/>
    <cellStyle name="常规 4 12 4 10" xfId="25157"/>
    <cellStyle name="常规 4 12 4 11" xfId="25158"/>
    <cellStyle name="常规 4 12 4 12" xfId="25159"/>
    <cellStyle name="常规 4 12 4 13" xfId="25160"/>
    <cellStyle name="常规 4 12 4 14" xfId="25161"/>
    <cellStyle name="常规 4 12 4 15" xfId="25162"/>
    <cellStyle name="常规 4 12 4 2" xfId="25163"/>
    <cellStyle name="常规 4 12 4 3" xfId="25164"/>
    <cellStyle name="常规 4 12 4 4" xfId="25165"/>
    <cellStyle name="常规 4 12 4 5" xfId="25166"/>
    <cellStyle name="常规 4 12 4 6" xfId="25167"/>
    <cellStyle name="常规 4 12 4 7" xfId="25168"/>
    <cellStyle name="常规 4 12 4 8" xfId="25169"/>
    <cellStyle name="常规 4 12 4 9" xfId="25170"/>
    <cellStyle name="常规 4 12 5" xfId="25171"/>
    <cellStyle name="常规 4 12 5 10" xfId="25172"/>
    <cellStyle name="常规 4 12 5 11" xfId="25173"/>
    <cellStyle name="常规 4 12 5 12" xfId="25174"/>
    <cellStyle name="常规 4 12 5 13" xfId="25175"/>
    <cellStyle name="常规 4 12 5 14" xfId="25176"/>
    <cellStyle name="常规 4 12 5 15" xfId="25177"/>
    <cellStyle name="常规 4 12 5 2" xfId="25178"/>
    <cellStyle name="常规 4 12 5 3" xfId="25179"/>
    <cellStyle name="常规 4 12 5 4" xfId="25180"/>
    <cellStyle name="常规 4 12 5 5" xfId="25181"/>
    <cellStyle name="常规 4 12 5 6" xfId="25182"/>
    <cellStyle name="常规 4 12 5 7" xfId="25183"/>
    <cellStyle name="常规 4 12 5 8" xfId="25184"/>
    <cellStyle name="常规 4 12 5 9" xfId="25185"/>
    <cellStyle name="常规 4 12 6" xfId="25186"/>
    <cellStyle name="常规 4 12 7" xfId="25187"/>
    <cellStyle name="常规 4 12 8" xfId="25188"/>
    <cellStyle name="常规 4 12 9" xfId="25189"/>
    <cellStyle name="常规 4 13" xfId="25190"/>
    <cellStyle name="常规 4 13 10" xfId="25191"/>
    <cellStyle name="常规 4 13 11" xfId="25192"/>
    <cellStyle name="常规 4 13 12" xfId="25193"/>
    <cellStyle name="常规 4 13 13" xfId="25194"/>
    <cellStyle name="常规 4 13 14" xfId="25195"/>
    <cellStyle name="常规 4 13 15" xfId="25196"/>
    <cellStyle name="常规 4 13 16" xfId="25197"/>
    <cellStyle name="常规 4 13 17" xfId="25198"/>
    <cellStyle name="常规 4 13 18" xfId="25199"/>
    <cellStyle name="常规 4 13 19" xfId="25200"/>
    <cellStyle name="常规 4 13 2" xfId="25201"/>
    <cellStyle name="常规 4 13 2 10" xfId="25202"/>
    <cellStyle name="常规 4 13 2 11" xfId="25203"/>
    <cellStyle name="常规 4 13 2 12" xfId="25204"/>
    <cellStyle name="常规 4 13 2 13" xfId="25205"/>
    <cellStyle name="常规 4 13 2 14" xfId="25206"/>
    <cellStyle name="常规 4 13 2 15" xfId="25207"/>
    <cellStyle name="常规 4 13 2 2" xfId="25208"/>
    <cellStyle name="常规 4 13 2 3" xfId="25209"/>
    <cellStyle name="常规 4 13 2 4" xfId="25210"/>
    <cellStyle name="常规 4 13 2 5" xfId="25211"/>
    <cellStyle name="常规 4 13 2 6" xfId="25212"/>
    <cellStyle name="常规 4 13 2 7" xfId="25213"/>
    <cellStyle name="常规 4 13 2 8" xfId="25214"/>
    <cellStyle name="常规 4 13 2 9" xfId="25215"/>
    <cellStyle name="常规 4 13 3" xfId="25216"/>
    <cellStyle name="常规 4 13 3 10" xfId="25217"/>
    <cellStyle name="常规 4 13 3 11" xfId="25218"/>
    <cellStyle name="常规 4 13 3 12" xfId="25219"/>
    <cellStyle name="常规 4 13 3 13" xfId="25220"/>
    <cellStyle name="常规 4 13 3 14" xfId="25221"/>
    <cellStyle name="常规 4 13 3 15" xfId="25222"/>
    <cellStyle name="常规 4 13 3 2" xfId="25223"/>
    <cellStyle name="常规 4 13 3 3" xfId="25224"/>
    <cellStyle name="常规 4 13 3 4" xfId="25225"/>
    <cellStyle name="常规 4 13 3 5" xfId="25226"/>
    <cellStyle name="常规 4 13 3 6" xfId="25227"/>
    <cellStyle name="常规 4 13 3 7" xfId="25228"/>
    <cellStyle name="常规 4 13 3 8" xfId="25229"/>
    <cellStyle name="常规 4 13 3 9" xfId="25230"/>
    <cellStyle name="常规 4 13 4" xfId="25231"/>
    <cellStyle name="常规 4 13 4 10" xfId="25232"/>
    <cellStyle name="常规 4 13 4 11" xfId="25233"/>
    <cellStyle name="常规 4 13 4 12" xfId="25234"/>
    <cellStyle name="常规 4 13 4 13" xfId="25235"/>
    <cellStyle name="常规 4 13 4 14" xfId="25236"/>
    <cellStyle name="常规 4 13 4 15" xfId="25237"/>
    <cellStyle name="常规 4 13 4 2" xfId="25238"/>
    <cellStyle name="常规 4 13 4 3" xfId="25239"/>
    <cellStyle name="常规 4 13 4 4" xfId="25240"/>
    <cellStyle name="常规 4 13 4 5" xfId="25241"/>
    <cellStyle name="常规 4 13 4 6" xfId="25242"/>
    <cellStyle name="常规 4 13 4 7" xfId="25243"/>
    <cellStyle name="常规 4 13 4 8" xfId="25244"/>
    <cellStyle name="常规 4 13 4 9" xfId="25245"/>
    <cellStyle name="常规 4 13 5" xfId="25246"/>
    <cellStyle name="常规 4 13 5 10" xfId="25247"/>
    <cellStyle name="常规 4 13 5 11" xfId="25248"/>
    <cellStyle name="常规 4 13 5 12" xfId="25249"/>
    <cellStyle name="常规 4 13 5 13" xfId="25250"/>
    <cellStyle name="常规 4 13 5 14" xfId="25251"/>
    <cellStyle name="常规 4 13 5 15" xfId="25252"/>
    <cellStyle name="常规 4 13 5 2" xfId="25253"/>
    <cellStyle name="常规 4 13 5 3" xfId="25254"/>
    <cellStyle name="常规 4 13 5 4" xfId="25255"/>
    <cellStyle name="常规 4 13 5 5" xfId="25256"/>
    <cellStyle name="常规 4 13 5 6" xfId="25257"/>
    <cellStyle name="常规 4 13 5 7" xfId="25258"/>
    <cellStyle name="常规 4 13 5 8" xfId="25259"/>
    <cellStyle name="常规 4 13 5 9" xfId="25260"/>
    <cellStyle name="常规 4 13 6" xfId="25261"/>
    <cellStyle name="常规 4 13 7" xfId="25262"/>
    <cellStyle name="常规 4 13 8" xfId="25263"/>
    <cellStyle name="常规 4 13 9" xfId="25264"/>
    <cellStyle name="常规 4 14" xfId="25265"/>
    <cellStyle name="常规 4 14 10" xfId="25266"/>
    <cellStyle name="常规 4 14 11" xfId="25267"/>
    <cellStyle name="常规 4 14 12" xfId="25268"/>
    <cellStyle name="常规 4 14 13" xfId="25269"/>
    <cellStyle name="常规 4 14 14" xfId="25270"/>
    <cellStyle name="常规 4 14 15" xfId="25271"/>
    <cellStyle name="常规 4 14 16" xfId="25272"/>
    <cellStyle name="常规 4 14 17" xfId="25273"/>
    <cellStyle name="常规 4 14 18" xfId="25274"/>
    <cellStyle name="常规 4 14 19" xfId="25275"/>
    <cellStyle name="常规 4 14 2" xfId="25276"/>
    <cellStyle name="常规 4 14 2 10" xfId="25277"/>
    <cellStyle name="常规 4 14 2 11" xfId="25278"/>
    <cellStyle name="常规 4 14 2 12" xfId="25279"/>
    <cellStyle name="常规 4 14 2 13" xfId="25280"/>
    <cellStyle name="常规 4 14 2 14" xfId="25281"/>
    <cellStyle name="常规 4 14 2 15" xfId="25282"/>
    <cellStyle name="常规 4 14 2 2" xfId="25283"/>
    <cellStyle name="常规 4 14 2 3" xfId="25284"/>
    <cellStyle name="常规 4 14 2 4" xfId="25285"/>
    <cellStyle name="常规 4 14 2 5" xfId="25286"/>
    <cellStyle name="常规 4 14 2 6" xfId="25287"/>
    <cellStyle name="常规 4 14 2 7" xfId="25288"/>
    <cellStyle name="常规 4 14 2 8" xfId="25289"/>
    <cellStyle name="常规 4 14 2 9" xfId="25290"/>
    <cellStyle name="常规 4 14 3" xfId="25291"/>
    <cellStyle name="常规 4 14 3 10" xfId="25292"/>
    <cellStyle name="常规 4 14 3 11" xfId="25293"/>
    <cellStyle name="常规 4 14 3 12" xfId="25294"/>
    <cellStyle name="常规 4 14 3 13" xfId="25295"/>
    <cellStyle name="常规 4 14 3 14" xfId="25296"/>
    <cellStyle name="常规 4 14 3 15" xfId="25297"/>
    <cellStyle name="常规 4 14 3 2" xfId="25298"/>
    <cellStyle name="常规 4 14 3 3" xfId="25299"/>
    <cellStyle name="常规 4 14 3 4" xfId="25300"/>
    <cellStyle name="常规 4 14 3 5" xfId="25301"/>
    <cellStyle name="常规 4 14 3 6" xfId="25302"/>
    <cellStyle name="常规 4 14 3 7" xfId="25303"/>
    <cellStyle name="常规 4 14 3 8" xfId="25304"/>
    <cellStyle name="常规 4 14 3 9" xfId="25305"/>
    <cellStyle name="常规 4 14 4" xfId="25306"/>
    <cellStyle name="常规 4 14 4 10" xfId="25307"/>
    <cellStyle name="常规 4 14 4 11" xfId="25308"/>
    <cellStyle name="常规 4 14 4 12" xfId="25309"/>
    <cellStyle name="常规 4 14 4 13" xfId="25310"/>
    <cellStyle name="常规 4 14 4 14" xfId="25311"/>
    <cellStyle name="常规 4 14 4 15" xfId="25312"/>
    <cellStyle name="常规 4 14 4 2" xfId="25313"/>
    <cellStyle name="常规 4 14 4 3" xfId="25314"/>
    <cellStyle name="常规 4 14 4 4" xfId="25315"/>
    <cellStyle name="常规 4 14 4 5" xfId="25316"/>
    <cellStyle name="常规 4 14 4 6" xfId="25317"/>
    <cellStyle name="常规 4 14 4 7" xfId="25318"/>
    <cellStyle name="常规 4 14 4 8" xfId="25319"/>
    <cellStyle name="常规 4 14 4 9" xfId="25320"/>
    <cellStyle name="常规 4 14 5" xfId="25321"/>
    <cellStyle name="常规 4 14 5 10" xfId="25322"/>
    <cellStyle name="常规 4 14 5 11" xfId="25323"/>
    <cellStyle name="常规 4 14 5 12" xfId="25324"/>
    <cellStyle name="常规 4 14 5 13" xfId="25325"/>
    <cellStyle name="常规 4 14 5 14" xfId="25326"/>
    <cellStyle name="常规 4 14 5 15" xfId="25327"/>
    <cellStyle name="常规 4 14 5 2" xfId="25328"/>
    <cellStyle name="常规 4 14 5 3" xfId="25329"/>
    <cellStyle name="常规 4 14 5 4" xfId="25330"/>
    <cellStyle name="常规 4 14 5 5" xfId="25331"/>
    <cellStyle name="常规 4 14 5 6" xfId="25332"/>
    <cellStyle name="常规 4 14 5 7" xfId="25333"/>
    <cellStyle name="常规 4 14 5 8" xfId="25334"/>
    <cellStyle name="常规 4 14 5 9" xfId="25335"/>
    <cellStyle name="常规 4 14 6" xfId="25336"/>
    <cellStyle name="常规 4 14 7" xfId="25337"/>
    <cellStyle name="常规 4 14 8" xfId="25338"/>
    <cellStyle name="常规 4 14 9" xfId="25339"/>
    <cellStyle name="常规 4 15" xfId="25340"/>
    <cellStyle name="常规 4 15 10" xfId="25341"/>
    <cellStyle name="常规 4 15 11" xfId="25342"/>
    <cellStyle name="常规 4 15 12" xfId="25343"/>
    <cellStyle name="常规 4 15 13" xfId="25344"/>
    <cellStyle name="常规 4 15 14" xfId="25345"/>
    <cellStyle name="常规 4 15 15" xfId="25346"/>
    <cellStyle name="常规 4 15 16" xfId="25347"/>
    <cellStyle name="常规 4 15 17" xfId="25348"/>
    <cellStyle name="常规 4 15 18" xfId="25349"/>
    <cellStyle name="常规 4 15 19" xfId="25350"/>
    <cellStyle name="常规 4 15 2" xfId="25351"/>
    <cellStyle name="常规 4 15 2 10" xfId="25352"/>
    <cellStyle name="常规 4 15 2 11" xfId="25353"/>
    <cellStyle name="常规 4 15 2 12" xfId="25354"/>
    <cellStyle name="常规 4 15 2 13" xfId="25355"/>
    <cellStyle name="常规 4 15 2 14" xfId="25356"/>
    <cellStyle name="常规 4 15 2 15" xfId="25357"/>
    <cellStyle name="常规 4 15 2 2" xfId="25358"/>
    <cellStyle name="常规 4 15 2 3" xfId="25359"/>
    <cellStyle name="常规 4 15 2 4" xfId="25360"/>
    <cellStyle name="常规 4 15 2 5" xfId="25361"/>
    <cellStyle name="常规 4 15 2 6" xfId="25362"/>
    <cellStyle name="常规 4 15 2 7" xfId="25363"/>
    <cellStyle name="常规 4 15 2 8" xfId="25364"/>
    <cellStyle name="常规 4 15 2 9" xfId="25365"/>
    <cellStyle name="常规 4 15 3" xfId="25366"/>
    <cellStyle name="常规 4 15 3 10" xfId="25367"/>
    <cellStyle name="常规 4 15 3 11" xfId="25368"/>
    <cellStyle name="常规 4 15 3 12" xfId="25369"/>
    <cellStyle name="常规 4 15 3 13" xfId="25370"/>
    <cellStyle name="常规 4 15 3 14" xfId="25371"/>
    <cellStyle name="常规 4 15 3 15" xfId="25372"/>
    <cellStyle name="常规 4 15 3 2" xfId="25373"/>
    <cellStyle name="常规 4 15 3 3" xfId="25374"/>
    <cellStyle name="常规 4 15 3 4" xfId="25375"/>
    <cellStyle name="常规 4 15 3 5" xfId="25376"/>
    <cellStyle name="常规 4 15 3 6" xfId="25377"/>
    <cellStyle name="常规 4 15 3 7" xfId="25378"/>
    <cellStyle name="常规 4 15 3 8" xfId="25379"/>
    <cellStyle name="常规 4 15 3 9" xfId="25380"/>
    <cellStyle name="常规 4 15 4" xfId="25381"/>
    <cellStyle name="常规 4 15 4 10" xfId="25382"/>
    <cellStyle name="常规 4 15 4 11" xfId="25383"/>
    <cellStyle name="常规 4 15 4 12" xfId="25384"/>
    <cellStyle name="常规 4 15 4 13" xfId="25385"/>
    <cellStyle name="常规 4 15 4 14" xfId="25386"/>
    <cellStyle name="常规 4 15 4 15" xfId="25387"/>
    <cellStyle name="常规 4 15 4 2" xfId="25388"/>
    <cellStyle name="常规 4 15 4 3" xfId="25389"/>
    <cellStyle name="常规 4 15 4 4" xfId="25390"/>
    <cellStyle name="常规 4 15 4 5" xfId="25391"/>
    <cellStyle name="常规 4 15 4 6" xfId="25392"/>
    <cellStyle name="常规 4 15 4 7" xfId="25393"/>
    <cellStyle name="常规 4 15 4 8" xfId="25394"/>
    <cellStyle name="常规 4 15 4 9" xfId="25395"/>
    <cellStyle name="常规 4 15 5" xfId="25396"/>
    <cellStyle name="常规 4 15 5 10" xfId="25397"/>
    <cellStyle name="常规 4 15 5 11" xfId="25398"/>
    <cellStyle name="常规 4 15 5 12" xfId="25399"/>
    <cellStyle name="常规 4 15 5 13" xfId="25400"/>
    <cellStyle name="常规 4 15 5 14" xfId="25401"/>
    <cellStyle name="常规 4 15 5 15" xfId="25402"/>
    <cellStyle name="常规 4 15 5 2" xfId="25403"/>
    <cellStyle name="常规 4 15 5 3" xfId="25404"/>
    <cellStyle name="常规 4 15 5 4" xfId="25405"/>
    <cellStyle name="常规 4 15 5 5" xfId="25406"/>
    <cellStyle name="常规 4 15 5 6" xfId="25407"/>
    <cellStyle name="常规 4 15 5 7" xfId="25408"/>
    <cellStyle name="常规 4 15 5 8" xfId="25409"/>
    <cellStyle name="常规 4 15 5 9" xfId="25410"/>
    <cellStyle name="常规 4 15 6" xfId="25411"/>
    <cellStyle name="常规 4 15 7" xfId="25412"/>
    <cellStyle name="常规 4 15 8" xfId="25413"/>
    <cellStyle name="常规 4 15 9" xfId="25414"/>
    <cellStyle name="常规 4 16" xfId="25415"/>
    <cellStyle name="常规 4 16 10" xfId="25416"/>
    <cellStyle name="常规 4 16 11" xfId="25417"/>
    <cellStyle name="常规 4 16 12" xfId="25418"/>
    <cellStyle name="常规 4 16 13" xfId="25419"/>
    <cellStyle name="常规 4 16 14" xfId="25420"/>
    <cellStyle name="常规 4 16 15" xfId="25421"/>
    <cellStyle name="常规 4 16 2" xfId="25422"/>
    <cellStyle name="常规 4 16 3" xfId="25423"/>
    <cellStyle name="常规 4 16 4" xfId="25424"/>
    <cellStyle name="常规 4 16 5" xfId="25425"/>
    <cellStyle name="常规 4 16 6" xfId="25426"/>
    <cellStyle name="常规 4 16 7" xfId="25427"/>
    <cellStyle name="常规 4 16 8" xfId="25428"/>
    <cellStyle name="常规 4 16 9" xfId="25429"/>
    <cellStyle name="常规 4 17" xfId="25430"/>
    <cellStyle name="常规 4 17 10" xfId="25431"/>
    <cellStyle name="常规 4 17 11" xfId="25432"/>
    <cellStyle name="常规 4 17 12" xfId="25433"/>
    <cellStyle name="常规 4 17 13" xfId="25434"/>
    <cellStyle name="常规 4 17 14" xfId="25435"/>
    <cellStyle name="常规 4 17 15" xfId="25436"/>
    <cellStyle name="常规 4 17 2" xfId="25437"/>
    <cellStyle name="常规 4 17 3" xfId="25438"/>
    <cellStyle name="常规 4 17 4" xfId="25439"/>
    <cellStyle name="常规 4 17 5" xfId="25440"/>
    <cellStyle name="常规 4 17 6" xfId="25441"/>
    <cellStyle name="常规 4 17 7" xfId="25442"/>
    <cellStyle name="常规 4 17 8" xfId="25443"/>
    <cellStyle name="常规 4 17 9" xfId="25444"/>
    <cellStyle name="常规 4 18" xfId="25445"/>
    <cellStyle name="常规 4 18 10" xfId="25446"/>
    <cellStyle name="常规 4 18 11" xfId="25447"/>
    <cellStyle name="常规 4 18 12" xfId="25448"/>
    <cellStyle name="常规 4 18 13" xfId="25449"/>
    <cellStyle name="常规 4 18 14" xfId="25450"/>
    <cellStyle name="常规 4 18 15" xfId="25451"/>
    <cellStyle name="常规 4 18 2" xfId="25452"/>
    <cellStyle name="常规 4 18 3" xfId="25453"/>
    <cellStyle name="常规 4 18 4" xfId="25454"/>
    <cellStyle name="常规 4 18 5" xfId="25455"/>
    <cellStyle name="常规 4 18 6" xfId="25456"/>
    <cellStyle name="常规 4 18 7" xfId="25457"/>
    <cellStyle name="常规 4 18 8" xfId="25458"/>
    <cellStyle name="常规 4 18 9" xfId="25459"/>
    <cellStyle name="常规 4 19" xfId="25460"/>
    <cellStyle name="常规 4 19 10" xfId="25461"/>
    <cellStyle name="常规 4 19 11" xfId="25462"/>
    <cellStyle name="常规 4 19 12" xfId="25463"/>
    <cellStyle name="常规 4 19 13" xfId="25464"/>
    <cellStyle name="常规 4 19 14" xfId="25465"/>
    <cellStyle name="常规 4 19 15" xfId="25466"/>
    <cellStyle name="常规 4 19 2" xfId="25467"/>
    <cellStyle name="常规 4 19 3" xfId="25468"/>
    <cellStyle name="常规 4 19 4" xfId="25469"/>
    <cellStyle name="常规 4 19 5" xfId="25470"/>
    <cellStyle name="常规 4 19 6" xfId="25471"/>
    <cellStyle name="常规 4 19 7" xfId="25472"/>
    <cellStyle name="常规 4 19 8" xfId="25473"/>
    <cellStyle name="常规 4 19 9" xfId="25474"/>
    <cellStyle name="常规 4 2" xfId="36"/>
    <cellStyle name="常规 4 2 10" xfId="25475"/>
    <cellStyle name="常规 4 2 11" xfId="25476"/>
    <cellStyle name="常规 4 2 12" xfId="25477"/>
    <cellStyle name="常规 4 2 13" xfId="25478"/>
    <cellStyle name="常规 4 2 14" xfId="25479"/>
    <cellStyle name="常规 4 2 14 2" xfId="25480"/>
    <cellStyle name="常规 4 2 14 3" xfId="25481"/>
    <cellStyle name="常规 4 2 15" xfId="25482"/>
    <cellStyle name="常规 4 2 15 2" xfId="25483"/>
    <cellStyle name="常规 4 2 15 3" xfId="25484"/>
    <cellStyle name="常规 4 2 16" xfId="25485"/>
    <cellStyle name="常规 4 2 16 2" xfId="25486"/>
    <cellStyle name="常规 4 2 16 3" xfId="25487"/>
    <cellStyle name="常规 4 2 17" xfId="25488"/>
    <cellStyle name="常规 4 2 17 2" xfId="25489"/>
    <cellStyle name="常规 4 2 17 3" xfId="25490"/>
    <cellStyle name="常规 4 2 18" xfId="25491"/>
    <cellStyle name="常规 4 2 18 2" xfId="25492"/>
    <cellStyle name="常规 4 2 18 3" xfId="25493"/>
    <cellStyle name="常规 4 2 19" xfId="25494"/>
    <cellStyle name="常规 4 2 2" xfId="25495"/>
    <cellStyle name="常规 4 2 2 10" xfId="25496"/>
    <cellStyle name="常规 4 2 2 11" xfId="25497"/>
    <cellStyle name="常规 4 2 2 12" xfId="25498"/>
    <cellStyle name="常规 4 2 2 13" xfId="25499"/>
    <cellStyle name="常规 4 2 2 14" xfId="25500"/>
    <cellStyle name="常规 4 2 2 15" xfId="25501"/>
    <cellStyle name="常规 4 2 2 2" xfId="25502"/>
    <cellStyle name="常规 4 2 2 3" xfId="25503"/>
    <cellStyle name="常规 4 2 2 4" xfId="25504"/>
    <cellStyle name="常规 4 2 2 5" xfId="25505"/>
    <cellStyle name="常规 4 2 2 6" xfId="25506"/>
    <cellStyle name="常规 4 2 2 7" xfId="25507"/>
    <cellStyle name="常规 4 2 2 8" xfId="25508"/>
    <cellStyle name="常规 4 2 2 9" xfId="25509"/>
    <cellStyle name="常规 4 2 3" xfId="25510"/>
    <cellStyle name="常规 4 2 3 10" xfId="25511"/>
    <cellStyle name="常规 4 2 3 11" xfId="25512"/>
    <cellStyle name="常规 4 2 3 12" xfId="25513"/>
    <cellStyle name="常规 4 2 3 13" xfId="25514"/>
    <cellStyle name="常规 4 2 3 14" xfId="25515"/>
    <cellStyle name="常规 4 2 3 15" xfId="25516"/>
    <cellStyle name="常规 4 2 3 2" xfId="25517"/>
    <cellStyle name="常规 4 2 3 3" xfId="25518"/>
    <cellStyle name="常规 4 2 3 4" xfId="25519"/>
    <cellStyle name="常规 4 2 3 5" xfId="25520"/>
    <cellStyle name="常规 4 2 3 6" xfId="25521"/>
    <cellStyle name="常规 4 2 3 7" xfId="25522"/>
    <cellStyle name="常规 4 2 3 8" xfId="25523"/>
    <cellStyle name="常规 4 2 3 9" xfId="25524"/>
    <cellStyle name="常规 4 2 4" xfId="25525"/>
    <cellStyle name="常规 4 2 4 10" xfId="25526"/>
    <cellStyle name="常规 4 2 4 11" xfId="25527"/>
    <cellStyle name="常规 4 2 4 12" xfId="25528"/>
    <cellStyle name="常规 4 2 4 13" xfId="25529"/>
    <cellStyle name="常规 4 2 4 14" xfId="25530"/>
    <cellStyle name="常规 4 2 4 15" xfId="25531"/>
    <cellStyle name="常规 4 2 4 2" xfId="25532"/>
    <cellStyle name="常规 4 2 4 3" xfId="25533"/>
    <cellStyle name="常规 4 2 4 4" xfId="25534"/>
    <cellStyle name="常规 4 2 4 5" xfId="25535"/>
    <cellStyle name="常规 4 2 4 6" xfId="25536"/>
    <cellStyle name="常规 4 2 4 7" xfId="25537"/>
    <cellStyle name="常规 4 2 4 8" xfId="25538"/>
    <cellStyle name="常规 4 2 4 9" xfId="25539"/>
    <cellStyle name="常规 4 2 5" xfId="25540"/>
    <cellStyle name="常规 4 2 5 10" xfId="25541"/>
    <cellStyle name="常规 4 2 5 11" xfId="25542"/>
    <cellStyle name="常规 4 2 5 12" xfId="25543"/>
    <cellStyle name="常规 4 2 5 13" xfId="25544"/>
    <cellStyle name="常规 4 2 5 14" xfId="25545"/>
    <cellStyle name="常规 4 2 5 15" xfId="25546"/>
    <cellStyle name="常规 4 2 5 2" xfId="25547"/>
    <cellStyle name="常规 4 2 5 3" xfId="25548"/>
    <cellStyle name="常规 4 2 5 4" xfId="25549"/>
    <cellStyle name="常规 4 2 5 5" xfId="25550"/>
    <cellStyle name="常规 4 2 5 6" xfId="25551"/>
    <cellStyle name="常规 4 2 5 7" xfId="25552"/>
    <cellStyle name="常规 4 2 5 8" xfId="25553"/>
    <cellStyle name="常规 4 2 5 9" xfId="25554"/>
    <cellStyle name="常规 4 2 6" xfId="25555"/>
    <cellStyle name="常规 4 2 7" xfId="25556"/>
    <cellStyle name="常规 4 2 8" xfId="25557"/>
    <cellStyle name="常规 4 2 9" xfId="25558"/>
    <cellStyle name="常规 4 20" xfId="25559"/>
    <cellStyle name="常规 4 20 10" xfId="25560"/>
    <cellStyle name="常规 4 20 11" xfId="25561"/>
    <cellStyle name="常规 4 20 12" xfId="25562"/>
    <cellStyle name="常规 4 20 13" xfId="25563"/>
    <cellStyle name="常规 4 20 14" xfId="25564"/>
    <cellStyle name="常规 4 20 15" xfId="25565"/>
    <cellStyle name="常规 4 20 2" xfId="25566"/>
    <cellStyle name="常规 4 20 3" xfId="25567"/>
    <cellStyle name="常规 4 20 4" xfId="25568"/>
    <cellStyle name="常规 4 20 5" xfId="25569"/>
    <cellStyle name="常规 4 20 6" xfId="25570"/>
    <cellStyle name="常规 4 20 7" xfId="25571"/>
    <cellStyle name="常规 4 20 8" xfId="25572"/>
    <cellStyle name="常规 4 20 9" xfId="25573"/>
    <cellStyle name="常规 4 21" xfId="25574"/>
    <cellStyle name="常规 4 21 10" xfId="25575"/>
    <cellStyle name="常规 4 21 11" xfId="25576"/>
    <cellStyle name="常规 4 21 12" xfId="25577"/>
    <cellStyle name="常规 4 21 13" xfId="25578"/>
    <cellStyle name="常规 4 21 14" xfId="25579"/>
    <cellStyle name="常规 4 21 15" xfId="25580"/>
    <cellStyle name="常规 4 21 2" xfId="25581"/>
    <cellStyle name="常规 4 21 3" xfId="25582"/>
    <cellStyle name="常规 4 21 4" xfId="25583"/>
    <cellStyle name="常规 4 21 5" xfId="25584"/>
    <cellStyle name="常规 4 21 6" xfId="25585"/>
    <cellStyle name="常规 4 21 7" xfId="25586"/>
    <cellStyle name="常规 4 21 8" xfId="25587"/>
    <cellStyle name="常规 4 21 9" xfId="25588"/>
    <cellStyle name="常规 4 22" xfId="25589"/>
    <cellStyle name="常规 4 22 10" xfId="25590"/>
    <cellStyle name="常规 4 22 11" xfId="25591"/>
    <cellStyle name="常规 4 22 12" xfId="25592"/>
    <cellStyle name="常规 4 22 13" xfId="25593"/>
    <cellStyle name="常规 4 22 14" xfId="25594"/>
    <cellStyle name="常规 4 22 15" xfId="25595"/>
    <cellStyle name="常规 4 22 2" xfId="25596"/>
    <cellStyle name="常规 4 22 3" xfId="25597"/>
    <cellStyle name="常规 4 22 4" xfId="25598"/>
    <cellStyle name="常规 4 22 5" xfId="25599"/>
    <cellStyle name="常规 4 22 6" xfId="25600"/>
    <cellStyle name="常规 4 22 7" xfId="25601"/>
    <cellStyle name="常规 4 22 8" xfId="25602"/>
    <cellStyle name="常规 4 22 9" xfId="25603"/>
    <cellStyle name="常规 4 23" xfId="25604"/>
    <cellStyle name="常规 4 23 10" xfId="25605"/>
    <cellStyle name="常规 4 23 11" xfId="25606"/>
    <cellStyle name="常规 4 23 12" xfId="25607"/>
    <cellStyle name="常规 4 23 13" xfId="25608"/>
    <cellStyle name="常规 4 23 14" xfId="25609"/>
    <cellStyle name="常规 4 23 15" xfId="25610"/>
    <cellStyle name="常规 4 23 2" xfId="25611"/>
    <cellStyle name="常规 4 23 3" xfId="25612"/>
    <cellStyle name="常规 4 23 4" xfId="25613"/>
    <cellStyle name="常规 4 23 5" xfId="25614"/>
    <cellStyle name="常规 4 23 6" xfId="25615"/>
    <cellStyle name="常规 4 23 7" xfId="25616"/>
    <cellStyle name="常规 4 23 8" xfId="25617"/>
    <cellStyle name="常规 4 23 9" xfId="25618"/>
    <cellStyle name="常规 4 24" xfId="25619"/>
    <cellStyle name="常规 4 24 10" xfId="25620"/>
    <cellStyle name="常规 4 24 11" xfId="25621"/>
    <cellStyle name="常规 4 24 12" xfId="25622"/>
    <cellStyle name="常规 4 24 13" xfId="25623"/>
    <cellStyle name="常规 4 24 14" xfId="25624"/>
    <cellStyle name="常规 4 24 15" xfId="25625"/>
    <cellStyle name="常规 4 24 2" xfId="25626"/>
    <cellStyle name="常规 4 24 3" xfId="25627"/>
    <cellStyle name="常规 4 24 4" xfId="25628"/>
    <cellStyle name="常规 4 24 5" xfId="25629"/>
    <cellStyle name="常规 4 24 6" xfId="25630"/>
    <cellStyle name="常规 4 24 7" xfId="25631"/>
    <cellStyle name="常规 4 24 8" xfId="25632"/>
    <cellStyle name="常规 4 24 9" xfId="25633"/>
    <cellStyle name="常规 4 25" xfId="25634"/>
    <cellStyle name="常规 4 25 10" xfId="25635"/>
    <cellStyle name="常规 4 25 11" xfId="25636"/>
    <cellStyle name="常规 4 25 12" xfId="25637"/>
    <cellStyle name="常规 4 25 13" xfId="25638"/>
    <cellStyle name="常规 4 25 14" xfId="25639"/>
    <cellStyle name="常规 4 25 15" xfId="25640"/>
    <cellStyle name="常规 4 25 2" xfId="25641"/>
    <cellStyle name="常规 4 25 3" xfId="25642"/>
    <cellStyle name="常规 4 25 4" xfId="25643"/>
    <cellStyle name="常规 4 25 5" xfId="25644"/>
    <cellStyle name="常规 4 25 6" xfId="25645"/>
    <cellStyle name="常规 4 25 7" xfId="25646"/>
    <cellStyle name="常规 4 25 8" xfId="25647"/>
    <cellStyle name="常规 4 25 9" xfId="25648"/>
    <cellStyle name="常规 4 26" xfId="25649"/>
    <cellStyle name="常规 4 26 10" xfId="25650"/>
    <cellStyle name="常规 4 26 11" xfId="25651"/>
    <cellStyle name="常规 4 26 12" xfId="25652"/>
    <cellStyle name="常规 4 26 13" xfId="25653"/>
    <cellStyle name="常规 4 26 14" xfId="25654"/>
    <cellStyle name="常规 4 26 15" xfId="25655"/>
    <cellStyle name="常规 4 26 2" xfId="25656"/>
    <cellStyle name="常规 4 26 3" xfId="25657"/>
    <cellStyle name="常规 4 26 4" xfId="25658"/>
    <cellStyle name="常规 4 26 5" xfId="25659"/>
    <cellStyle name="常规 4 26 6" xfId="25660"/>
    <cellStyle name="常规 4 26 7" xfId="25661"/>
    <cellStyle name="常规 4 26 8" xfId="25662"/>
    <cellStyle name="常规 4 26 9" xfId="25663"/>
    <cellStyle name="常规 4 27" xfId="25664"/>
    <cellStyle name="常规 4 27 10" xfId="25665"/>
    <cellStyle name="常规 4 27 11" xfId="25666"/>
    <cellStyle name="常规 4 27 12" xfId="25667"/>
    <cellStyle name="常规 4 27 13" xfId="25668"/>
    <cellStyle name="常规 4 27 14" xfId="25669"/>
    <cellStyle name="常规 4 27 15" xfId="25670"/>
    <cellStyle name="常规 4 27 2" xfId="25671"/>
    <cellStyle name="常规 4 27 3" xfId="25672"/>
    <cellStyle name="常规 4 27 4" xfId="25673"/>
    <cellStyle name="常规 4 27 5" xfId="25674"/>
    <cellStyle name="常规 4 27 6" xfId="25675"/>
    <cellStyle name="常规 4 27 7" xfId="25676"/>
    <cellStyle name="常规 4 27 8" xfId="25677"/>
    <cellStyle name="常规 4 27 9" xfId="25678"/>
    <cellStyle name="常规 4 28" xfId="25679"/>
    <cellStyle name="常规 4 28 10" xfId="25680"/>
    <cellStyle name="常规 4 28 11" xfId="25681"/>
    <cellStyle name="常规 4 28 12" xfId="25682"/>
    <cellStyle name="常规 4 28 13" xfId="25683"/>
    <cellStyle name="常规 4 28 14" xfId="25684"/>
    <cellStyle name="常规 4 28 15" xfId="25685"/>
    <cellStyle name="常规 4 28 2" xfId="25686"/>
    <cellStyle name="常规 4 28 3" xfId="25687"/>
    <cellStyle name="常规 4 28 4" xfId="25688"/>
    <cellStyle name="常规 4 28 5" xfId="25689"/>
    <cellStyle name="常规 4 28 6" xfId="25690"/>
    <cellStyle name="常规 4 28 7" xfId="25691"/>
    <cellStyle name="常规 4 28 8" xfId="25692"/>
    <cellStyle name="常规 4 28 9" xfId="25693"/>
    <cellStyle name="常规 4 29" xfId="25694"/>
    <cellStyle name="常规 4 29 10" xfId="25695"/>
    <cellStyle name="常规 4 29 11" xfId="25696"/>
    <cellStyle name="常规 4 29 12" xfId="25697"/>
    <cellStyle name="常规 4 29 13" xfId="25698"/>
    <cellStyle name="常规 4 29 14" xfId="25699"/>
    <cellStyle name="常规 4 29 15" xfId="25700"/>
    <cellStyle name="常规 4 29 2" xfId="25701"/>
    <cellStyle name="常规 4 29 3" xfId="25702"/>
    <cellStyle name="常规 4 29 4" xfId="25703"/>
    <cellStyle name="常规 4 29 5" xfId="25704"/>
    <cellStyle name="常规 4 29 6" xfId="25705"/>
    <cellStyle name="常规 4 29 7" xfId="25706"/>
    <cellStyle name="常规 4 29 8" xfId="25707"/>
    <cellStyle name="常规 4 29 9" xfId="25708"/>
    <cellStyle name="常规 4 3" xfId="37"/>
    <cellStyle name="常规 4 3 10" xfId="25709"/>
    <cellStyle name="常规 4 3 11" xfId="25710"/>
    <cellStyle name="常规 4 3 12" xfId="25711"/>
    <cellStyle name="常规 4 3 13" xfId="25712"/>
    <cellStyle name="常规 4 3 14" xfId="25713"/>
    <cellStyle name="常规 4 3 15" xfId="25714"/>
    <cellStyle name="常规 4 3 16" xfId="25715"/>
    <cellStyle name="常规 4 3 17" xfId="25716"/>
    <cellStyle name="常规 4 3 18" xfId="25717"/>
    <cellStyle name="常规 4 3 19" xfId="25718"/>
    <cellStyle name="常规 4 3 2" xfId="25719"/>
    <cellStyle name="常规 4 3 2 10" xfId="25720"/>
    <cellStyle name="常规 4 3 2 11" xfId="25721"/>
    <cellStyle name="常规 4 3 2 12" xfId="25722"/>
    <cellStyle name="常规 4 3 2 13" xfId="25723"/>
    <cellStyle name="常规 4 3 2 14" xfId="25724"/>
    <cellStyle name="常规 4 3 2 15" xfId="25725"/>
    <cellStyle name="常规 4 3 2 2" xfId="25726"/>
    <cellStyle name="常规 4 3 2 3" xfId="25727"/>
    <cellStyle name="常规 4 3 2 4" xfId="25728"/>
    <cellStyle name="常规 4 3 2 5" xfId="25729"/>
    <cellStyle name="常规 4 3 2 6" xfId="25730"/>
    <cellStyle name="常规 4 3 2 7" xfId="25731"/>
    <cellStyle name="常规 4 3 2 8" xfId="25732"/>
    <cellStyle name="常规 4 3 2 9" xfId="25733"/>
    <cellStyle name="常规 4 3 3" xfId="25734"/>
    <cellStyle name="常规 4 3 3 10" xfId="25735"/>
    <cellStyle name="常规 4 3 3 11" xfId="25736"/>
    <cellStyle name="常规 4 3 3 12" xfId="25737"/>
    <cellStyle name="常规 4 3 3 13" xfId="25738"/>
    <cellStyle name="常规 4 3 3 14" xfId="25739"/>
    <cellStyle name="常规 4 3 3 15" xfId="25740"/>
    <cellStyle name="常规 4 3 3 2" xfId="25741"/>
    <cellStyle name="常规 4 3 3 3" xfId="25742"/>
    <cellStyle name="常规 4 3 3 4" xfId="25743"/>
    <cellStyle name="常规 4 3 3 5" xfId="25744"/>
    <cellStyle name="常规 4 3 3 6" xfId="25745"/>
    <cellStyle name="常规 4 3 3 7" xfId="25746"/>
    <cellStyle name="常规 4 3 3 8" xfId="25747"/>
    <cellStyle name="常规 4 3 3 9" xfId="25748"/>
    <cellStyle name="常规 4 3 4" xfId="25749"/>
    <cellStyle name="常规 4 3 4 10" xfId="25750"/>
    <cellStyle name="常规 4 3 4 11" xfId="25751"/>
    <cellStyle name="常规 4 3 4 12" xfId="25752"/>
    <cellStyle name="常规 4 3 4 13" xfId="25753"/>
    <cellStyle name="常规 4 3 4 14" xfId="25754"/>
    <cellStyle name="常规 4 3 4 15" xfId="25755"/>
    <cellStyle name="常规 4 3 4 2" xfId="25756"/>
    <cellStyle name="常规 4 3 4 3" xfId="25757"/>
    <cellStyle name="常规 4 3 4 4" xfId="25758"/>
    <cellStyle name="常规 4 3 4 5" xfId="25759"/>
    <cellStyle name="常规 4 3 4 6" xfId="25760"/>
    <cellStyle name="常规 4 3 4 7" xfId="25761"/>
    <cellStyle name="常规 4 3 4 8" xfId="25762"/>
    <cellStyle name="常规 4 3 4 9" xfId="25763"/>
    <cellStyle name="常规 4 3 5" xfId="25764"/>
    <cellStyle name="常规 4 3 5 10" xfId="25765"/>
    <cellStyle name="常规 4 3 5 11" xfId="25766"/>
    <cellStyle name="常规 4 3 5 12" xfId="25767"/>
    <cellStyle name="常规 4 3 5 13" xfId="25768"/>
    <cellStyle name="常规 4 3 5 14" xfId="25769"/>
    <cellStyle name="常规 4 3 5 15" xfId="25770"/>
    <cellStyle name="常规 4 3 5 2" xfId="25771"/>
    <cellStyle name="常规 4 3 5 3" xfId="25772"/>
    <cellStyle name="常规 4 3 5 4" xfId="25773"/>
    <cellStyle name="常规 4 3 5 5" xfId="25774"/>
    <cellStyle name="常规 4 3 5 6" xfId="25775"/>
    <cellStyle name="常规 4 3 5 7" xfId="25776"/>
    <cellStyle name="常规 4 3 5 8" xfId="25777"/>
    <cellStyle name="常规 4 3 5 9" xfId="25778"/>
    <cellStyle name="常规 4 3 6" xfId="25779"/>
    <cellStyle name="常规 4 3 7" xfId="25780"/>
    <cellStyle name="常规 4 3 8" xfId="25781"/>
    <cellStyle name="常规 4 3 9" xfId="25782"/>
    <cellStyle name="常规 4 30" xfId="25783"/>
    <cellStyle name="常规 4 30 10" xfId="25784"/>
    <cellStyle name="常规 4 30 11" xfId="25785"/>
    <cellStyle name="常规 4 30 12" xfId="25786"/>
    <cellStyle name="常规 4 30 13" xfId="25787"/>
    <cellStyle name="常规 4 30 14" xfId="25788"/>
    <cellStyle name="常规 4 30 15" xfId="25789"/>
    <cellStyle name="常规 4 30 2" xfId="25790"/>
    <cellStyle name="常规 4 30 3" xfId="25791"/>
    <cellStyle name="常规 4 30 4" xfId="25792"/>
    <cellStyle name="常规 4 30 5" xfId="25793"/>
    <cellStyle name="常规 4 30 6" xfId="25794"/>
    <cellStyle name="常规 4 30 7" xfId="25795"/>
    <cellStyle name="常规 4 30 8" xfId="25796"/>
    <cellStyle name="常规 4 30 9" xfId="25797"/>
    <cellStyle name="常规 4 31" xfId="25798"/>
    <cellStyle name="常规 4 31 10" xfId="25799"/>
    <cellStyle name="常规 4 31 11" xfId="25800"/>
    <cellStyle name="常规 4 31 12" xfId="25801"/>
    <cellStyle name="常规 4 31 13" xfId="25802"/>
    <cellStyle name="常规 4 31 14" xfId="25803"/>
    <cellStyle name="常规 4 31 15" xfId="25804"/>
    <cellStyle name="常规 4 31 2" xfId="25805"/>
    <cellStyle name="常规 4 31 3" xfId="25806"/>
    <cellStyle name="常规 4 31 4" xfId="25807"/>
    <cellStyle name="常规 4 31 5" xfId="25808"/>
    <cellStyle name="常规 4 31 6" xfId="25809"/>
    <cellStyle name="常规 4 31 7" xfId="25810"/>
    <cellStyle name="常规 4 31 8" xfId="25811"/>
    <cellStyle name="常规 4 31 9" xfId="25812"/>
    <cellStyle name="常规 4 32" xfId="25813"/>
    <cellStyle name="常规 4 32 10" xfId="25814"/>
    <cellStyle name="常规 4 32 11" xfId="25815"/>
    <cellStyle name="常规 4 32 12" xfId="25816"/>
    <cellStyle name="常规 4 32 13" xfId="25817"/>
    <cellStyle name="常规 4 32 14" xfId="25818"/>
    <cellStyle name="常规 4 32 15" xfId="25819"/>
    <cellStyle name="常规 4 32 2" xfId="25820"/>
    <cellStyle name="常规 4 32 3" xfId="25821"/>
    <cellStyle name="常规 4 32 4" xfId="25822"/>
    <cellStyle name="常规 4 32 5" xfId="25823"/>
    <cellStyle name="常规 4 32 6" xfId="25824"/>
    <cellStyle name="常规 4 32 7" xfId="25825"/>
    <cellStyle name="常规 4 32 8" xfId="25826"/>
    <cellStyle name="常规 4 32 9" xfId="25827"/>
    <cellStyle name="常规 4 33" xfId="25828"/>
    <cellStyle name="常规 4 33 10" xfId="25829"/>
    <cellStyle name="常规 4 33 11" xfId="25830"/>
    <cellStyle name="常规 4 33 12" xfId="25831"/>
    <cellStyle name="常规 4 33 13" xfId="25832"/>
    <cellStyle name="常规 4 33 14" xfId="25833"/>
    <cellStyle name="常规 4 33 15" xfId="25834"/>
    <cellStyle name="常规 4 33 2" xfId="25835"/>
    <cellStyle name="常规 4 33 3" xfId="25836"/>
    <cellStyle name="常规 4 33 4" xfId="25837"/>
    <cellStyle name="常规 4 33 5" xfId="25838"/>
    <cellStyle name="常规 4 33 6" xfId="25839"/>
    <cellStyle name="常规 4 33 7" xfId="25840"/>
    <cellStyle name="常规 4 33 8" xfId="25841"/>
    <cellStyle name="常规 4 33 9" xfId="25842"/>
    <cellStyle name="常规 4 34" xfId="25843"/>
    <cellStyle name="常规 4 34 10" xfId="25844"/>
    <cellStyle name="常规 4 34 11" xfId="25845"/>
    <cellStyle name="常规 4 34 12" xfId="25846"/>
    <cellStyle name="常规 4 34 13" xfId="25847"/>
    <cellStyle name="常规 4 34 14" xfId="25848"/>
    <cellStyle name="常规 4 34 15" xfId="25849"/>
    <cellStyle name="常规 4 34 2" xfId="25850"/>
    <cellStyle name="常规 4 34 3" xfId="25851"/>
    <cellStyle name="常规 4 34 4" xfId="25852"/>
    <cellStyle name="常规 4 34 5" xfId="25853"/>
    <cellStyle name="常规 4 34 6" xfId="25854"/>
    <cellStyle name="常规 4 34 7" xfId="25855"/>
    <cellStyle name="常规 4 34 8" xfId="25856"/>
    <cellStyle name="常规 4 34 9" xfId="25857"/>
    <cellStyle name="常规 4 35" xfId="25858"/>
    <cellStyle name="常规 4 35 10" xfId="25859"/>
    <cellStyle name="常规 4 35 11" xfId="25860"/>
    <cellStyle name="常规 4 35 12" xfId="25861"/>
    <cellStyle name="常规 4 35 13" xfId="25862"/>
    <cellStyle name="常规 4 35 14" xfId="25863"/>
    <cellStyle name="常规 4 35 15" xfId="25864"/>
    <cellStyle name="常规 4 35 2" xfId="25865"/>
    <cellStyle name="常规 4 35 3" xfId="25866"/>
    <cellStyle name="常规 4 35 4" xfId="25867"/>
    <cellStyle name="常规 4 35 5" xfId="25868"/>
    <cellStyle name="常规 4 35 6" xfId="25869"/>
    <cellStyle name="常规 4 35 7" xfId="25870"/>
    <cellStyle name="常规 4 35 8" xfId="25871"/>
    <cellStyle name="常规 4 35 9" xfId="25872"/>
    <cellStyle name="常规 4 36" xfId="25873"/>
    <cellStyle name="常规 4 36 10" xfId="25874"/>
    <cellStyle name="常规 4 36 11" xfId="25875"/>
    <cellStyle name="常规 4 36 12" xfId="25876"/>
    <cellStyle name="常规 4 36 13" xfId="25877"/>
    <cellStyle name="常规 4 36 14" xfId="25878"/>
    <cellStyle name="常规 4 36 15" xfId="25879"/>
    <cellStyle name="常规 4 36 2" xfId="25880"/>
    <cellStyle name="常规 4 36 3" xfId="25881"/>
    <cellStyle name="常规 4 36 4" xfId="25882"/>
    <cellStyle name="常规 4 36 5" xfId="25883"/>
    <cellStyle name="常规 4 36 6" xfId="25884"/>
    <cellStyle name="常规 4 36 7" xfId="25885"/>
    <cellStyle name="常规 4 36 8" xfId="25886"/>
    <cellStyle name="常规 4 36 9" xfId="25887"/>
    <cellStyle name="常规 4 37" xfId="25888"/>
    <cellStyle name="常规 4 37 10" xfId="25889"/>
    <cellStyle name="常规 4 37 11" xfId="25890"/>
    <cellStyle name="常规 4 37 12" xfId="25891"/>
    <cellStyle name="常规 4 37 13" xfId="25892"/>
    <cellStyle name="常规 4 37 14" xfId="25893"/>
    <cellStyle name="常规 4 37 15" xfId="25894"/>
    <cellStyle name="常规 4 37 2" xfId="25895"/>
    <cellStyle name="常规 4 37 3" xfId="25896"/>
    <cellStyle name="常规 4 37 4" xfId="25897"/>
    <cellStyle name="常规 4 37 5" xfId="25898"/>
    <cellStyle name="常规 4 37 6" xfId="25899"/>
    <cellStyle name="常规 4 37 7" xfId="25900"/>
    <cellStyle name="常规 4 37 8" xfId="25901"/>
    <cellStyle name="常规 4 37 9" xfId="25902"/>
    <cellStyle name="常规 4 38" xfId="25903"/>
    <cellStyle name="常规 4 38 10" xfId="25904"/>
    <cellStyle name="常规 4 38 11" xfId="25905"/>
    <cellStyle name="常规 4 38 12" xfId="25906"/>
    <cellStyle name="常规 4 38 13" xfId="25907"/>
    <cellStyle name="常规 4 38 14" xfId="25908"/>
    <cellStyle name="常规 4 38 15" xfId="25909"/>
    <cellStyle name="常规 4 38 2" xfId="25910"/>
    <cellStyle name="常规 4 38 3" xfId="25911"/>
    <cellStyle name="常规 4 38 4" xfId="25912"/>
    <cellStyle name="常规 4 38 5" xfId="25913"/>
    <cellStyle name="常规 4 38 6" xfId="25914"/>
    <cellStyle name="常规 4 38 7" xfId="25915"/>
    <cellStyle name="常规 4 38 8" xfId="25916"/>
    <cellStyle name="常规 4 38 9" xfId="25917"/>
    <cellStyle name="常规 4 39" xfId="25918"/>
    <cellStyle name="常规 4 39 10" xfId="25919"/>
    <cellStyle name="常规 4 39 11" xfId="25920"/>
    <cellStyle name="常规 4 39 12" xfId="25921"/>
    <cellStyle name="常规 4 39 13" xfId="25922"/>
    <cellStyle name="常规 4 39 14" xfId="25923"/>
    <cellStyle name="常规 4 39 15" xfId="25924"/>
    <cellStyle name="常规 4 39 2" xfId="25925"/>
    <cellStyle name="常规 4 39 3" xfId="25926"/>
    <cellStyle name="常规 4 39 4" xfId="25927"/>
    <cellStyle name="常规 4 39 5" xfId="25928"/>
    <cellStyle name="常规 4 39 6" xfId="25929"/>
    <cellStyle name="常规 4 39 7" xfId="25930"/>
    <cellStyle name="常规 4 39 8" xfId="25931"/>
    <cellStyle name="常规 4 39 9" xfId="25932"/>
    <cellStyle name="常规 4 4" xfId="38"/>
    <cellStyle name="常规 4 4 10" xfId="25933"/>
    <cellStyle name="常规 4 4 11" xfId="25934"/>
    <cellStyle name="常规 4 4 12" xfId="25935"/>
    <cellStyle name="常规 4 4 13" xfId="25936"/>
    <cellStyle name="常规 4 4 14" xfId="25937"/>
    <cellStyle name="常规 4 4 15" xfId="25938"/>
    <cellStyle name="常规 4 4 16" xfId="25939"/>
    <cellStyle name="常规 4 4 17" xfId="25940"/>
    <cellStyle name="常规 4 4 18" xfId="25941"/>
    <cellStyle name="常规 4 4 19" xfId="25942"/>
    <cellStyle name="常规 4 4 2" xfId="25943"/>
    <cellStyle name="常规 4 4 2 10" xfId="25944"/>
    <cellStyle name="常规 4 4 2 11" xfId="25945"/>
    <cellStyle name="常规 4 4 2 12" xfId="25946"/>
    <cellStyle name="常规 4 4 2 13" xfId="25947"/>
    <cellStyle name="常规 4 4 2 14" xfId="25948"/>
    <cellStyle name="常规 4 4 2 15" xfId="25949"/>
    <cellStyle name="常规 4 4 2 2" xfId="25950"/>
    <cellStyle name="常规 4 4 2 3" xfId="25951"/>
    <cellStyle name="常规 4 4 2 4" xfId="25952"/>
    <cellStyle name="常规 4 4 2 5" xfId="25953"/>
    <cellStyle name="常规 4 4 2 6" xfId="25954"/>
    <cellStyle name="常规 4 4 2 7" xfId="25955"/>
    <cellStyle name="常规 4 4 2 8" xfId="25956"/>
    <cellStyle name="常规 4 4 2 9" xfId="25957"/>
    <cellStyle name="常规 4 4 3" xfId="25958"/>
    <cellStyle name="常规 4 4 3 10" xfId="25959"/>
    <cellStyle name="常规 4 4 3 11" xfId="25960"/>
    <cellStyle name="常规 4 4 3 12" xfId="25961"/>
    <cellStyle name="常规 4 4 3 13" xfId="25962"/>
    <cellStyle name="常规 4 4 3 14" xfId="25963"/>
    <cellStyle name="常规 4 4 3 15" xfId="25964"/>
    <cellStyle name="常规 4 4 3 2" xfId="25965"/>
    <cellStyle name="常规 4 4 3 3" xfId="25966"/>
    <cellStyle name="常规 4 4 3 4" xfId="25967"/>
    <cellStyle name="常规 4 4 3 5" xfId="25968"/>
    <cellStyle name="常规 4 4 3 6" xfId="25969"/>
    <cellStyle name="常规 4 4 3 7" xfId="25970"/>
    <cellStyle name="常规 4 4 3 8" xfId="25971"/>
    <cellStyle name="常规 4 4 3 9" xfId="25972"/>
    <cellStyle name="常规 4 4 4" xfId="25973"/>
    <cellStyle name="常规 4 4 4 10" xfId="25974"/>
    <cellStyle name="常规 4 4 4 11" xfId="25975"/>
    <cellStyle name="常规 4 4 4 12" xfId="25976"/>
    <cellStyle name="常规 4 4 4 13" xfId="25977"/>
    <cellStyle name="常规 4 4 4 14" xfId="25978"/>
    <cellStyle name="常规 4 4 4 15" xfId="25979"/>
    <cellStyle name="常规 4 4 4 2" xfId="25980"/>
    <cellStyle name="常规 4 4 4 3" xfId="25981"/>
    <cellStyle name="常规 4 4 4 4" xfId="25982"/>
    <cellStyle name="常规 4 4 4 5" xfId="25983"/>
    <cellStyle name="常规 4 4 4 6" xfId="25984"/>
    <cellStyle name="常规 4 4 4 7" xfId="25985"/>
    <cellStyle name="常规 4 4 4 8" xfId="25986"/>
    <cellStyle name="常规 4 4 4 9" xfId="25987"/>
    <cellStyle name="常规 4 4 5" xfId="25988"/>
    <cellStyle name="常规 4 4 5 10" xfId="25989"/>
    <cellStyle name="常规 4 4 5 11" xfId="25990"/>
    <cellStyle name="常规 4 4 5 12" xfId="25991"/>
    <cellStyle name="常规 4 4 5 13" xfId="25992"/>
    <cellStyle name="常规 4 4 5 14" xfId="25993"/>
    <cellStyle name="常规 4 4 5 15" xfId="25994"/>
    <cellStyle name="常规 4 4 5 2" xfId="25995"/>
    <cellStyle name="常规 4 4 5 3" xfId="25996"/>
    <cellStyle name="常规 4 4 5 4" xfId="25997"/>
    <cellStyle name="常规 4 4 5 5" xfId="25998"/>
    <cellStyle name="常规 4 4 5 6" xfId="25999"/>
    <cellStyle name="常规 4 4 5 7" xfId="26000"/>
    <cellStyle name="常规 4 4 5 8" xfId="26001"/>
    <cellStyle name="常规 4 4 5 9" xfId="26002"/>
    <cellStyle name="常规 4 4 6" xfId="26003"/>
    <cellStyle name="常规 4 4 7" xfId="26004"/>
    <cellStyle name="常规 4 4 8" xfId="26005"/>
    <cellStyle name="常规 4 4 9" xfId="26006"/>
    <cellStyle name="常规 4 40" xfId="26007"/>
    <cellStyle name="常规 4 40 10" xfId="26008"/>
    <cellStyle name="常规 4 40 11" xfId="26009"/>
    <cellStyle name="常规 4 40 12" xfId="26010"/>
    <cellStyle name="常规 4 40 13" xfId="26011"/>
    <cellStyle name="常规 4 40 14" xfId="26012"/>
    <cellStyle name="常规 4 40 15" xfId="26013"/>
    <cellStyle name="常规 4 40 2" xfId="26014"/>
    <cellStyle name="常规 4 40 3" xfId="26015"/>
    <cellStyle name="常规 4 40 4" xfId="26016"/>
    <cellStyle name="常规 4 40 5" xfId="26017"/>
    <cellStyle name="常规 4 40 6" xfId="26018"/>
    <cellStyle name="常规 4 40 7" xfId="26019"/>
    <cellStyle name="常规 4 40 8" xfId="26020"/>
    <cellStyle name="常规 4 40 9" xfId="26021"/>
    <cellStyle name="常规 4 41" xfId="26022"/>
    <cellStyle name="常规 4 41 10" xfId="26023"/>
    <cellStyle name="常规 4 41 11" xfId="26024"/>
    <cellStyle name="常规 4 41 12" xfId="26025"/>
    <cellStyle name="常规 4 41 13" xfId="26026"/>
    <cellStyle name="常规 4 41 14" xfId="26027"/>
    <cellStyle name="常规 4 41 15" xfId="26028"/>
    <cellStyle name="常规 4 41 2" xfId="26029"/>
    <cellStyle name="常规 4 41 3" xfId="26030"/>
    <cellStyle name="常规 4 41 4" xfId="26031"/>
    <cellStyle name="常规 4 41 5" xfId="26032"/>
    <cellStyle name="常规 4 41 6" xfId="26033"/>
    <cellStyle name="常规 4 41 7" xfId="26034"/>
    <cellStyle name="常规 4 41 8" xfId="26035"/>
    <cellStyle name="常规 4 41 9" xfId="26036"/>
    <cellStyle name="常规 4 42" xfId="26037"/>
    <cellStyle name="常规 4 42 10" xfId="26038"/>
    <cellStyle name="常规 4 42 11" xfId="26039"/>
    <cellStyle name="常规 4 42 12" xfId="26040"/>
    <cellStyle name="常规 4 42 13" xfId="26041"/>
    <cellStyle name="常规 4 42 14" xfId="26042"/>
    <cellStyle name="常规 4 42 15" xfId="26043"/>
    <cellStyle name="常规 4 42 2" xfId="26044"/>
    <cellStyle name="常规 4 42 3" xfId="26045"/>
    <cellStyle name="常规 4 42 4" xfId="26046"/>
    <cellStyle name="常规 4 42 5" xfId="26047"/>
    <cellStyle name="常规 4 42 6" xfId="26048"/>
    <cellStyle name="常规 4 42 7" xfId="26049"/>
    <cellStyle name="常规 4 42 8" xfId="26050"/>
    <cellStyle name="常规 4 42 9" xfId="26051"/>
    <cellStyle name="常规 4 43" xfId="26052"/>
    <cellStyle name="常规 4 43 10" xfId="26053"/>
    <cellStyle name="常规 4 43 11" xfId="26054"/>
    <cellStyle name="常规 4 43 12" xfId="26055"/>
    <cellStyle name="常规 4 43 13" xfId="26056"/>
    <cellStyle name="常规 4 43 14" xfId="26057"/>
    <cellStyle name="常规 4 43 15" xfId="26058"/>
    <cellStyle name="常规 4 43 2" xfId="26059"/>
    <cellStyle name="常规 4 43 3" xfId="26060"/>
    <cellStyle name="常规 4 43 4" xfId="26061"/>
    <cellStyle name="常规 4 43 5" xfId="26062"/>
    <cellStyle name="常规 4 43 6" xfId="26063"/>
    <cellStyle name="常规 4 43 7" xfId="26064"/>
    <cellStyle name="常规 4 43 8" xfId="26065"/>
    <cellStyle name="常规 4 43 9" xfId="26066"/>
    <cellStyle name="常规 4 44" xfId="26067"/>
    <cellStyle name="常规 4 44 10" xfId="26068"/>
    <cellStyle name="常规 4 44 11" xfId="26069"/>
    <cellStyle name="常规 4 44 12" xfId="26070"/>
    <cellStyle name="常规 4 44 13" xfId="26071"/>
    <cellStyle name="常规 4 44 14" xfId="26072"/>
    <cellStyle name="常规 4 44 15" xfId="26073"/>
    <cellStyle name="常规 4 44 2" xfId="26074"/>
    <cellStyle name="常规 4 44 3" xfId="26075"/>
    <cellStyle name="常规 4 44 4" xfId="26076"/>
    <cellStyle name="常规 4 44 5" xfId="26077"/>
    <cellStyle name="常规 4 44 6" xfId="26078"/>
    <cellStyle name="常规 4 44 7" xfId="26079"/>
    <cellStyle name="常规 4 44 8" xfId="26080"/>
    <cellStyle name="常规 4 44 9" xfId="26081"/>
    <cellStyle name="常规 4 45" xfId="26082"/>
    <cellStyle name="常规 4 45 10" xfId="26083"/>
    <cellStyle name="常规 4 45 11" xfId="26084"/>
    <cellStyle name="常规 4 45 12" xfId="26085"/>
    <cellStyle name="常规 4 45 13" xfId="26086"/>
    <cellStyle name="常规 4 45 14" xfId="26087"/>
    <cellStyle name="常规 4 45 15" xfId="26088"/>
    <cellStyle name="常规 4 45 2" xfId="26089"/>
    <cellStyle name="常规 4 45 3" xfId="26090"/>
    <cellStyle name="常规 4 45 4" xfId="26091"/>
    <cellStyle name="常规 4 45 5" xfId="26092"/>
    <cellStyle name="常规 4 45 6" xfId="26093"/>
    <cellStyle name="常规 4 45 7" xfId="26094"/>
    <cellStyle name="常规 4 45 8" xfId="26095"/>
    <cellStyle name="常规 4 45 9" xfId="26096"/>
    <cellStyle name="常规 4 46" xfId="26097"/>
    <cellStyle name="常规 4 46 10" xfId="26098"/>
    <cellStyle name="常规 4 46 11" xfId="26099"/>
    <cellStyle name="常规 4 46 12" xfId="26100"/>
    <cellStyle name="常规 4 46 13" xfId="26101"/>
    <cellStyle name="常规 4 46 14" xfId="26102"/>
    <cellStyle name="常规 4 46 15" xfId="26103"/>
    <cellStyle name="常规 4 46 2" xfId="26104"/>
    <cellStyle name="常规 4 46 3" xfId="26105"/>
    <cellStyle name="常规 4 46 4" xfId="26106"/>
    <cellStyle name="常规 4 46 5" xfId="26107"/>
    <cellStyle name="常规 4 46 6" xfId="26108"/>
    <cellStyle name="常规 4 46 7" xfId="26109"/>
    <cellStyle name="常规 4 46 8" xfId="26110"/>
    <cellStyle name="常规 4 46 9" xfId="26111"/>
    <cellStyle name="常规 4 47" xfId="26112"/>
    <cellStyle name="常规 4 47 10" xfId="26113"/>
    <cellStyle name="常规 4 47 11" xfId="26114"/>
    <cellStyle name="常规 4 47 12" xfId="26115"/>
    <cellStyle name="常规 4 47 13" xfId="26116"/>
    <cellStyle name="常规 4 47 14" xfId="26117"/>
    <cellStyle name="常规 4 47 15" xfId="26118"/>
    <cellStyle name="常规 4 47 2" xfId="26119"/>
    <cellStyle name="常规 4 47 3" xfId="26120"/>
    <cellStyle name="常规 4 47 4" xfId="26121"/>
    <cellStyle name="常规 4 47 5" xfId="26122"/>
    <cellStyle name="常规 4 47 6" xfId="26123"/>
    <cellStyle name="常规 4 47 7" xfId="26124"/>
    <cellStyle name="常规 4 47 8" xfId="26125"/>
    <cellStyle name="常规 4 47 9" xfId="26126"/>
    <cellStyle name="常规 4 48" xfId="26127"/>
    <cellStyle name="常规 4 48 10" xfId="26128"/>
    <cellStyle name="常规 4 48 11" xfId="26129"/>
    <cellStyle name="常规 4 48 12" xfId="26130"/>
    <cellStyle name="常规 4 48 13" xfId="26131"/>
    <cellStyle name="常规 4 48 14" xfId="26132"/>
    <cellStyle name="常规 4 48 15" xfId="26133"/>
    <cellStyle name="常规 4 48 2" xfId="26134"/>
    <cellStyle name="常规 4 48 3" xfId="26135"/>
    <cellStyle name="常规 4 48 4" xfId="26136"/>
    <cellStyle name="常规 4 48 5" xfId="26137"/>
    <cellStyle name="常规 4 48 6" xfId="26138"/>
    <cellStyle name="常规 4 48 7" xfId="26139"/>
    <cellStyle name="常规 4 48 8" xfId="26140"/>
    <cellStyle name="常规 4 48 9" xfId="26141"/>
    <cellStyle name="常规 4 49" xfId="26142"/>
    <cellStyle name="常规 4 49 10" xfId="26143"/>
    <cellStyle name="常规 4 49 11" xfId="26144"/>
    <cellStyle name="常规 4 49 12" xfId="26145"/>
    <cellStyle name="常规 4 49 13" xfId="26146"/>
    <cellStyle name="常规 4 49 14" xfId="26147"/>
    <cellStyle name="常规 4 49 15" xfId="26148"/>
    <cellStyle name="常规 4 49 2" xfId="26149"/>
    <cellStyle name="常规 4 49 3" xfId="26150"/>
    <cellStyle name="常规 4 49 4" xfId="26151"/>
    <cellStyle name="常规 4 49 5" xfId="26152"/>
    <cellStyle name="常规 4 49 6" xfId="26153"/>
    <cellStyle name="常规 4 49 7" xfId="26154"/>
    <cellStyle name="常规 4 49 8" xfId="26155"/>
    <cellStyle name="常规 4 49 9" xfId="26156"/>
    <cellStyle name="常规 4 5" xfId="39"/>
    <cellStyle name="常规 4 5 10" xfId="26157"/>
    <cellStyle name="常规 4 5 11" xfId="26158"/>
    <cellStyle name="常规 4 5 12" xfId="26159"/>
    <cellStyle name="常规 4 5 13" xfId="26160"/>
    <cellStyle name="常规 4 5 14" xfId="26161"/>
    <cellStyle name="常规 4 5 15" xfId="26162"/>
    <cellStyle name="常规 4 5 16" xfId="26163"/>
    <cellStyle name="常规 4 5 17" xfId="26164"/>
    <cellStyle name="常规 4 5 18" xfId="26165"/>
    <cellStyle name="常规 4 5 19" xfId="26166"/>
    <cellStyle name="常规 4 5 2" xfId="26167"/>
    <cellStyle name="常规 4 5 2 10" xfId="26168"/>
    <cellStyle name="常规 4 5 2 11" xfId="26169"/>
    <cellStyle name="常规 4 5 2 12" xfId="26170"/>
    <cellStyle name="常规 4 5 2 13" xfId="26171"/>
    <cellStyle name="常规 4 5 2 14" xfId="26172"/>
    <cellStyle name="常规 4 5 2 15" xfId="26173"/>
    <cellStyle name="常规 4 5 2 2" xfId="26174"/>
    <cellStyle name="常规 4 5 2 3" xfId="26175"/>
    <cellStyle name="常规 4 5 2 4" xfId="26176"/>
    <cellStyle name="常规 4 5 2 5" xfId="26177"/>
    <cellStyle name="常规 4 5 2 6" xfId="26178"/>
    <cellStyle name="常规 4 5 2 7" xfId="26179"/>
    <cellStyle name="常规 4 5 2 8" xfId="26180"/>
    <cellStyle name="常规 4 5 2 9" xfId="26181"/>
    <cellStyle name="常规 4 5 3" xfId="26182"/>
    <cellStyle name="常规 4 5 3 10" xfId="26183"/>
    <cellStyle name="常规 4 5 3 11" xfId="26184"/>
    <cellStyle name="常规 4 5 3 12" xfId="26185"/>
    <cellStyle name="常规 4 5 3 13" xfId="26186"/>
    <cellStyle name="常规 4 5 3 14" xfId="26187"/>
    <cellStyle name="常规 4 5 3 15" xfId="26188"/>
    <cellStyle name="常规 4 5 3 2" xfId="26189"/>
    <cellStyle name="常规 4 5 3 3" xfId="26190"/>
    <cellStyle name="常规 4 5 3 4" xfId="26191"/>
    <cellStyle name="常规 4 5 3 5" xfId="26192"/>
    <cellStyle name="常规 4 5 3 6" xfId="26193"/>
    <cellStyle name="常规 4 5 3 7" xfId="26194"/>
    <cellStyle name="常规 4 5 3 8" xfId="26195"/>
    <cellStyle name="常规 4 5 3 9" xfId="26196"/>
    <cellStyle name="常规 4 5 4" xfId="26197"/>
    <cellStyle name="常规 4 5 4 10" xfId="26198"/>
    <cellStyle name="常规 4 5 4 11" xfId="26199"/>
    <cellStyle name="常规 4 5 4 12" xfId="26200"/>
    <cellStyle name="常规 4 5 4 13" xfId="26201"/>
    <cellStyle name="常规 4 5 4 14" xfId="26202"/>
    <cellStyle name="常规 4 5 4 15" xfId="26203"/>
    <cellStyle name="常规 4 5 4 2" xfId="26204"/>
    <cellStyle name="常规 4 5 4 3" xfId="26205"/>
    <cellStyle name="常规 4 5 4 4" xfId="26206"/>
    <cellStyle name="常规 4 5 4 5" xfId="26207"/>
    <cellStyle name="常规 4 5 4 6" xfId="26208"/>
    <cellStyle name="常规 4 5 4 7" xfId="26209"/>
    <cellStyle name="常规 4 5 4 8" xfId="26210"/>
    <cellStyle name="常规 4 5 4 9" xfId="26211"/>
    <cellStyle name="常规 4 5 5" xfId="26212"/>
    <cellStyle name="常规 4 5 5 10" xfId="26213"/>
    <cellStyle name="常规 4 5 5 11" xfId="26214"/>
    <cellStyle name="常规 4 5 5 12" xfId="26215"/>
    <cellStyle name="常规 4 5 5 13" xfId="26216"/>
    <cellStyle name="常规 4 5 5 14" xfId="26217"/>
    <cellStyle name="常规 4 5 5 15" xfId="26218"/>
    <cellStyle name="常规 4 5 5 2" xfId="26219"/>
    <cellStyle name="常规 4 5 5 3" xfId="26220"/>
    <cellStyle name="常规 4 5 5 4" xfId="26221"/>
    <cellStyle name="常规 4 5 5 5" xfId="26222"/>
    <cellStyle name="常规 4 5 5 6" xfId="26223"/>
    <cellStyle name="常规 4 5 5 7" xfId="26224"/>
    <cellStyle name="常规 4 5 5 8" xfId="26225"/>
    <cellStyle name="常规 4 5 5 9" xfId="26226"/>
    <cellStyle name="常规 4 5 6" xfId="26227"/>
    <cellStyle name="常规 4 5 7" xfId="26228"/>
    <cellStyle name="常规 4 5 8" xfId="26229"/>
    <cellStyle name="常规 4 5 9" xfId="26230"/>
    <cellStyle name="常规 4 50" xfId="26231"/>
    <cellStyle name="常规 4 50 10" xfId="26232"/>
    <cellStyle name="常规 4 50 11" xfId="26233"/>
    <cellStyle name="常规 4 50 12" xfId="26234"/>
    <cellStyle name="常规 4 50 13" xfId="26235"/>
    <cellStyle name="常规 4 50 14" xfId="26236"/>
    <cellStyle name="常规 4 50 15" xfId="26237"/>
    <cellStyle name="常规 4 50 2" xfId="26238"/>
    <cellStyle name="常规 4 50 3" xfId="26239"/>
    <cellStyle name="常规 4 50 4" xfId="26240"/>
    <cellStyle name="常规 4 50 5" xfId="26241"/>
    <cellStyle name="常规 4 50 6" xfId="26242"/>
    <cellStyle name="常规 4 50 7" xfId="26243"/>
    <cellStyle name="常规 4 50 8" xfId="26244"/>
    <cellStyle name="常规 4 50 9" xfId="26245"/>
    <cellStyle name="常规 4 51" xfId="26246"/>
    <cellStyle name="常规 4 51 10" xfId="26247"/>
    <cellStyle name="常规 4 51 11" xfId="26248"/>
    <cellStyle name="常规 4 51 12" xfId="26249"/>
    <cellStyle name="常规 4 51 13" xfId="26250"/>
    <cellStyle name="常规 4 51 14" xfId="26251"/>
    <cellStyle name="常规 4 51 15" xfId="26252"/>
    <cellStyle name="常规 4 51 2" xfId="26253"/>
    <cellStyle name="常规 4 51 3" xfId="26254"/>
    <cellStyle name="常规 4 51 4" xfId="26255"/>
    <cellStyle name="常规 4 51 5" xfId="26256"/>
    <cellStyle name="常规 4 51 6" xfId="26257"/>
    <cellStyle name="常规 4 51 7" xfId="26258"/>
    <cellStyle name="常规 4 51 8" xfId="26259"/>
    <cellStyle name="常规 4 51 9" xfId="26260"/>
    <cellStyle name="常规 4 52" xfId="26261"/>
    <cellStyle name="常规 4 52 10" xfId="26262"/>
    <cellStyle name="常规 4 52 11" xfId="26263"/>
    <cellStyle name="常规 4 52 12" xfId="26264"/>
    <cellStyle name="常规 4 52 13" xfId="26265"/>
    <cellStyle name="常规 4 52 14" xfId="26266"/>
    <cellStyle name="常规 4 52 15" xfId="26267"/>
    <cellStyle name="常规 4 52 2" xfId="26268"/>
    <cellStyle name="常规 4 52 3" xfId="26269"/>
    <cellStyle name="常规 4 52 4" xfId="26270"/>
    <cellStyle name="常规 4 52 5" xfId="26271"/>
    <cellStyle name="常规 4 52 6" xfId="26272"/>
    <cellStyle name="常规 4 52 7" xfId="26273"/>
    <cellStyle name="常规 4 52 8" xfId="26274"/>
    <cellStyle name="常规 4 52 9" xfId="26275"/>
    <cellStyle name="常规 4 53" xfId="26276"/>
    <cellStyle name="常规 4 53 10" xfId="26277"/>
    <cellStyle name="常规 4 53 11" xfId="26278"/>
    <cellStyle name="常规 4 53 12" xfId="26279"/>
    <cellStyle name="常规 4 53 13" xfId="26280"/>
    <cellStyle name="常规 4 53 14" xfId="26281"/>
    <cellStyle name="常规 4 53 15" xfId="26282"/>
    <cellStyle name="常规 4 53 2" xfId="26283"/>
    <cellStyle name="常规 4 53 3" xfId="26284"/>
    <cellStyle name="常规 4 53 4" xfId="26285"/>
    <cellStyle name="常规 4 53 5" xfId="26286"/>
    <cellStyle name="常规 4 53 6" xfId="26287"/>
    <cellStyle name="常规 4 53 7" xfId="26288"/>
    <cellStyle name="常规 4 53 8" xfId="26289"/>
    <cellStyle name="常规 4 53 9" xfId="26290"/>
    <cellStyle name="常规 4 54" xfId="26291"/>
    <cellStyle name="常规 4 55" xfId="26292"/>
    <cellStyle name="常规 4 56" xfId="26293"/>
    <cellStyle name="常规 4 57" xfId="26294"/>
    <cellStyle name="常规 4 58" xfId="26295"/>
    <cellStyle name="常规 4 6" xfId="40"/>
    <cellStyle name="常规 4 6 10" xfId="26296"/>
    <cellStyle name="常规 4 6 11" xfId="26297"/>
    <cellStyle name="常规 4 6 12" xfId="26298"/>
    <cellStyle name="常规 4 6 13" xfId="26299"/>
    <cellStyle name="常规 4 6 14" xfId="26300"/>
    <cellStyle name="常规 4 6 15" xfId="26301"/>
    <cellStyle name="常规 4 6 16" xfId="26302"/>
    <cellStyle name="常规 4 6 17" xfId="26303"/>
    <cellStyle name="常规 4 6 18" xfId="26304"/>
    <cellStyle name="常规 4 6 19" xfId="26305"/>
    <cellStyle name="常规 4 6 2" xfId="26306"/>
    <cellStyle name="常规 4 6 2 10" xfId="26307"/>
    <cellStyle name="常规 4 6 2 11" xfId="26308"/>
    <cellStyle name="常规 4 6 2 12" xfId="26309"/>
    <cellStyle name="常规 4 6 2 13" xfId="26310"/>
    <cellStyle name="常规 4 6 2 14" xfId="26311"/>
    <cellStyle name="常规 4 6 2 15" xfId="26312"/>
    <cellStyle name="常规 4 6 2 2" xfId="26313"/>
    <cellStyle name="常规 4 6 2 3" xfId="26314"/>
    <cellStyle name="常规 4 6 2 4" xfId="26315"/>
    <cellStyle name="常规 4 6 2 5" xfId="26316"/>
    <cellStyle name="常规 4 6 2 6" xfId="26317"/>
    <cellStyle name="常规 4 6 2 7" xfId="26318"/>
    <cellStyle name="常规 4 6 2 8" xfId="26319"/>
    <cellStyle name="常规 4 6 2 9" xfId="26320"/>
    <cellStyle name="常规 4 6 3" xfId="26321"/>
    <cellStyle name="常规 4 6 3 10" xfId="26322"/>
    <cellStyle name="常规 4 6 3 11" xfId="26323"/>
    <cellStyle name="常规 4 6 3 12" xfId="26324"/>
    <cellStyle name="常规 4 6 3 13" xfId="26325"/>
    <cellStyle name="常规 4 6 3 14" xfId="26326"/>
    <cellStyle name="常规 4 6 3 15" xfId="26327"/>
    <cellStyle name="常规 4 6 3 2" xfId="26328"/>
    <cellStyle name="常规 4 6 3 3" xfId="26329"/>
    <cellStyle name="常规 4 6 3 4" xfId="26330"/>
    <cellStyle name="常规 4 6 3 5" xfId="26331"/>
    <cellStyle name="常规 4 6 3 6" xfId="26332"/>
    <cellStyle name="常规 4 6 3 7" xfId="26333"/>
    <cellStyle name="常规 4 6 3 8" xfId="26334"/>
    <cellStyle name="常规 4 6 3 9" xfId="26335"/>
    <cellStyle name="常规 4 6 4" xfId="26336"/>
    <cellStyle name="常规 4 6 4 10" xfId="26337"/>
    <cellStyle name="常规 4 6 4 11" xfId="26338"/>
    <cellStyle name="常规 4 6 4 12" xfId="26339"/>
    <cellStyle name="常规 4 6 4 13" xfId="26340"/>
    <cellStyle name="常规 4 6 4 14" xfId="26341"/>
    <cellStyle name="常规 4 6 4 15" xfId="26342"/>
    <cellStyle name="常规 4 6 4 2" xfId="26343"/>
    <cellStyle name="常规 4 6 4 3" xfId="26344"/>
    <cellStyle name="常规 4 6 4 4" xfId="26345"/>
    <cellStyle name="常规 4 6 4 5" xfId="26346"/>
    <cellStyle name="常规 4 6 4 6" xfId="26347"/>
    <cellStyle name="常规 4 6 4 7" xfId="26348"/>
    <cellStyle name="常规 4 6 4 8" xfId="26349"/>
    <cellStyle name="常规 4 6 4 9" xfId="26350"/>
    <cellStyle name="常规 4 6 5" xfId="26351"/>
    <cellStyle name="常规 4 6 5 10" xfId="26352"/>
    <cellStyle name="常规 4 6 5 11" xfId="26353"/>
    <cellStyle name="常规 4 6 5 12" xfId="26354"/>
    <cellStyle name="常规 4 6 5 13" xfId="26355"/>
    <cellStyle name="常规 4 6 5 14" xfId="26356"/>
    <cellStyle name="常规 4 6 5 15" xfId="26357"/>
    <cellStyle name="常规 4 6 5 2" xfId="26358"/>
    <cellStyle name="常规 4 6 5 3" xfId="26359"/>
    <cellStyle name="常规 4 6 5 4" xfId="26360"/>
    <cellStyle name="常规 4 6 5 5" xfId="26361"/>
    <cellStyle name="常规 4 6 5 6" xfId="26362"/>
    <cellStyle name="常规 4 6 5 7" xfId="26363"/>
    <cellStyle name="常规 4 6 5 8" xfId="26364"/>
    <cellStyle name="常规 4 6 5 9" xfId="26365"/>
    <cellStyle name="常规 4 6 6" xfId="26366"/>
    <cellStyle name="常规 4 6 7" xfId="26367"/>
    <cellStyle name="常规 4 6 8" xfId="26368"/>
    <cellStyle name="常规 4 6 9" xfId="26369"/>
    <cellStyle name="常规 4 7" xfId="41"/>
    <cellStyle name="常规 4 7 10" xfId="26370"/>
    <cellStyle name="常规 4 7 11" xfId="26371"/>
    <cellStyle name="常规 4 7 12" xfId="26372"/>
    <cellStyle name="常规 4 7 13" xfId="26373"/>
    <cellStyle name="常规 4 7 14" xfId="26374"/>
    <cellStyle name="常规 4 7 15" xfId="26375"/>
    <cellStyle name="常规 4 7 16" xfId="26376"/>
    <cellStyle name="常规 4 7 17" xfId="26377"/>
    <cellStyle name="常规 4 7 18" xfId="26378"/>
    <cellStyle name="常规 4 7 19" xfId="26379"/>
    <cellStyle name="常规 4 7 2" xfId="26380"/>
    <cellStyle name="常规 4 7 2 10" xfId="26381"/>
    <cellStyle name="常规 4 7 2 11" xfId="26382"/>
    <cellStyle name="常规 4 7 2 12" xfId="26383"/>
    <cellStyle name="常规 4 7 2 13" xfId="26384"/>
    <cellStyle name="常规 4 7 2 14" xfId="26385"/>
    <cellStyle name="常规 4 7 2 15" xfId="26386"/>
    <cellStyle name="常规 4 7 2 2" xfId="26387"/>
    <cellStyle name="常规 4 7 2 3" xfId="26388"/>
    <cellStyle name="常规 4 7 2 4" xfId="26389"/>
    <cellStyle name="常规 4 7 2 5" xfId="26390"/>
    <cellStyle name="常规 4 7 2 6" xfId="26391"/>
    <cellStyle name="常规 4 7 2 7" xfId="26392"/>
    <cellStyle name="常规 4 7 2 8" xfId="26393"/>
    <cellStyle name="常规 4 7 2 9" xfId="26394"/>
    <cellStyle name="常规 4 7 3" xfId="26395"/>
    <cellStyle name="常规 4 7 3 10" xfId="26396"/>
    <cellStyle name="常规 4 7 3 11" xfId="26397"/>
    <cellStyle name="常规 4 7 3 12" xfId="26398"/>
    <cellStyle name="常规 4 7 3 13" xfId="26399"/>
    <cellStyle name="常规 4 7 3 14" xfId="26400"/>
    <cellStyle name="常规 4 7 3 15" xfId="26401"/>
    <cellStyle name="常规 4 7 3 2" xfId="26402"/>
    <cellStyle name="常规 4 7 3 3" xfId="26403"/>
    <cellStyle name="常规 4 7 3 4" xfId="26404"/>
    <cellStyle name="常规 4 7 3 5" xfId="26405"/>
    <cellStyle name="常规 4 7 3 6" xfId="26406"/>
    <cellStyle name="常规 4 7 3 7" xfId="26407"/>
    <cellStyle name="常规 4 7 3 8" xfId="26408"/>
    <cellStyle name="常规 4 7 3 9" xfId="26409"/>
    <cellStyle name="常规 4 7 4" xfId="26410"/>
    <cellStyle name="常规 4 7 4 10" xfId="26411"/>
    <cellStyle name="常规 4 7 4 11" xfId="26412"/>
    <cellStyle name="常规 4 7 4 12" xfId="26413"/>
    <cellStyle name="常规 4 7 4 13" xfId="26414"/>
    <cellStyle name="常规 4 7 4 14" xfId="26415"/>
    <cellStyle name="常规 4 7 4 15" xfId="26416"/>
    <cellStyle name="常规 4 7 4 2" xfId="26417"/>
    <cellStyle name="常规 4 7 4 3" xfId="26418"/>
    <cellStyle name="常规 4 7 4 4" xfId="26419"/>
    <cellStyle name="常规 4 7 4 5" xfId="26420"/>
    <cellStyle name="常规 4 7 4 6" xfId="26421"/>
    <cellStyle name="常规 4 7 4 7" xfId="26422"/>
    <cellStyle name="常规 4 7 4 8" xfId="26423"/>
    <cellStyle name="常规 4 7 4 9" xfId="26424"/>
    <cellStyle name="常规 4 7 5" xfId="26425"/>
    <cellStyle name="常规 4 7 5 10" xfId="26426"/>
    <cellStyle name="常规 4 7 5 11" xfId="26427"/>
    <cellStyle name="常规 4 7 5 12" xfId="26428"/>
    <cellStyle name="常规 4 7 5 13" xfId="26429"/>
    <cellStyle name="常规 4 7 5 14" xfId="26430"/>
    <cellStyle name="常规 4 7 5 15" xfId="26431"/>
    <cellStyle name="常规 4 7 5 2" xfId="26432"/>
    <cellStyle name="常规 4 7 5 3" xfId="26433"/>
    <cellStyle name="常规 4 7 5 4" xfId="26434"/>
    <cellStyle name="常规 4 7 5 5" xfId="26435"/>
    <cellStyle name="常规 4 7 5 6" xfId="26436"/>
    <cellStyle name="常规 4 7 5 7" xfId="26437"/>
    <cellStyle name="常规 4 7 5 8" xfId="26438"/>
    <cellStyle name="常规 4 7 5 9" xfId="26439"/>
    <cellStyle name="常规 4 7 6" xfId="26440"/>
    <cellStyle name="常规 4 7 7" xfId="26441"/>
    <cellStyle name="常规 4 7 8" xfId="26442"/>
    <cellStyle name="常规 4 7 9" xfId="26443"/>
    <cellStyle name="常规 4 8" xfId="42"/>
    <cellStyle name="常规 4 8 10" xfId="26444"/>
    <cellStyle name="常规 4 8 11" xfId="26445"/>
    <cellStyle name="常规 4 8 12" xfId="26446"/>
    <cellStyle name="常规 4 8 13" xfId="26447"/>
    <cellStyle name="常规 4 8 14" xfId="26448"/>
    <cellStyle name="常规 4 8 15" xfId="26449"/>
    <cellStyle name="常规 4 8 16" xfId="26450"/>
    <cellStyle name="常规 4 8 17" xfId="26451"/>
    <cellStyle name="常规 4 8 18" xfId="26452"/>
    <cellStyle name="常规 4 8 19" xfId="26453"/>
    <cellStyle name="常规 4 8 2" xfId="26454"/>
    <cellStyle name="常规 4 8 2 10" xfId="26455"/>
    <cellStyle name="常规 4 8 2 11" xfId="26456"/>
    <cellStyle name="常规 4 8 2 12" xfId="26457"/>
    <cellStyle name="常规 4 8 2 13" xfId="26458"/>
    <cellStyle name="常规 4 8 2 14" xfId="26459"/>
    <cellStyle name="常规 4 8 2 15" xfId="26460"/>
    <cellStyle name="常规 4 8 2 2" xfId="26461"/>
    <cellStyle name="常规 4 8 2 3" xfId="26462"/>
    <cellStyle name="常规 4 8 2 4" xfId="26463"/>
    <cellStyle name="常规 4 8 2 5" xfId="26464"/>
    <cellStyle name="常规 4 8 2 6" xfId="26465"/>
    <cellStyle name="常规 4 8 2 7" xfId="26466"/>
    <cellStyle name="常规 4 8 2 8" xfId="26467"/>
    <cellStyle name="常规 4 8 2 9" xfId="26468"/>
    <cellStyle name="常规 4 8 3" xfId="26469"/>
    <cellStyle name="常规 4 8 3 10" xfId="26470"/>
    <cellStyle name="常规 4 8 3 11" xfId="26471"/>
    <cellStyle name="常规 4 8 3 12" xfId="26472"/>
    <cellStyle name="常规 4 8 3 13" xfId="26473"/>
    <cellStyle name="常规 4 8 3 14" xfId="26474"/>
    <cellStyle name="常规 4 8 3 15" xfId="26475"/>
    <cellStyle name="常规 4 8 3 2" xfId="26476"/>
    <cellStyle name="常规 4 8 3 3" xfId="26477"/>
    <cellStyle name="常规 4 8 3 4" xfId="26478"/>
    <cellStyle name="常规 4 8 3 5" xfId="26479"/>
    <cellStyle name="常规 4 8 3 6" xfId="26480"/>
    <cellStyle name="常规 4 8 3 7" xfId="26481"/>
    <cellStyle name="常规 4 8 3 8" xfId="26482"/>
    <cellStyle name="常规 4 8 3 9" xfId="26483"/>
    <cellStyle name="常规 4 8 4" xfId="26484"/>
    <cellStyle name="常规 4 8 4 10" xfId="26485"/>
    <cellStyle name="常规 4 8 4 11" xfId="26486"/>
    <cellStyle name="常规 4 8 4 12" xfId="26487"/>
    <cellStyle name="常规 4 8 4 13" xfId="26488"/>
    <cellStyle name="常规 4 8 4 14" xfId="26489"/>
    <cellStyle name="常规 4 8 4 15" xfId="26490"/>
    <cellStyle name="常规 4 8 4 2" xfId="26491"/>
    <cellStyle name="常规 4 8 4 3" xfId="26492"/>
    <cellStyle name="常规 4 8 4 4" xfId="26493"/>
    <cellStyle name="常规 4 8 4 5" xfId="26494"/>
    <cellStyle name="常规 4 8 4 6" xfId="26495"/>
    <cellStyle name="常规 4 8 4 7" xfId="26496"/>
    <cellStyle name="常规 4 8 4 8" xfId="26497"/>
    <cellStyle name="常规 4 8 4 9" xfId="26498"/>
    <cellStyle name="常规 4 8 5" xfId="26499"/>
    <cellStyle name="常规 4 8 5 10" xfId="26500"/>
    <cellStyle name="常规 4 8 5 11" xfId="26501"/>
    <cellStyle name="常规 4 8 5 12" xfId="26502"/>
    <cellStyle name="常规 4 8 5 13" xfId="26503"/>
    <cellStyle name="常规 4 8 5 14" xfId="26504"/>
    <cellStyle name="常规 4 8 5 15" xfId="26505"/>
    <cellStyle name="常规 4 8 5 2" xfId="26506"/>
    <cellStyle name="常规 4 8 5 3" xfId="26507"/>
    <cellStyle name="常规 4 8 5 4" xfId="26508"/>
    <cellStyle name="常规 4 8 5 5" xfId="26509"/>
    <cellStyle name="常规 4 8 5 6" xfId="26510"/>
    <cellStyle name="常规 4 8 5 7" xfId="26511"/>
    <cellStyle name="常规 4 8 5 8" xfId="26512"/>
    <cellStyle name="常规 4 8 5 9" xfId="26513"/>
    <cellStyle name="常规 4 8 6" xfId="26514"/>
    <cellStyle name="常规 4 8 7" xfId="26515"/>
    <cellStyle name="常规 4 8 8" xfId="26516"/>
    <cellStyle name="常规 4 8 9" xfId="26517"/>
    <cellStyle name="常规 4 9" xfId="43"/>
    <cellStyle name="常规 4 9 10" xfId="26518"/>
    <cellStyle name="常规 4 9 11" xfId="26519"/>
    <cellStyle name="常规 4 9 12" xfId="26520"/>
    <cellStyle name="常规 4 9 13" xfId="26521"/>
    <cellStyle name="常规 4 9 14" xfId="26522"/>
    <cellStyle name="常规 4 9 15" xfId="26523"/>
    <cellStyle name="常规 4 9 16" xfId="26524"/>
    <cellStyle name="常规 4 9 17" xfId="26525"/>
    <cellStyle name="常规 4 9 18" xfId="26526"/>
    <cellStyle name="常规 4 9 19" xfId="26527"/>
    <cellStyle name="常规 4 9 2" xfId="26528"/>
    <cellStyle name="常规 4 9 2 10" xfId="26529"/>
    <cellStyle name="常规 4 9 2 11" xfId="26530"/>
    <cellStyle name="常规 4 9 2 12" xfId="26531"/>
    <cellStyle name="常规 4 9 2 13" xfId="26532"/>
    <cellStyle name="常规 4 9 2 14" xfId="26533"/>
    <cellStyle name="常规 4 9 2 15" xfId="26534"/>
    <cellStyle name="常规 4 9 2 2" xfId="26535"/>
    <cellStyle name="常规 4 9 2 3" xfId="26536"/>
    <cellStyle name="常规 4 9 2 4" xfId="26537"/>
    <cellStyle name="常规 4 9 2 5" xfId="26538"/>
    <cellStyle name="常规 4 9 2 6" xfId="26539"/>
    <cellStyle name="常规 4 9 2 7" xfId="26540"/>
    <cellStyle name="常规 4 9 2 8" xfId="26541"/>
    <cellStyle name="常规 4 9 2 9" xfId="26542"/>
    <cellStyle name="常规 4 9 3" xfId="26543"/>
    <cellStyle name="常规 4 9 3 10" xfId="26544"/>
    <cellStyle name="常规 4 9 3 11" xfId="26545"/>
    <cellStyle name="常规 4 9 3 12" xfId="26546"/>
    <cellStyle name="常规 4 9 3 13" xfId="26547"/>
    <cellStyle name="常规 4 9 3 14" xfId="26548"/>
    <cellStyle name="常规 4 9 3 15" xfId="26549"/>
    <cellStyle name="常规 4 9 3 2" xfId="26550"/>
    <cellStyle name="常规 4 9 3 3" xfId="26551"/>
    <cellStyle name="常规 4 9 3 4" xfId="26552"/>
    <cellStyle name="常规 4 9 3 5" xfId="26553"/>
    <cellStyle name="常规 4 9 3 6" xfId="26554"/>
    <cellStyle name="常规 4 9 3 7" xfId="26555"/>
    <cellStyle name="常规 4 9 3 8" xfId="26556"/>
    <cellStyle name="常规 4 9 3 9" xfId="26557"/>
    <cellStyle name="常规 4 9 4" xfId="26558"/>
    <cellStyle name="常规 4 9 4 10" xfId="26559"/>
    <cellStyle name="常规 4 9 4 11" xfId="26560"/>
    <cellStyle name="常规 4 9 4 12" xfId="26561"/>
    <cellStyle name="常规 4 9 4 13" xfId="26562"/>
    <cellStyle name="常规 4 9 4 14" xfId="26563"/>
    <cellStyle name="常规 4 9 4 15" xfId="26564"/>
    <cellStyle name="常规 4 9 4 2" xfId="26565"/>
    <cellStyle name="常规 4 9 4 3" xfId="26566"/>
    <cellStyle name="常规 4 9 4 4" xfId="26567"/>
    <cellStyle name="常规 4 9 4 5" xfId="26568"/>
    <cellStyle name="常规 4 9 4 6" xfId="26569"/>
    <cellStyle name="常规 4 9 4 7" xfId="26570"/>
    <cellStyle name="常规 4 9 4 8" xfId="26571"/>
    <cellStyle name="常规 4 9 4 9" xfId="26572"/>
    <cellStyle name="常规 4 9 5" xfId="26573"/>
    <cellStyle name="常规 4 9 5 10" xfId="26574"/>
    <cellStyle name="常规 4 9 5 11" xfId="26575"/>
    <cellStyle name="常规 4 9 5 12" xfId="26576"/>
    <cellStyle name="常规 4 9 5 13" xfId="26577"/>
    <cellStyle name="常规 4 9 5 14" xfId="26578"/>
    <cellStyle name="常规 4 9 5 15" xfId="26579"/>
    <cellStyle name="常规 4 9 5 2" xfId="26580"/>
    <cellStyle name="常规 4 9 5 3" xfId="26581"/>
    <cellStyle name="常规 4 9 5 4" xfId="26582"/>
    <cellStyle name="常规 4 9 5 5" xfId="26583"/>
    <cellStyle name="常规 4 9 5 6" xfId="26584"/>
    <cellStyle name="常规 4 9 5 7" xfId="26585"/>
    <cellStyle name="常规 4 9 5 8" xfId="26586"/>
    <cellStyle name="常规 4 9 5 9" xfId="26587"/>
    <cellStyle name="常规 4 9 6" xfId="26588"/>
    <cellStyle name="常规 4 9 7" xfId="26589"/>
    <cellStyle name="常规 4 9 8" xfId="26590"/>
    <cellStyle name="常规 4 9 9" xfId="26591"/>
    <cellStyle name="常规 43" xfId="26592"/>
    <cellStyle name="常规 43 10" xfId="26593"/>
    <cellStyle name="常规 43 11" xfId="26594"/>
    <cellStyle name="常规 43 12" xfId="26595"/>
    <cellStyle name="常规 43 13" xfId="26596"/>
    <cellStyle name="常规 43 14" xfId="26597"/>
    <cellStyle name="常规 43 15" xfId="26598"/>
    <cellStyle name="常规 43 2" xfId="26599"/>
    <cellStyle name="常规 43 3" xfId="26600"/>
    <cellStyle name="常规 43 4" xfId="26601"/>
    <cellStyle name="常规 43 5" xfId="26602"/>
    <cellStyle name="常规 43 6" xfId="26603"/>
    <cellStyle name="常规 43 7" xfId="26604"/>
    <cellStyle name="常规 43 8" xfId="26605"/>
    <cellStyle name="常规 43 9" xfId="26606"/>
    <cellStyle name="常规 44" xfId="26607"/>
    <cellStyle name="常规 44 10" xfId="26608"/>
    <cellStyle name="常规 44 11" xfId="26609"/>
    <cellStyle name="常规 44 12" xfId="26610"/>
    <cellStyle name="常规 44 13" xfId="26611"/>
    <cellStyle name="常规 44 14" xfId="26612"/>
    <cellStyle name="常规 44 15" xfId="26613"/>
    <cellStyle name="常规 44 2" xfId="26614"/>
    <cellStyle name="常规 44 3" xfId="26615"/>
    <cellStyle name="常规 44 4" xfId="26616"/>
    <cellStyle name="常规 44 5" xfId="26617"/>
    <cellStyle name="常规 44 6" xfId="26618"/>
    <cellStyle name="常规 44 7" xfId="26619"/>
    <cellStyle name="常规 44 8" xfId="26620"/>
    <cellStyle name="常规 44 9" xfId="26621"/>
    <cellStyle name="常规 45" xfId="61"/>
    <cellStyle name="常规 45 10" xfId="26622"/>
    <cellStyle name="常规 45 11" xfId="26623"/>
    <cellStyle name="常规 45 12" xfId="26624"/>
    <cellStyle name="常规 45 13" xfId="26625"/>
    <cellStyle name="常规 45 14" xfId="26626"/>
    <cellStyle name="常规 45 15" xfId="26627"/>
    <cellStyle name="常规 45 16" xfId="26628"/>
    <cellStyle name="常规 45 2" xfId="26629"/>
    <cellStyle name="常规 45 3" xfId="26630"/>
    <cellStyle name="常规 45 4" xfId="26631"/>
    <cellStyle name="常规 45 5" xfId="26632"/>
    <cellStyle name="常规 45 6" xfId="26633"/>
    <cellStyle name="常规 45 7" xfId="26634"/>
    <cellStyle name="常规 45 8" xfId="26635"/>
    <cellStyle name="常规 45 9" xfId="26636"/>
    <cellStyle name="常规 46" xfId="26637"/>
    <cellStyle name="常规 46 10" xfId="26638"/>
    <cellStyle name="常规 46 11" xfId="26639"/>
    <cellStyle name="常规 46 12" xfId="26640"/>
    <cellStyle name="常规 46 13" xfId="26641"/>
    <cellStyle name="常规 46 14" xfId="26642"/>
    <cellStyle name="常规 46 15" xfId="26643"/>
    <cellStyle name="常规 46 2" xfId="26644"/>
    <cellStyle name="常规 46 3" xfId="26645"/>
    <cellStyle name="常规 46 4" xfId="26646"/>
    <cellStyle name="常规 46 5" xfId="26647"/>
    <cellStyle name="常规 46 6" xfId="26648"/>
    <cellStyle name="常规 46 7" xfId="26649"/>
    <cellStyle name="常规 46 8" xfId="26650"/>
    <cellStyle name="常规 46 9" xfId="26651"/>
    <cellStyle name="常规 47" xfId="26652"/>
    <cellStyle name="常规 47 10" xfId="26653"/>
    <cellStyle name="常规 47 11" xfId="26654"/>
    <cellStyle name="常规 47 12" xfId="26655"/>
    <cellStyle name="常规 47 13" xfId="26656"/>
    <cellStyle name="常规 47 14" xfId="26657"/>
    <cellStyle name="常规 47 15" xfId="26658"/>
    <cellStyle name="常规 47 2" xfId="26659"/>
    <cellStyle name="常规 47 3" xfId="26660"/>
    <cellStyle name="常规 47 4" xfId="26661"/>
    <cellStyle name="常规 47 5" xfId="26662"/>
    <cellStyle name="常规 47 6" xfId="26663"/>
    <cellStyle name="常规 47 7" xfId="26664"/>
    <cellStyle name="常规 47 8" xfId="26665"/>
    <cellStyle name="常规 47 9" xfId="26666"/>
    <cellStyle name="常规 48" xfId="26667"/>
    <cellStyle name="常规 48 10" xfId="26668"/>
    <cellStyle name="常规 48 11" xfId="26669"/>
    <cellStyle name="常规 48 12" xfId="26670"/>
    <cellStyle name="常规 48 13" xfId="26671"/>
    <cellStyle name="常规 48 14" xfId="26672"/>
    <cellStyle name="常规 48 15" xfId="26673"/>
    <cellStyle name="常规 48 2" xfId="26674"/>
    <cellStyle name="常规 48 3" xfId="26675"/>
    <cellStyle name="常规 48 4" xfId="26676"/>
    <cellStyle name="常规 48 5" xfId="26677"/>
    <cellStyle name="常规 48 6" xfId="26678"/>
    <cellStyle name="常规 48 7" xfId="26679"/>
    <cellStyle name="常规 48 8" xfId="26680"/>
    <cellStyle name="常规 48 9" xfId="26681"/>
    <cellStyle name="常规 49" xfId="26682"/>
    <cellStyle name="常规 49 10" xfId="26683"/>
    <cellStyle name="常规 49 11" xfId="26684"/>
    <cellStyle name="常规 49 12" xfId="26685"/>
    <cellStyle name="常规 49 13" xfId="26686"/>
    <cellStyle name="常规 49 14" xfId="26687"/>
    <cellStyle name="常规 49 15" xfId="26688"/>
    <cellStyle name="常规 49 2" xfId="26689"/>
    <cellStyle name="常规 49 3" xfId="26690"/>
    <cellStyle name="常规 49 4" xfId="26691"/>
    <cellStyle name="常规 49 5" xfId="26692"/>
    <cellStyle name="常规 49 6" xfId="26693"/>
    <cellStyle name="常规 49 7" xfId="26694"/>
    <cellStyle name="常规 49 8" xfId="26695"/>
    <cellStyle name="常规 49 9" xfId="26696"/>
    <cellStyle name="常规 5" xfId="5"/>
    <cellStyle name="常规 5 10" xfId="44"/>
    <cellStyle name="常规 5 11" xfId="45"/>
    <cellStyle name="常规 5 12" xfId="46"/>
    <cellStyle name="常规 5 13" xfId="26697"/>
    <cellStyle name="常规 5 14" xfId="26698"/>
    <cellStyle name="常规 5 15" xfId="26699"/>
    <cellStyle name="常规 5 16" xfId="26700"/>
    <cellStyle name="常规 5 17" xfId="26701"/>
    <cellStyle name="常规 5 18" xfId="26702"/>
    <cellStyle name="常规 5 19" xfId="26703"/>
    <cellStyle name="常规 5 2" xfId="47"/>
    <cellStyle name="常规 5 2 10" xfId="26704"/>
    <cellStyle name="常规 5 2 11" xfId="26705"/>
    <cellStyle name="常规 5 2 12" xfId="26706"/>
    <cellStyle name="常规 5 2 13" xfId="26707"/>
    <cellStyle name="常规 5 2 14" xfId="26708"/>
    <cellStyle name="常规 5 2 15" xfId="26709"/>
    <cellStyle name="常规 5 2 2" xfId="26710"/>
    <cellStyle name="常规 5 2 3" xfId="26711"/>
    <cellStyle name="常规 5 2 4" xfId="26712"/>
    <cellStyle name="常规 5 2 5" xfId="26713"/>
    <cellStyle name="常规 5 2 6" xfId="26714"/>
    <cellStyle name="常规 5 2 7" xfId="26715"/>
    <cellStyle name="常规 5 2 8" xfId="26716"/>
    <cellStyle name="常规 5 2 9" xfId="26717"/>
    <cellStyle name="常规 5 20" xfId="26718"/>
    <cellStyle name="常规 5 21" xfId="26719"/>
    <cellStyle name="常规 5 22" xfId="26720"/>
    <cellStyle name="常规 5 23" xfId="26721"/>
    <cellStyle name="常规 5 24" xfId="26722"/>
    <cellStyle name="常规 5 25" xfId="26723"/>
    <cellStyle name="常规 5 26" xfId="26724"/>
    <cellStyle name="常规 5 27" xfId="26725"/>
    <cellStyle name="常规 5 28" xfId="26726"/>
    <cellStyle name="常规 5 29" xfId="26727"/>
    <cellStyle name="常规 5 3" xfId="48"/>
    <cellStyle name="常规 5 3 10" xfId="26728"/>
    <cellStyle name="常规 5 3 11" xfId="26729"/>
    <cellStyle name="常规 5 3 12" xfId="26730"/>
    <cellStyle name="常规 5 3 13" xfId="26731"/>
    <cellStyle name="常规 5 3 14" xfId="26732"/>
    <cellStyle name="常规 5 3 15" xfId="26733"/>
    <cellStyle name="常规 5 3 2" xfId="26734"/>
    <cellStyle name="常规 5 3 3" xfId="26735"/>
    <cellStyle name="常规 5 3 4" xfId="26736"/>
    <cellStyle name="常规 5 3 5" xfId="26737"/>
    <cellStyle name="常规 5 3 6" xfId="26738"/>
    <cellStyle name="常规 5 3 7" xfId="26739"/>
    <cellStyle name="常规 5 3 8" xfId="26740"/>
    <cellStyle name="常规 5 3 9" xfId="26741"/>
    <cellStyle name="常规 5 30" xfId="26742"/>
    <cellStyle name="常规 5 31" xfId="26743"/>
    <cellStyle name="常规 5 32" xfId="26744"/>
    <cellStyle name="常规 5 33" xfId="26745"/>
    <cellStyle name="常规 5 4" xfId="49"/>
    <cellStyle name="常规 5 4 10" xfId="26746"/>
    <cellStyle name="常规 5 4 11" xfId="26747"/>
    <cellStyle name="常规 5 4 12" xfId="26748"/>
    <cellStyle name="常规 5 4 13" xfId="26749"/>
    <cellStyle name="常规 5 4 14" xfId="26750"/>
    <cellStyle name="常规 5 4 15" xfId="26751"/>
    <cellStyle name="常规 5 4 2" xfId="26752"/>
    <cellStyle name="常规 5 4 3" xfId="26753"/>
    <cellStyle name="常规 5 4 4" xfId="26754"/>
    <cellStyle name="常规 5 4 5" xfId="26755"/>
    <cellStyle name="常规 5 4 6" xfId="26756"/>
    <cellStyle name="常规 5 4 7" xfId="26757"/>
    <cellStyle name="常规 5 4 8" xfId="26758"/>
    <cellStyle name="常规 5 4 9" xfId="26759"/>
    <cellStyle name="常规 5 5" xfId="50"/>
    <cellStyle name="常规 5 5 10" xfId="26760"/>
    <cellStyle name="常规 5 5 11" xfId="26761"/>
    <cellStyle name="常规 5 5 12" xfId="26762"/>
    <cellStyle name="常规 5 5 13" xfId="26763"/>
    <cellStyle name="常规 5 5 14" xfId="26764"/>
    <cellStyle name="常规 5 5 15" xfId="26765"/>
    <cellStyle name="常规 5 5 2" xfId="26766"/>
    <cellStyle name="常规 5 5 3" xfId="26767"/>
    <cellStyle name="常规 5 5 4" xfId="26768"/>
    <cellStyle name="常规 5 5 5" xfId="26769"/>
    <cellStyle name="常规 5 5 6" xfId="26770"/>
    <cellStyle name="常规 5 5 7" xfId="26771"/>
    <cellStyle name="常规 5 5 8" xfId="26772"/>
    <cellStyle name="常规 5 5 9" xfId="26773"/>
    <cellStyle name="常规 5 6" xfId="51"/>
    <cellStyle name="常规 5 6 10" xfId="26774"/>
    <cellStyle name="常规 5 6 11" xfId="26775"/>
    <cellStyle name="常规 5 6 12" xfId="26776"/>
    <cellStyle name="常规 5 6 13" xfId="26777"/>
    <cellStyle name="常规 5 6 14" xfId="26778"/>
    <cellStyle name="常规 5 6 15" xfId="26779"/>
    <cellStyle name="常规 5 6 2" xfId="26780"/>
    <cellStyle name="常规 5 6 3" xfId="26781"/>
    <cellStyle name="常规 5 6 4" xfId="26782"/>
    <cellStyle name="常规 5 6 5" xfId="26783"/>
    <cellStyle name="常规 5 6 6" xfId="26784"/>
    <cellStyle name="常规 5 6 7" xfId="26785"/>
    <cellStyle name="常规 5 6 8" xfId="26786"/>
    <cellStyle name="常规 5 6 9" xfId="26787"/>
    <cellStyle name="常规 5 7" xfId="52"/>
    <cellStyle name="常规 5 7 10" xfId="26788"/>
    <cellStyle name="常规 5 7 11" xfId="26789"/>
    <cellStyle name="常规 5 7 12" xfId="26790"/>
    <cellStyle name="常规 5 7 13" xfId="26791"/>
    <cellStyle name="常规 5 7 14" xfId="26792"/>
    <cellStyle name="常规 5 7 15" xfId="26793"/>
    <cellStyle name="常规 5 7 2" xfId="26794"/>
    <cellStyle name="常规 5 7 3" xfId="26795"/>
    <cellStyle name="常规 5 7 4" xfId="26796"/>
    <cellStyle name="常规 5 7 5" xfId="26797"/>
    <cellStyle name="常规 5 7 6" xfId="26798"/>
    <cellStyle name="常规 5 7 7" xfId="26799"/>
    <cellStyle name="常规 5 7 8" xfId="26800"/>
    <cellStyle name="常规 5 7 9" xfId="26801"/>
    <cellStyle name="常规 5 8" xfId="53"/>
    <cellStyle name="常规 5 9" xfId="54"/>
    <cellStyle name="常规 50" xfId="59"/>
    <cellStyle name="常规 50 10" xfId="26802"/>
    <cellStyle name="常规 50 11" xfId="26803"/>
    <cellStyle name="常规 50 12" xfId="26804"/>
    <cellStyle name="常规 50 13" xfId="26805"/>
    <cellStyle name="常规 50 14" xfId="26806"/>
    <cellStyle name="常规 50 15" xfId="26807"/>
    <cellStyle name="常规 50 16" xfId="26808"/>
    <cellStyle name="常规 50 2" xfId="26809"/>
    <cellStyle name="常规 50 3" xfId="26810"/>
    <cellStyle name="常规 50 4" xfId="26811"/>
    <cellStyle name="常规 50 5" xfId="26812"/>
    <cellStyle name="常规 50 6" xfId="26813"/>
    <cellStyle name="常规 50 7" xfId="26814"/>
    <cellStyle name="常规 50 8" xfId="26815"/>
    <cellStyle name="常规 50 9" xfId="26816"/>
    <cellStyle name="常规 57" xfId="26817"/>
    <cellStyle name="常规 57 10" xfId="26818"/>
    <cellStyle name="常规 57 11" xfId="26819"/>
    <cellStyle name="常规 57 12" xfId="26820"/>
    <cellStyle name="常规 57 13" xfId="26821"/>
    <cellStyle name="常规 57 14" xfId="26822"/>
    <cellStyle name="常规 57 15" xfId="26823"/>
    <cellStyle name="常规 57 2" xfId="26824"/>
    <cellStyle name="常规 57 3" xfId="26825"/>
    <cellStyle name="常规 57 4" xfId="26826"/>
    <cellStyle name="常规 57 5" xfId="26827"/>
    <cellStyle name="常规 57 6" xfId="26828"/>
    <cellStyle name="常规 57 7" xfId="26829"/>
    <cellStyle name="常规 57 8" xfId="26830"/>
    <cellStyle name="常规 57 9" xfId="26831"/>
    <cellStyle name="常规 58" xfId="26832"/>
    <cellStyle name="常规 58 10" xfId="26833"/>
    <cellStyle name="常规 58 11" xfId="26834"/>
    <cellStyle name="常规 58 12" xfId="26835"/>
    <cellStyle name="常规 58 13" xfId="26836"/>
    <cellStyle name="常规 58 14" xfId="26837"/>
    <cellStyle name="常规 58 15" xfId="26838"/>
    <cellStyle name="常规 58 2" xfId="26839"/>
    <cellStyle name="常规 58 3" xfId="26840"/>
    <cellStyle name="常规 58 4" xfId="26841"/>
    <cellStyle name="常规 58 5" xfId="26842"/>
    <cellStyle name="常规 58 6" xfId="26843"/>
    <cellStyle name="常规 58 7" xfId="26844"/>
    <cellStyle name="常规 58 8" xfId="26845"/>
    <cellStyle name="常规 58 9" xfId="26846"/>
    <cellStyle name="常规 59" xfId="26847"/>
    <cellStyle name="常规 59 10" xfId="26848"/>
    <cellStyle name="常规 59 11" xfId="26849"/>
    <cellStyle name="常规 59 12" xfId="26850"/>
    <cellStyle name="常规 59 13" xfId="26851"/>
    <cellStyle name="常规 59 14" xfId="26852"/>
    <cellStyle name="常规 59 15" xfId="26853"/>
    <cellStyle name="常规 59 2" xfId="26854"/>
    <cellStyle name="常规 59 3" xfId="26855"/>
    <cellStyle name="常规 59 4" xfId="26856"/>
    <cellStyle name="常规 59 5" xfId="26857"/>
    <cellStyle name="常规 59 6" xfId="26858"/>
    <cellStyle name="常规 59 7" xfId="26859"/>
    <cellStyle name="常规 59 8" xfId="26860"/>
    <cellStyle name="常规 59 9" xfId="26861"/>
    <cellStyle name="常规 6" xfId="6"/>
    <cellStyle name="常规 6 2" xfId="9"/>
    <cellStyle name="常规 6 2 2" xfId="16"/>
    <cellStyle name="常规 6 2 3" xfId="13"/>
    <cellStyle name="常规 6 3" xfId="26862"/>
    <cellStyle name="常规 6 4" xfId="26863"/>
    <cellStyle name="常规 6 5" xfId="26864"/>
    <cellStyle name="常规 6 6" xfId="26865"/>
    <cellStyle name="常规 6 7" xfId="26866"/>
    <cellStyle name="常规 6 8" xfId="26867"/>
    <cellStyle name="常规 6 9" xfId="26868"/>
    <cellStyle name="常规 60" xfId="26869"/>
    <cellStyle name="常规 60 10" xfId="26870"/>
    <cellStyle name="常规 60 11" xfId="26871"/>
    <cellStyle name="常规 60 12" xfId="26872"/>
    <cellStyle name="常规 60 13" xfId="26873"/>
    <cellStyle name="常规 60 14" xfId="26874"/>
    <cellStyle name="常规 60 15" xfId="26875"/>
    <cellStyle name="常规 60 2" xfId="26876"/>
    <cellStyle name="常规 60 3" xfId="26877"/>
    <cellStyle name="常规 60 4" xfId="26878"/>
    <cellStyle name="常规 60 5" xfId="26879"/>
    <cellStyle name="常规 60 6" xfId="26880"/>
    <cellStyle name="常规 60 7" xfId="26881"/>
    <cellStyle name="常规 60 8" xfId="26882"/>
    <cellStyle name="常规 60 9" xfId="26883"/>
    <cellStyle name="常规 61" xfId="63"/>
    <cellStyle name="常规 61 10" xfId="26884"/>
    <cellStyle name="常规 61 11" xfId="26885"/>
    <cellStyle name="常规 61 12" xfId="26886"/>
    <cellStyle name="常规 61 13" xfId="26887"/>
    <cellStyle name="常规 61 14" xfId="26888"/>
    <cellStyle name="常规 61 15" xfId="26889"/>
    <cellStyle name="常规 61 16" xfId="26890"/>
    <cellStyle name="常规 61 2" xfId="26891"/>
    <cellStyle name="常规 61 3" xfId="26892"/>
    <cellStyle name="常规 61 4" xfId="26893"/>
    <cellStyle name="常规 61 5" xfId="26894"/>
    <cellStyle name="常规 61 6" xfId="26895"/>
    <cellStyle name="常规 61 7" xfId="26896"/>
    <cellStyle name="常规 61 8" xfId="26897"/>
    <cellStyle name="常规 61 9" xfId="26898"/>
    <cellStyle name="常规 64" xfId="26899"/>
    <cellStyle name="常规 64 10" xfId="26900"/>
    <cellStyle name="常规 64 11" xfId="26901"/>
    <cellStyle name="常规 64 12" xfId="26902"/>
    <cellStyle name="常规 64 13" xfId="26903"/>
    <cellStyle name="常规 64 14" xfId="26904"/>
    <cellStyle name="常规 64 15" xfId="26905"/>
    <cellStyle name="常规 64 2" xfId="26906"/>
    <cellStyle name="常规 64 3" xfId="26907"/>
    <cellStyle name="常规 64 4" xfId="26908"/>
    <cellStyle name="常规 64 5" xfId="26909"/>
    <cellStyle name="常规 64 6" xfId="26910"/>
    <cellStyle name="常规 64 7" xfId="26911"/>
    <cellStyle name="常规 64 8" xfId="26912"/>
    <cellStyle name="常规 64 9" xfId="26913"/>
    <cellStyle name="常规 65" xfId="26914"/>
    <cellStyle name="常规 65 10" xfId="26915"/>
    <cellStyle name="常规 65 11" xfId="26916"/>
    <cellStyle name="常规 65 12" xfId="26917"/>
    <cellStyle name="常规 65 13" xfId="26918"/>
    <cellStyle name="常规 65 14" xfId="26919"/>
    <cellStyle name="常规 65 15" xfId="26920"/>
    <cellStyle name="常规 65 2" xfId="26921"/>
    <cellStyle name="常规 65 3" xfId="26922"/>
    <cellStyle name="常规 65 4" xfId="26923"/>
    <cellStyle name="常规 65 5" xfId="26924"/>
    <cellStyle name="常规 65 6" xfId="26925"/>
    <cellStyle name="常规 65 7" xfId="26926"/>
    <cellStyle name="常规 65 8" xfId="26927"/>
    <cellStyle name="常规 65 9" xfId="26928"/>
    <cellStyle name="常规 66" xfId="26929"/>
    <cellStyle name="常规 66 10" xfId="26930"/>
    <cellStyle name="常规 66 11" xfId="26931"/>
    <cellStyle name="常规 66 12" xfId="26932"/>
    <cellStyle name="常规 66 13" xfId="26933"/>
    <cellStyle name="常规 66 14" xfId="26934"/>
    <cellStyle name="常规 66 15" xfId="26935"/>
    <cellStyle name="常规 66 2" xfId="26936"/>
    <cellStyle name="常规 66 3" xfId="26937"/>
    <cellStyle name="常规 66 4" xfId="26938"/>
    <cellStyle name="常规 66 5" xfId="26939"/>
    <cellStyle name="常规 66 6" xfId="26940"/>
    <cellStyle name="常规 66 7" xfId="26941"/>
    <cellStyle name="常规 66 8" xfId="26942"/>
    <cellStyle name="常规 66 9" xfId="26943"/>
    <cellStyle name="常规 67" xfId="26944"/>
    <cellStyle name="常规 67 10" xfId="26945"/>
    <cellStyle name="常规 67 11" xfId="26946"/>
    <cellStyle name="常规 67 12" xfId="26947"/>
    <cellStyle name="常规 67 13" xfId="26948"/>
    <cellStyle name="常规 67 14" xfId="26949"/>
    <cellStyle name="常规 67 15" xfId="26950"/>
    <cellStyle name="常规 67 2" xfId="26951"/>
    <cellStyle name="常规 67 3" xfId="26952"/>
    <cellStyle name="常规 67 4" xfId="26953"/>
    <cellStyle name="常规 67 5" xfId="26954"/>
    <cellStyle name="常规 67 6" xfId="26955"/>
    <cellStyle name="常规 67 7" xfId="26956"/>
    <cellStyle name="常规 67 8" xfId="26957"/>
    <cellStyle name="常规 67 9" xfId="26958"/>
    <cellStyle name="常规 68" xfId="64"/>
    <cellStyle name="常规 68 10" xfId="26959"/>
    <cellStyle name="常规 68 11" xfId="26960"/>
    <cellStyle name="常规 68 12" xfId="26961"/>
    <cellStyle name="常规 68 13" xfId="26962"/>
    <cellStyle name="常规 68 14" xfId="26963"/>
    <cellStyle name="常规 68 15" xfId="26964"/>
    <cellStyle name="常规 68 2" xfId="26965"/>
    <cellStyle name="常规 68 3" xfId="26966"/>
    <cellStyle name="常规 68 4" xfId="26967"/>
    <cellStyle name="常规 68 5" xfId="26968"/>
    <cellStyle name="常规 68 6" xfId="26969"/>
    <cellStyle name="常规 68 7" xfId="26970"/>
    <cellStyle name="常规 68 8" xfId="26971"/>
    <cellStyle name="常规 68 9" xfId="26972"/>
    <cellStyle name="常规 7" xfId="7"/>
    <cellStyle name="常规 7 2" xfId="26973"/>
    <cellStyle name="常规 7 3" xfId="26974"/>
    <cellStyle name="常规 7 4" xfId="26975"/>
    <cellStyle name="常规 7 5" xfId="26976"/>
    <cellStyle name="常规 7 6" xfId="26977"/>
    <cellStyle name="常规 7 7" xfId="26978"/>
    <cellStyle name="常规 72" xfId="26979"/>
    <cellStyle name="常规 73" xfId="26980"/>
    <cellStyle name="常规 73 10" xfId="26981"/>
    <cellStyle name="常规 73 11" xfId="26982"/>
    <cellStyle name="常规 73 12" xfId="26983"/>
    <cellStyle name="常规 73 13" xfId="26984"/>
    <cellStyle name="常规 73 14" xfId="26985"/>
    <cellStyle name="常规 73 15" xfId="26986"/>
    <cellStyle name="常规 73 2" xfId="26987"/>
    <cellStyle name="常规 73 3" xfId="26988"/>
    <cellStyle name="常规 73 4" xfId="26989"/>
    <cellStyle name="常规 73 5" xfId="26990"/>
    <cellStyle name="常规 73 6" xfId="26991"/>
    <cellStyle name="常规 73 7" xfId="26992"/>
    <cellStyle name="常规 73 8" xfId="26993"/>
    <cellStyle name="常规 73 9" xfId="26994"/>
    <cellStyle name="常规 75" xfId="26995"/>
    <cellStyle name="常规 76" xfId="26996"/>
    <cellStyle name="常规 77" xfId="26997"/>
    <cellStyle name="常规 78" xfId="26998"/>
    <cellStyle name="常规 79" xfId="26999"/>
    <cellStyle name="常规 8" xfId="11"/>
    <cellStyle name="常规 8 2" xfId="27000"/>
    <cellStyle name="常规 8 3" xfId="27001"/>
    <cellStyle name="常规 8 4" xfId="27002"/>
    <cellStyle name="常规 8 5" xfId="27003"/>
    <cellStyle name="常规 8 6" xfId="27004"/>
    <cellStyle name="常规 80" xfId="27005"/>
    <cellStyle name="常规 82" xfId="27006"/>
    <cellStyle name="常规 83" xfId="27007"/>
    <cellStyle name="常规 84" xfId="27008"/>
    <cellStyle name="常规 85" xfId="27009"/>
    <cellStyle name="常规 87" xfId="27010"/>
    <cellStyle name="常规 88" xfId="27011"/>
    <cellStyle name="常规 89" xfId="27012"/>
    <cellStyle name="常规 9" xfId="12"/>
    <cellStyle name="常规 9 2" xfId="27013"/>
    <cellStyle name="常规 9 3" xfId="27014"/>
    <cellStyle name="常规 9 4" xfId="27015"/>
    <cellStyle name="常规 9 5" xfId="27016"/>
    <cellStyle name="常规_2004年预算表格" xfId="57"/>
    <cellStyle name="超链接" xfId="39627" builtinId="8"/>
    <cellStyle name="好 10" xfId="27017"/>
    <cellStyle name="好 10 2" xfId="27018"/>
    <cellStyle name="好 10 3" xfId="27019"/>
    <cellStyle name="好 11" xfId="27020"/>
    <cellStyle name="好 11 2" xfId="27021"/>
    <cellStyle name="好 12" xfId="27022"/>
    <cellStyle name="好 2" xfId="27023"/>
    <cellStyle name="好 2 10" xfId="27024"/>
    <cellStyle name="好 2 10 10" xfId="27025"/>
    <cellStyle name="好 2 10 11" xfId="27026"/>
    <cellStyle name="好 2 10 12" xfId="27027"/>
    <cellStyle name="好 2 10 13" xfId="27028"/>
    <cellStyle name="好 2 10 14" xfId="27029"/>
    <cellStyle name="好 2 10 15" xfId="27030"/>
    <cellStyle name="好 2 10 2" xfId="27031"/>
    <cellStyle name="好 2 10 3" xfId="27032"/>
    <cellStyle name="好 2 10 4" xfId="27033"/>
    <cellStyle name="好 2 10 5" xfId="27034"/>
    <cellStyle name="好 2 10 6" xfId="27035"/>
    <cellStyle name="好 2 10 7" xfId="27036"/>
    <cellStyle name="好 2 10 8" xfId="27037"/>
    <cellStyle name="好 2 10 9" xfId="27038"/>
    <cellStyle name="好 2 11" xfId="27039"/>
    <cellStyle name="好 2 11 10" xfId="27040"/>
    <cellStyle name="好 2 11 11" xfId="27041"/>
    <cellStyle name="好 2 11 12" xfId="27042"/>
    <cellStyle name="好 2 11 13" xfId="27043"/>
    <cellStyle name="好 2 11 14" xfId="27044"/>
    <cellStyle name="好 2 11 15" xfId="27045"/>
    <cellStyle name="好 2 11 2" xfId="27046"/>
    <cellStyle name="好 2 11 3" xfId="27047"/>
    <cellStyle name="好 2 11 4" xfId="27048"/>
    <cellStyle name="好 2 11 5" xfId="27049"/>
    <cellStyle name="好 2 11 6" xfId="27050"/>
    <cellStyle name="好 2 11 7" xfId="27051"/>
    <cellStyle name="好 2 11 8" xfId="27052"/>
    <cellStyle name="好 2 11 9" xfId="27053"/>
    <cellStyle name="好 2 12" xfId="27054"/>
    <cellStyle name="好 2 12 10" xfId="27055"/>
    <cellStyle name="好 2 12 11" xfId="27056"/>
    <cellStyle name="好 2 12 12" xfId="27057"/>
    <cellStyle name="好 2 12 13" xfId="27058"/>
    <cellStyle name="好 2 12 14" xfId="27059"/>
    <cellStyle name="好 2 12 15" xfId="27060"/>
    <cellStyle name="好 2 12 2" xfId="27061"/>
    <cellStyle name="好 2 12 3" xfId="27062"/>
    <cellStyle name="好 2 12 4" xfId="27063"/>
    <cellStyle name="好 2 12 5" xfId="27064"/>
    <cellStyle name="好 2 12 6" xfId="27065"/>
    <cellStyle name="好 2 12 7" xfId="27066"/>
    <cellStyle name="好 2 12 8" xfId="27067"/>
    <cellStyle name="好 2 12 9" xfId="27068"/>
    <cellStyle name="好 2 13" xfId="27069"/>
    <cellStyle name="好 2 13 10" xfId="27070"/>
    <cellStyle name="好 2 13 11" xfId="27071"/>
    <cellStyle name="好 2 13 12" xfId="27072"/>
    <cellStyle name="好 2 13 13" xfId="27073"/>
    <cellStyle name="好 2 13 14" xfId="27074"/>
    <cellStyle name="好 2 13 15" xfId="27075"/>
    <cellStyle name="好 2 13 2" xfId="27076"/>
    <cellStyle name="好 2 13 3" xfId="27077"/>
    <cellStyle name="好 2 13 4" xfId="27078"/>
    <cellStyle name="好 2 13 5" xfId="27079"/>
    <cellStyle name="好 2 13 6" xfId="27080"/>
    <cellStyle name="好 2 13 7" xfId="27081"/>
    <cellStyle name="好 2 13 8" xfId="27082"/>
    <cellStyle name="好 2 13 9" xfId="27083"/>
    <cellStyle name="好 2 14" xfId="27084"/>
    <cellStyle name="好 2 14 10" xfId="27085"/>
    <cellStyle name="好 2 14 11" xfId="27086"/>
    <cellStyle name="好 2 14 12" xfId="27087"/>
    <cellStyle name="好 2 14 13" xfId="27088"/>
    <cellStyle name="好 2 14 14" xfId="27089"/>
    <cellStyle name="好 2 14 15" xfId="27090"/>
    <cellStyle name="好 2 14 2" xfId="27091"/>
    <cellStyle name="好 2 14 3" xfId="27092"/>
    <cellStyle name="好 2 14 4" xfId="27093"/>
    <cellStyle name="好 2 14 5" xfId="27094"/>
    <cellStyle name="好 2 14 6" xfId="27095"/>
    <cellStyle name="好 2 14 7" xfId="27096"/>
    <cellStyle name="好 2 14 8" xfId="27097"/>
    <cellStyle name="好 2 14 9" xfId="27098"/>
    <cellStyle name="好 2 15" xfId="27099"/>
    <cellStyle name="好 2 15 10" xfId="27100"/>
    <cellStyle name="好 2 15 11" xfId="27101"/>
    <cellStyle name="好 2 15 12" xfId="27102"/>
    <cellStyle name="好 2 15 13" xfId="27103"/>
    <cellStyle name="好 2 15 14" xfId="27104"/>
    <cellStyle name="好 2 15 15" xfId="27105"/>
    <cellStyle name="好 2 15 2" xfId="27106"/>
    <cellStyle name="好 2 15 3" xfId="27107"/>
    <cellStyle name="好 2 15 4" xfId="27108"/>
    <cellStyle name="好 2 15 5" xfId="27109"/>
    <cellStyle name="好 2 15 6" xfId="27110"/>
    <cellStyle name="好 2 15 7" xfId="27111"/>
    <cellStyle name="好 2 15 8" xfId="27112"/>
    <cellStyle name="好 2 15 9" xfId="27113"/>
    <cellStyle name="好 2 16" xfId="27114"/>
    <cellStyle name="好 2 16 10" xfId="27115"/>
    <cellStyle name="好 2 16 11" xfId="27116"/>
    <cellStyle name="好 2 16 12" xfId="27117"/>
    <cellStyle name="好 2 16 13" xfId="27118"/>
    <cellStyle name="好 2 16 14" xfId="27119"/>
    <cellStyle name="好 2 16 15" xfId="27120"/>
    <cellStyle name="好 2 16 2" xfId="27121"/>
    <cellStyle name="好 2 16 3" xfId="27122"/>
    <cellStyle name="好 2 16 4" xfId="27123"/>
    <cellStyle name="好 2 16 5" xfId="27124"/>
    <cellStyle name="好 2 16 6" xfId="27125"/>
    <cellStyle name="好 2 16 7" xfId="27126"/>
    <cellStyle name="好 2 16 8" xfId="27127"/>
    <cellStyle name="好 2 16 9" xfId="27128"/>
    <cellStyle name="好 2 17" xfId="27129"/>
    <cellStyle name="好 2 17 10" xfId="27130"/>
    <cellStyle name="好 2 17 11" xfId="27131"/>
    <cellStyle name="好 2 17 12" xfId="27132"/>
    <cellStyle name="好 2 17 13" xfId="27133"/>
    <cellStyle name="好 2 17 14" xfId="27134"/>
    <cellStyle name="好 2 17 15" xfId="27135"/>
    <cellStyle name="好 2 17 2" xfId="27136"/>
    <cellStyle name="好 2 17 3" xfId="27137"/>
    <cellStyle name="好 2 17 4" xfId="27138"/>
    <cellStyle name="好 2 17 5" xfId="27139"/>
    <cellStyle name="好 2 17 6" xfId="27140"/>
    <cellStyle name="好 2 17 7" xfId="27141"/>
    <cellStyle name="好 2 17 8" xfId="27142"/>
    <cellStyle name="好 2 17 9" xfId="27143"/>
    <cellStyle name="好 2 18" xfId="27144"/>
    <cellStyle name="好 2 18 10" xfId="27145"/>
    <cellStyle name="好 2 18 11" xfId="27146"/>
    <cellStyle name="好 2 18 12" xfId="27147"/>
    <cellStyle name="好 2 18 13" xfId="27148"/>
    <cellStyle name="好 2 18 14" xfId="27149"/>
    <cellStyle name="好 2 18 15" xfId="27150"/>
    <cellStyle name="好 2 18 2" xfId="27151"/>
    <cellStyle name="好 2 18 3" xfId="27152"/>
    <cellStyle name="好 2 18 4" xfId="27153"/>
    <cellStyle name="好 2 18 5" xfId="27154"/>
    <cellStyle name="好 2 18 6" xfId="27155"/>
    <cellStyle name="好 2 18 7" xfId="27156"/>
    <cellStyle name="好 2 18 8" xfId="27157"/>
    <cellStyle name="好 2 18 9" xfId="27158"/>
    <cellStyle name="好 2 19" xfId="27159"/>
    <cellStyle name="好 2 19 10" xfId="27160"/>
    <cellStyle name="好 2 19 11" xfId="27161"/>
    <cellStyle name="好 2 19 12" xfId="27162"/>
    <cellStyle name="好 2 19 13" xfId="27163"/>
    <cellStyle name="好 2 19 14" xfId="27164"/>
    <cellStyle name="好 2 19 15" xfId="27165"/>
    <cellStyle name="好 2 19 2" xfId="27166"/>
    <cellStyle name="好 2 19 3" xfId="27167"/>
    <cellStyle name="好 2 19 4" xfId="27168"/>
    <cellStyle name="好 2 19 5" xfId="27169"/>
    <cellStyle name="好 2 19 6" xfId="27170"/>
    <cellStyle name="好 2 19 7" xfId="27171"/>
    <cellStyle name="好 2 19 8" xfId="27172"/>
    <cellStyle name="好 2 19 9" xfId="27173"/>
    <cellStyle name="好 2 2" xfId="27174"/>
    <cellStyle name="好 2 2 10" xfId="27175"/>
    <cellStyle name="好 2 2 11" xfId="27176"/>
    <cellStyle name="好 2 2 12" xfId="27177"/>
    <cellStyle name="好 2 2 13" xfId="27178"/>
    <cellStyle name="好 2 2 14" xfId="27179"/>
    <cellStyle name="好 2 2 15" xfId="27180"/>
    <cellStyle name="好 2 2 2" xfId="27181"/>
    <cellStyle name="好 2 2 3" xfId="27182"/>
    <cellStyle name="好 2 2 4" xfId="27183"/>
    <cellStyle name="好 2 2 5" xfId="27184"/>
    <cellStyle name="好 2 2 6" xfId="27185"/>
    <cellStyle name="好 2 2 7" xfId="27186"/>
    <cellStyle name="好 2 2 8" xfId="27187"/>
    <cellStyle name="好 2 2 9" xfId="27188"/>
    <cellStyle name="好 2 20" xfId="27189"/>
    <cellStyle name="好 2 20 10" xfId="27190"/>
    <cellStyle name="好 2 20 11" xfId="27191"/>
    <cellStyle name="好 2 20 12" xfId="27192"/>
    <cellStyle name="好 2 20 13" xfId="27193"/>
    <cellStyle name="好 2 20 14" xfId="27194"/>
    <cellStyle name="好 2 20 15" xfId="27195"/>
    <cellStyle name="好 2 20 2" xfId="27196"/>
    <cellStyle name="好 2 20 3" xfId="27197"/>
    <cellStyle name="好 2 20 4" xfId="27198"/>
    <cellStyle name="好 2 20 5" xfId="27199"/>
    <cellStyle name="好 2 20 6" xfId="27200"/>
    <cellStyle name="好 2 20 7" xfId="27201"/>
    <cellStyle name="好 2 20 8" xfId="27202"/>
    <cellStyle name="好 2 20 9" xfId="27203"/>
    <cellStyle name="好 2 21" xfId="27204"/>
    <cellStyle name="好 2 21 10" xfId="27205"/>
    <cellStyle name="好 2 21 11" xfId="27206"/>
    <cellStyle name="好 2 21 12" xfId="27207"/>
    <cellStyle name="好 2 21 13" xfId="27208"/>
    <cellStyle name="好 2 21 14" xfId="27209"/>
    <cellStyle name="好 2 21 15" xfId="27210"/>
    <cellStyle name="好 2 21 2" xfId="27211"/>
    <cellStyle name="好 2 21 3" xfId="27212"/>
    <cellStyle name="好 2 21 4" xfId="27213"/>
    <cellStyle name="好 2 21 5" xfId="27214"/>
    <cellStyle name="好 2 21 6" xfId="27215"/>
    <cellStyle name="好 2 21 7" xfId="27216"/>
    <cellStyle name="好 2 21 8" xfId="27217"/>
    <cellStyle name="好 2 21 9" xfId="27218"/>
    <cellStyle name="好 2 22" xfId="27219"/>
    <cellStyle name="好 2 22 10" xfId="27220"/>
    <cellStyle name="好 2 22 11" xfId="27221"/>
    <cellStyle name="好 2 22 12" xfId="27222"/>
    <cellStyle name="好 2 22 13" xfId="27223"/>
    <cellStyle name="好 2 22 14" xfId="27224"/>
    <cellStyle name="好 2 22 15" xfId="27225"/>
    <cellStyle name="好 2 22 2" xfId="27226"/>
    <cellStyle name="好 2 22 3" xfId="27227"/>
    <cellStyle name="好 2 22 4" xfId="27228"/>
    <cellStyle name="好 2 22 5" xfId="27229"/>
    <cellStyle name="好 2 22 6" xfId="27230"/>
    <cellStyle name="好 2 22 7" xfId="27231"/>
    <cellStyle name="好 2 22 8" xfId="27232"/>
    <cellStyle name="好 2 22 9" xfId="27233"/>
    <cellStyle name="好 2 23" xfId="27234"/>
    <cellStyle name="好 2 23 10" xfId="27235"/>
    <cellStyle name="好 2 23 11" xfId="27236"/>
    <cellStyle name="好 2 23 12" xfId="27237"/>
    <cellStyle name="好 2 23 13" xfId="27238"/>
    <cellStyle name="好 2 23 14" xfId="27239"/>
    <cellStyle name="好 2 23 15" xfId="27240"/>
    <cellStyle name="好 2 23 2" xfId="27241"/>
    <cellStyle name="好 2 23 3" xfId="27242"/>
    <cellStyle name="好 2 23 4" xfId="27243"/>
    <cellStyle name="好 2 23 5" xfId="27244"/>
    <cellStyle name="好 2 23 6" xfId="27245"/>
    <cellStyle name="好 2 23 7" xfId="27246"/>
    <cellStyle name="好 2 23 8" xfId="27247"/>
    <cellStyle name="好 2 23 9" xfId="27248"/>
    <cellStyle name="好 2 24" xfId="27249"/>
    <cellStyle name="好 2 24 10" xfId="27250"/>
    <cellStyle name="好 2 24 11" xfId="27251"/>
    <cellStyle name="好 2 24 12" xfId="27252"/>
    <cellStyle name="好 2 24 13" xfId="27253"/>
    <cellStyle name="好 2 24 14" xfId="27254"/>
    <cellStyle name="好 2 24 15" xfId="27255"/>
    <cellStyle name="好 2 24 2" xfId="27256"/>
    <cellStyle name="好 2 24 3" xfId="27257"/>
    <cellStyle name="好 2 24 4" xfId="27258"/>
    <cellStyle name="好 2 24 5" xfId="27259"/>
    <cellStyle name="好 2 24 6" xfId="27260"/>
    <cellStyle name="好 2 24 7" xfId="27261"/>
    <cellStyle name="好 2 24 8" xfId="27262"/>
    <cellStyle name="好 2 24 9" xfId="27263"/>
    <cellStyle name="好 2 25" xfId="27264"/>
    <cellStyle name="好 2 25 10" xfId="27265"/>
    <cellStyle name="好 2 25 11" xfId="27266"/>
    <cellStyle name="好 2 25 12" xfId="27267"/>
    <cellStyle name="好 2 25 13" xfId="27268"/>
    <cellStyle name="好 2 25 14" xfId="27269"/>
    <cellStyle name="好 2 25 15" xfId="27270"/>
    <cellStyle name="好 2 25 2" xfId="27271"/>
    <cellStyle name="好 2 25 3" xfId="27272"/>
    <cellStyle name="好 2 25 4" xfId="27273"/>
    <cellStyle name="好 2 25 5" xfId="27274"/>
    <cellStyle name="好 2 25 6" xfId="27275"/>
    <cellStyle name="好 2 25 7" xfId="27276"/>
    <cellStyle name="好 2 25 8" xfId="27277"/>
    <cellStyle name="好 2 25 9" xfId="27278"/>
    <cellStyle name="好 2 26" xfId="27279"/>
    <cellStyle name="好 2 26 10" xfId="27280"/>
    <cellStyle name="好 2 26 11" xfId="27281"/>
    <cellStyle name="好 2 26 12" xfId="27282"/>
    <cellStyle name="好 2 26 13" xfId="27283"/>
    <cellStyle name="好 2 26 14" xfId="27284"/>
    <cellStyle name="好 2 26 15" xfId="27285"/>
    <cellStyle name="好 2 26 2" xfId="27286"/>
    <cellStyle name="好 2 26 3" xfId="27287"/>
    <cellStyle name="好 2 26 4" xfId="27288"/>
    <cellStyle name="好 2 26 5" xfId="27289"/>
    <cellStyle name="好 2 26 6" xfId="27290"/>
    <cellStyle name="好 2 26 7" xfId="27291"/>
    <cellStyle name="好 2 26 8" xfId="27292"/>
    <cellStyle name="好 2 26 9" xfId="27293"/>
    <cellStyle name="好 2 27" xfId="27294"/>
    <cellStyle name="好 2 27 10" xfId="27295"/>
    <cellStyle name="好 2 27 11" xfId="27296"/>
    <cellStyle name="好 2 27 12" xfId="27297"/>
    <cellStyle name="好 2 27 13" xfId="27298"/>
    <cellStyle name="好 2 27 14" xfId="27299"/>
    <cellStyle name="好 2 27 15" xfId="27300"/>
    <cellStyle name="好 2 27 2" xfId="27301"/>
    <cellStyle name="好 2 27 3" xfId="27302"/>
    <cellStyle name="好 2 27 4" xfId="27303"/>
    <cellStyle name="好 2 27 5" xfId="27304"/>
    <cellStyle name="好 2 27 6" xfId="27305"/>
    <cellStyle name="好 2 27 7" xfId="27306"/>
    <cellStyle name="好 2 27 8" xfId="27307"/>
    <cellStyle name="好 2 27 9" xfId="27308"/>
    <cellStyle name="好 2 28" xfId="27309"/>
    <cellStyle name="好 2 28 10" xfId="27310"/>
    <cellStyle name="好 2 28 11" xfId="27311"/>
    <cellStyle name="好 2 28 12" xfId="27312"/>
    <cellStyle name="好 2 28 13" xfId="27313"/>
    <cellStyle name="好 2 28 14" xfId="27314"/>
    <cellStyle name="好 2 28 15" xfId="27315"/>
    <cellStyle name="好 2 28 2" xfId="27316"/>
    <cellStyle name="好 2 28 3" xfId="27317"/>
    <cellStyle name="好 2 28 4" xfId="27318"/>
    <cellStyle name="好 2 28 5" xfId="27319"/>
    <cellStyle name="好 2 28 6" xfId="27320"/>
    <cellStyle name="好 2 28 7" xfId="27321"/>
    <cellStyle name="好 2 28 8" xfId="27322"/>
    <cellStyle name="好 2 28 9" xfId="27323"/>
    <cellStyle name="好 2 29" xfId="27324"/>
    <cellStyle name="好 2 29 10" xfId="27325"/>
    <cellStyle name="好 2 29 11" xfId="27326"/>
    <cellStyle name="好 2 29 12" xfId="27327"/>
    <cellStyle name="好 2 29 13" xfId="27328"/>
    <cellStyle name="好 2 29 14" xfId="27329"/>
    <cellStyle name="好 2 29 15" xfId="27330"/>
    <cellStyle name="好 2 29 2" xfId="27331"/>
    <cellStyle name="好 2 29 3" xfId="27332"/>
    <cellStyle name="好 2 29 4" xfId="27333"/>
    <cellStyle name="好 2 29 5" xfId="27334"/>
    <cellStyle name="好 2 29 6" xfId="27335"/>
    <cellStyle name="好 2 29 7" xfId="27336"/>
    <cellStyle name="好 2 29 8" xfId="27337"/>
    <cellStyle name="好 2 29 9" xfId="27338"/>
    <cellStyle name="好 2 3" xfId="27339"/>
    <cellStyle name="好 2 3 10" xfId="27340"/>
    <cellStyle name="好 2 3 11" xfId="27341"/>
    <cellStyle name="好 2 3 12" xfId="27342"/>
    <cellStyle name="好 2 3 13" xfId="27343"/>
    <cellStyle name="好 2 3 14" xfId="27344"/>
    <cellStyle name="好 2 3 15" xfId="27345"/>
    <cellStyle name="好 2 3 2" xfId="27346"/>
    <cellStyle name="好 2 3 3" xfId="27347"/>
    <cellStyle name="好 2 3 4" xfId="27348"/>
    <cellStyle name="好 2 3 5" xfId="27349"/>
    <cellStyle name="好 2 3 6" xfId="27350"/>
    <cellStyle name="好 2 3 7" xfId="27351"/>
    <cellStyle name="好 2 3 8" xfId="27352"/>
    <cellStyle name="好 2 3 9" xfId="27353"/>
    <cellStyle name="好 2 30" xfId="27354"/>
    <cellStyle name="好 2 30 10" xfId="27355"/>
    <cellStyle name="好 2 30 11" xfId="27356"/>
    <cellStyle name="好 2 30 12" xfId="27357"/>
    <cellStyle name="好 2 30 13" xfId="27358"/>
    <cellStyle name="好 2 30 14" xfId="27359"/>
    <cellStyle name="好 2 30 15" xfId="27360"/>
    <cellStyle name="好 2 30 2" xfId="27361"/>
    <cellStyle name="好 2 30 3" xfId="27362"/>
    <cellStyle name="好 2 30 4" xfId="27363"/>
    <cellStyle name="好 2 30 5" xfId="27364"/>
    <cellStyle name="好 2 30 6" xfId="27365"/>
    <cellStyle name="好 2 30 7" xfId="27366"/>
    <cellStyle name="好 2 30 8" xfId="27367"/>
    <cellStyle name="好 2 30 9" xfId="27368"/>
    <cellStyle name="好 2 31" xfId="27369"/>
    <cellStyle name="好 2 31 10" xfId="27370"/>
    <cellStyle name="好 2 31 11" xfId="27371"/>
    <cellStyle name="好 2 31 12" xfId="27372"/>
    <cellStyle name="好 2 31 13" xfId="27373"/>
    <cellStyle name="好 2 31 14" xfId="27374"/>
    <cellStyle name="好 2 31 15" xfId="27375"/>
    <cellStyle name="好 2 31 2" xfId="27376"/>
    <cellStyle name="好 2 31 3" xfId="27377"/>
    <cellStyle name="好 2 31 4" xfId="27378"/>
    <cellStyle name="好 2 31 5" xfId="27379"/>
    <cellStyle name="好 2 31 6" xfId="27380"/>
    <cellStyle name="好 2 31 7" xfId="27381"/>
    <cellStyle name="好 2 31 8" xfId="27382"/>
    <cellStyle name="好 2 31 9" xfId="27383"/>
    <cellStyle name="好 2 32" xfId="27384"/>
    <cellStyle name="好 2 32 10" xfId="27385"/>
    <cellStyle name="好 2 32 11" xfId="27386"/>
    <cellStyle name="好 2 32 12" xfId="27387"/>
    <cellStyle name="好 2 32 13" xfId="27388"/>
    <cellStyle name="好 2 32 14" xfId="27389"/>
    <cellStyle name="好 2 32 15" xfId="27390"/>
    <cellStyle name="好 2 32 2" xfId="27391"/>
    <cellStyle name="好 2 32 3" xfId="27392"/>
    <cellStyle name="好 2 32 4" xfId="27393"/>
    <cellStyle name="好 2 32 5" xfId="27394"/>
    <cellStyle name="好 2 32 6" xfId="27395"/>
    <cellStyle name="好 2 32 7" xfId="27396"/>
    <cellStyle name="好 2 32 8" xfId="27397"/>
    <cellStyle name="好 2 32 9" xfId="27398"/>
    <cellStyle name="好 2 33" xfId="27399"/>
    <cellStyle name="好 2 33 10" xfId="27400"/>
    <cellStyle name="好 2 33 11" xfId="27401"/>
    <cellStyle name="好 2 33 12" xfId="27402"/>
    <cellStyle name="好 2 33 13" xfId="27403"/>
    <cellStyle name="好 2 33 14" xfId="27404"/>
    <cellStyle name="好 2 33 15" xfId="27405"/>
    <cellStyle name="好 2 33 2" xfId="27406"/>
    <cellStyle name="好 2 33 3" xfId="27407"/>
    <cellStyle name="好 2 33 4" xfId="27408"/>
    <cellStyle name="好 2 33 5" xfId="27409"/>
    <cellStyle name="好 2 33 6" xfId="27410"/>
    <cellStyle name="好 2 33 7" xfId="27411"/>
    <cellStyle name="好 2 33 8" xfId="27412"/>
    <cellStyle name="好 2 33 9" xfId="27413"/>
    <cellStyle name="好 2 34" xfId="27414"/>
    <cellStyle name="好 2 34 10" xfId="27415"/>
    <cellStyle name="好 2 34 11" xfId="27416"/>
    <cellStyle name="好 2 34 12" xfId="27417"/>
    <cellStyle name="好 2 34 13" xfId="27418"/>
    <cellStyle name="好 2 34 14" xfId="27419"/>
    <cellStyle name="好 2 34 15" xfId="27420"/>
    <cellStyle name="好 2 34 2" xfId="27421"/>
    <cellStyle name="好 2 34 3" xfId="27422"/>
    <cellStyle name="好 2 34 4" xfId="27423"/>
    <cellStyle name="好 2 34 5" xfId="27424"/>
    <cellStyle name="好 2 34 6" xfId="27425"/>
    <cellStyle name="好 2 34 7" xfId="27426"/>
    <cellStyle name="好 2 34 8" xfId="27427"/>
    <cellStyle name="好 2 34 9" xfId="27428"/>
    <cellStyle name="好 2 35" xfId="27429"/>
    <cellStyle name="好 2 36" xfId="27430"/>
    <cellStyle name="好 2 37" xfId="27431"/>
    <cellStyle name="好 2 38" xfId="27432"/>
    <cellStyle name="好 2 39" xfId="27433"/>
    <cellStyle name="好 2 4" xfId="27434"/>
    <cellStyle name="好 2 4 10" xfId="27435"/>
    <cellStyle name="好 2 4 11" xfId="27436"/>
    <cellStyle name="好 2 4 12" xfId="27437"/>
    <cellStyle name="好 2 4 13" xfId="27438"/>
    <cellStyle name="好 2 4 14" xfId="27439"/>
    <cellStyle name="好 2 4 15" xfId="27440"/>
    <cellStyle name="好 2 4 2" xfId="27441"/>
    <cellStyle name="好 2 4 3" xfId="27442"/>
    <cellStyle name="好 2 4 4" xfId="27443"/>
    <cellStyle name="好 2 4 5" xfId="27444"/>
    <cellStyle name="好 2 4 6" xfId="27445"/>
    <cellStyle name="好 2 4 7" xfId="27446"/>
    <cellStyle name="好 2 4 8" xfId="27447"/>
    <cellStyle name="好 2 4 9" xfId="27448"/>
    <cellStyle name="好 2 40" xfId="27449"/>
    <cellStyle name="好 2 41" xfId="27450"/>
    <cellStyle name="好 2 42" xfId="27451"/>
    <cellStyle name="好 2 43" xfId="27452"/>
    <cellStyle name="好 2 44" xfId="27453"/>
    <cellStyle name="好 2 45" xfId="27454"/>
    <cellStyle name="好 2 46" xfId="27455"/>
    <cellStyle name="好 2 47" xfId="27456"/>
    <cellStyle name="好 2 48" xfId="27457"/>
    <cellStyle name="好 2 49" xfId="27458"/>
    <cellStyle name="好 2 5" xfId="27459"/>
    <cellStyle name="好 2 5 10" xfId="27460"/>
    <cellStyle name="好 2 5 11" xfId="27461"/>
    <cellStyle name="好 2 5 12" xfId="27462"/>
    <cellStyle name="好 2 5 13" xfId="27463"/>
    <cellStyle name="好 2 5 14" xfId="27464"/>
    <cellStyle name="好 2 5 15" xfId="27465"/>
    <cellStyle name="好 2 5 2" xfId="27466"/>
    <cellStyle name="好 2 5 3" xfId="27467"/>
    <cellStyle name="好 2 5 4" xfId="27468"/>
    <cellStyle name="好 2 5 5" xfId="27469"/>
    <cellStyle name="好 2 5 6" xfId="27470"/>
    <cellStyle name="好 2 5 7" xfId="27471"/>
    <cellStyle name="好 2 5 8" xfId="27472"/>
    <cellStyle name="好 2 5 9" xfId="27473"/>
    <cellStyle name="好 2 50" xfId="27474"/>
    <cellStyle name="好 2 51" xfId="27475"/>
    <cellStyle name="好 2 52" xfId="27476"/>
    <cellStyle name="好 2 53" xfId="27477"/>
    <cellStyle name="好 2 54" xfId="27478"/>
    <cellStyle name="好 2 55" xfId="27479"/>
    <cellStyle name="好 2 56" xfId="27480"/>
    <cellStyle name="好 2 57" xfId="27481"/>
    <cellStyle name="好 2 58" xfId="27482"/>
    <cellStyle name="好 2 59" xfId="27483"/>
    <cellStyle name="好 2 6" xfId="27484"/>
    <cellStyle name="好 2 6 10" xfId="27485"/>
    <cellStyle name="好 2 6 11" xfId="27486"/>
    <cellStyle name="好 2 6 12" xfId="27487"/>
    <cellStyle name="好 2 6 13" xfId="27488"/>
    <cellStyle name="好 2 6 14" xfId="27489"/>
    <cellStyle name="好 2 6 15" xfId="27490"/>
    <cellStyle name="好 2 6 2" xfId="27491"/>
    <cellStyle name="好 2 6 3" xfId="27492"/>
    <cellStyle name="好 2 6 4" xfId="27493"/>
    <cellStyle name="好 2 6 5" xfId="27494"/>
    <cellStyle name="好 2 6 6" xfId="27495"/>
    <cellStyle name="好 2 6 7" xfId="27496"/>
    <cellStyle name="好 2 6 8" xfId="27497"/>
    <cellStyle name="好 2 6 9" xfId="27498"/>
    <cellStyle name="好 2 60" xfId="27499"/>
    <cellStyle name="好 2 7" xfId="27500"/>
    <cellStyle name="好 2 7 10" xfId="27501"/>
    <cellStyle name="好 2 7 11" xfId="27502"/>
    <cellStyle name="好 2 7 12" xfId="27503"/>
    <cellStyle name="好 2 7 13" xfId="27504"/>
    <cellStyle name="好 2 7 14" xfId="27505"/>
    <cellStyle name="好 2 7 15" xfId="27506"/>
    <cellStyle name="好 2 7 2" xfId="27507"/>
    <cellStyle name="好 2 7 3" xfId="27508"/>
    <cellStyle name="好 2 7 4" xfId="27509"/>
    <cellStyle name="好 2 7 5" xfId="27510"/>
    <cellStyle name="好 2 7 6" xfId="27511"/>
    <cellStyle name="好 2 7 7" xfId="27512"/>
    <cellStyle name="好 2 7 8" xfId="27513"/>
    <cellStyle name="好 2 7 9" xfId="27514"/>
    <cellStyle name="好 2 8" xfId="27515"/>
    <cellStyle name="好 2 8 10" xfId="27516"/>
    <cellStyle name="好 2 8 11" xfId="27517"/>
    <cellStyle name="好 2 8 12" xfId="27518"/>
    <cellStyle name="好 2 8 13" xfId="27519"/>
    <cellStyle name="好 2 8 14" xfId="27520"/>
    <cellStyle name="好 2 8 15" xfId="27521"/>
    <cellStyle name="好 2 8 2" xfId="27522"/>
    <cellStyle name="好 2 8 3" xfId="27523"/>
    <cellStyle name="好 2 8 4" xfId="27524"/>
    <cellStyle name="好 2 8 5" xfId="27525"/>
    <cellStyle name="好 2 8 6" xfId="27526"/>
    <cellStyle name="好 2 8 7" xfId="27527"/>
    <cellStyle name="好 2 8 8" xfId="27528"/>
    <cellStyle name="好 2 8 9" xfId="27529"/>
    <cellStyle name="好 2 9" xfId="27530"/>
    <cellStyle name="好 2 9 10" xfId="27531"/>
    <cellStyle name="好 2 9 11" xfId="27532"/>
    <cellStyle name="好 2 9 12" xfId="27533"/>
    <cellStyle name="好 2 9 13" xfId="27534"/>
    <cellStyle name="好 2 9 14" xfId="27535"/>
    <cellStyle name="好 2 9 15" xfId="27536"/>
    <cellStyle name="好 2 9 2" xfId="27537"/>
    <cellStyle name="好 2 9 3" xfId="27538"/>
    <cellStyle name="好 2 9 4" xfId="27539"/>
    <cellStyle name="好 2 9 5" xfId="27540"/>
    <cellStyle name="好 2 9 6" xfId="27541"/>
    <cellStyle name="好 2 9 7" xfId="27542"/>
    <cellStyle name="好 2 9 8" xfId="27543"/>
    <cellStyle name="好 2 9 9" xfId="27544"/>
    <cellStyle name="好 3" xfId="27545"/>
    <cellStyle name="好 3 10" xfId="27546"/>
    <cellStyle name="好 3 11" xfId="27547"/>
    <cellStyle name="好 3 12" xfId="27548"/>
    <cellStyle name="好 3 13" xfId="27549"/>
    <cellStyle name="好 3 14" xfId="27550"/>
    <cellStyle name="好 3 15" xfId="27551"/>
    <cellStyle name="好 3 16" xfId="27552"/>
    <cellStyle name="好 3 17" xfId="27553"/>
    <cellStyle name="好 3 18" xfId="27554"/>
    <cellStyle name="好 3 19" xfId="27555"/>
    <cellStyle name="好 3 2" xfId="27556"/>
    <cellStyle name="好 3 2 10" xfId="27557"/>
    <cellStyle name="好 3 2 11" xfId="27558"/>
    <cellStyle name="好 3 2 12" xfId="27559"/>
    <cellStyle name="好 3 2 13" xfId="27560"/>
    <cellStyle name="好 3 2 14" xfId="27561"/>
    <cellStyle name="好 3 2 15" xfId="27562"/>
    <cellStyle name="好 3 2 2" xfId="27563"/>
    <cellStyle name="好 3 2 3" xfId="27564"/>
    <cellStyle name="好 3 2 4" xfId="27565"/>
    <cellStyle name="好 3 2 5" xfId="27566"/>
    <cellStyle name="好 3 2 6" xfId="27567"/>
    <cellStyle name="好 3 2 7" xfId="27568"/>
    <cellStyle name="好 3 2 8" xfId="27569"/>
    <cellStyle name="好 3 2 9" xfId="27570"/>
    <cellStyle name="好 3 20" xfId="27571"/>
    <cellStyle name="好 3 21" xfId="27572"/>
    <cellStyle name="好 3 22" xfId="27573"/>
    <cellStyle name="好 3 23" xfId="27574"/>
    <cellStyle name="好 3 24" xfId="27575"/>
    <cellStyle name="好 3 25" xfId="27576"/>
    <cellStyle name="好 3 26" xfId="27577"/>
    <cellStyle name="好 3 27" xfId="27578"/>
    <cellStyle name="好 3 28" xfId="27579"/>
    <cellStyle name="好 3 29" xfId="27580"/>
    <cellStyle name="好 3 3" xfId="27581"/>
    <cellStyle name="好 3 3 10" xfId="27582"/>
    <cellStyle name="好 3 3 11" xfId="27583"/>
    <cellStyle name="好 3 3 12" xfId="27584"/>
    <cellStyle name="好 3 3 13" xfId="27585"/>
    <cellStyle name="好 3 3 14" xfId="27586"/>
    <cellStyle name="好 3 3 15" xfId="27587"/>
    <cellStyle name="好 3 3 2" xfId="27588"/>
    <cellStyle name="好 3 3 3" xfId="27589"/>
    <cellStyle name="好 3 3 4" xfId="27590"/>
    <cellStyle name="好 3 3 5" xfId="27591"/>
    <cellStyle name="好 3 3 6" xfId="27592"/>
    <cellStyle name="好 3 3 7" xfId="27593"/>
    <cellStyle name="好 3 3 8" xfId="27594"/>
    <cellStyle name="好 3 3 9" xfId="27595"/>
    <cellStyle name="好 3 30" xfId="27596"/>
    <cellStyle name="好 3 31" xfId="27597"/>
    <cellStyle name="好 3 32" xfId="27598"/>
    <cellStyle name="好 3 33" xfId="27599"/>
    <cellStyle name="好 3 4" xfId="27600"/>
    <cellStyle name="好 3 4 10" xfId="27601"/>
    <cellStyle name="好 3 4 11" xfId="27602"/>
    <cellStyle name="好 3 4 12" xfId="27603"/>
    <cellStyle name="好 3 4 13" xfId="27604"/>
    <cellStyle name="好 3 4 14" xfId="27605"/>
    <cellStyle name="好 3 4 15" xfId="27606"/>
    <cellStyle name="好 3 4 2" xfId="27607"/>
    <cellStyle name="好 3 4 3" xfId="27608"/>
    <cellStyle name="好 3 4 4" xfId="27609"/>
    <cellStyle name="好 3 4 5" xfId="27610"/>
    <cellStyle name="好 3 4 6" xfId="27611"/>
    <cellStyle name="好 3 4 7" xfId="27612"/>
    <cellStyle name="好 3 4 8" xfId="27613"/>
    <cellStyle name="好 3 4 9" xfId="27614"/>
    <cellStyle name="好 3 5" xfId="27615"/>
    <cellStyle name="好 3 5 10" xfId="27616"/>
    <cellStyle name="好 3 5 11" xfId="27617"/>
    <cellStyle name="好 3 5 12" xfId="27618"/>
    <cellStyle name="好 3 5 13" xfId="27619"/>
    <cellStyle name="好 3 5 14" xfId="27620"/>
    <cellStyle name="好 3 5 15" xfId="27621"/>
    <cellStyle name="好 3 5 2" xfId="27622"/>
    <cellStyle name="好 3 5 3" xfId="27623"/>
    <cellStyle name="好 3 5 4" xfId="27624"/>
    <cellStyle name="好 3 5 5" xfId="27625"/>
    <cellStyle name="好 3 5 6" xfId="27626"/>
    <cellStyle name="好 3 5 7" xfId="27627"/>
    <cellStyle name="好 3 5 8" xfId="27628"/>
    <cellStyle name="好 3 5 9" xfId="27629"/>
    <cellStyle name="好 3 6" xfId="27630"/>
    <cellStyle name="好 3 6 10" xfId="27631"/>
    <cellStyle name="好 3 6 11" xfId="27632"/>
    <cellStyle name="好 3 6 12" xfId="27633"/>
    <cellStyle name="好 3 6 13" xfId="27634"/>
    <cellStyle name="好 3 6 14" xfId="27635"/>
    <cellStyle name="好 3 6 15" xfId="27636"/>
    <cellStyle name="好 3 6 2" xfId="27637"/>
    <cellStyle name="好 3 6 3" xfId="27638"/>
    <cellStyle name="好 3 6 4" xfId="27639"/>
    <cellStyle name="好 3 6 5" xfId="27640"/>
    <cellStyle name="好 3 6 6" xfId="27641"/>
    <cellStyle name="好 3 6 7" xfId="27642"/>
    <cellStyle name="好 3 6 8" xfId="27643"/>
    <cellStyle name="好 3 6 9" xfId="27644"/>
    <cellStyle name="好 3 7" xfId="27645"/>
    <cellStyle name="好 3 7 10" xfId="27646"/>
    <cellStyle name="好 3 7 11" xfId="27647"/>
    <cellStyle name="好 3 7 12" xfId="27648"/>
    <cellStyle name="好 3 7 13" xfId="27649"/>
    <cellStyle name="好 3 7 14" xfId="27650"/>
    <cellStyle name="好 3 7 15" xfId="27651"/>
    <cellStyle name="好 3 7 2" xfId="27652"/>
    <cellStyle name="好 3 7 3" xfId="27653"/>
    <cellStyle name="好 3 7 4" xfId="27654"/>
    <cellStyle name="好 3 7 5" xfId="27655"/>
    <cellStyle name="好 3 7 6" xfId="27656"/>
    <cellStyle name="好 3 7 7" xfId="27657"/>
    <cellStyle name="好 3 7 8" xfId="27658"/>
    <cellStyle name="好 3 7 9" xfId="27659"/>
    <cellStyle name="好 3 8" xfId="27660"/>
    <cellStyle name="好 3 9" xfId="27661"/>
    <cellStyle name="好 4" xfId="27662"/>
    <cellStyle name="好 4 10" xfId="27663"/>
    <cellStyle name="好 4 11" xfId="27664"/>
    <cellStyle name="好 4 12" xfId="27665"/>
    <cellStyle name="好 4 13" xfId="27666"/>
    <cellStyle name="好 4 14" xfId="27667"/>
    <cellStyle name="好 4 15" xfId="27668"/>
    <cellStyle name="好 4 2" xfId="27669"/>
    <cellStyle name="好 4 3" xfId="27670"/>
    <cellStyle name="好 4 4" xfId="27671"/>
    <cellStyle name="好 4 5" xfId="27672"/>
    <cellStyle name="好 4 6" xfId="27673"/>
    <cellStyle name="好 4 7" xfId="27674"/>
    <cellStyle name="好 4 8" xfId="27675"/>
    <cellStyle name="好 4 9" xfId="27676"/>
    <cellStyle name="好 5" xfId="27677"/>
    <cellStyle name="好 5 10" xfId="27678"/>
    <cellStyle name="好 5 11" xfId="27679"/>
    <cellStyle name="好 5 12" xfId="27680"/>
    <cellStyle name="好 5 13" xfId="27681"/>
    <cellStyle name="好 5 14" xfId="27682"/>
    <cellStyle name="好 5 15" xfId="27683"/>
    <cellStyle name="好 5 2" xfId="27684"/>
    <cellStyle name="好 5 3" xfId="27685"/>
    <cellStyle name="好 5 4" xfId="27686"/>
    <cellStyle name="好 5 5" xfId="27687"/>
    <cellStyle name="好 5 6" xfId="27688"/>
    <cellStyle name="好 5 7" xfId="27689"/>
    <cellStyle name="好 5 8" xfId="27690"/>
    <cellStyle name="好 5 9" xfId="27691"/>
    <cellStyle name="好 6" xfId="27692"/>
    <cellStyle name="好 6 10" xfId="27693"/>
    <cellStyle name="好 6 11" xfId="27694"/>
    <cellStyle name="好 6 12" xfId="27695"/>
    <cellStyle name="好 6 13" xfId="27696"/>
    <cellStyle name="好 6 14" xfId="27697"/>
    <cellStyle name="好 6 15" xfId="27698"/>
    <cellStyle name="好 6 2" xfId="27699"/>
    <cellStyle name="好 6 3" xfId="27700"/>
    <cellStyle name="好 6 4" xfId="27701"/>
    <cellStyle name="好 6 5" xfId="27702"/>
    <cellStyle name="好 6 6" xfId="27703"/>
    <cellStyle name="好 6 7" xfId="27704"/>
    <cellStyle name="好 6 8" xfId="27705"/>
    <cellStyle name="好 6 9" xfId="27706"/>
    <cellStyle name="好 7" xfId="27707"/>
    <cellStyle name="好 7 10" xfId="27708"/>
    <cellStyle name="好 7 11" xfId="27709"/>
    <cellStyle name="好 7 12" xfId="27710"/>
    <cellStyle name="好 7 13" xfId="27711"/>
    <cellStyle name="好 7 14" xfId="27712"/>
    <cellStyle name="好 7 15" xfId="27713"/>
    <cellStyle name="好 7 2" xfId="27714"/>
    <cellStyle name="好 7 3" xfId="27715"/>
    <cellStyle name="好 7 4" xfId="27716"/>
    <cellStyle name="好 7 5" xfId="27717"/>
    <cellStyle name="好 7 6" xfId="27718"/>
    <cellStyle name="好 7 7" xfId="27719"/>
    <cellStyle name="好 7 8" xfId="27720"/>
    <cellStyle name="好 7 9" xfId="27721"/>
    <cellStyle name="好 8" xfId="27722"/>
    <cellStyle name="好 8 10" xfId="27723"/>
    <cellStyle name="好 8 11" xfId="27724"/>
    <cellStyle name="好 8 12" xfId="27725"/>
    <cellStyle name="好 8 13" xfId="27726"/>
    <cellStyle name="好 8 14" xfId="27727"/>
    <cellStyle name="好 8 15" xfId="27728"/>
    <cellStyle name="好 8 2" xfId="27729"/>
    <cellStyle name="好 8 3" xfId="27730"/>
    <cellStyle name="好 8 4" xfId="27731"/>
    <cellStyle name="好 8 5" xfId="27732"/>
    <cellStyle name="好 8 6" xfId="27733"/>
    <cellStyle name="好 8 7" xfId="27734"/>
    <cellStyle name="好 8 8" xfId="27735"/>
    <cellStyle name="好 8 9" xfId="27736"/>
    <cellStyle name="好 9" xfId="27737"/>
    <cellStyle name="好 9 10" xfId="27738"/>
    <cellStyle name="好 9 11" xfId="27739"/>
    <cellStyle name="好 9 12" xfId="27740"/>
    <cellStyle name="好 9 13" xfId="27741"/>
    <cellStyle name="好 9 14" xfId="27742"/>
    <cellStyle name="好 9 15" xfId="27743"/>
    <cellStyle name="好 9 2" xfId="27744"/>
    <cellStyle name="好 9 3" xfId="27745"/>
    <cellStyle name="好 9 4" xfId="27746"/>
    <cellStyle name="好 9 5" xfId="27747"/>
    <cellStyle name="好 9 6" xfId="27748"/>
    <cellStyle name="好 9 7" xfId="27749"/>
    <cellStyle name="好 9 8" xfId="27750"/>
    <cellStyle name="好 9 9" xfId="27751"/>
    <cellStyle name="汇总 10" xfId="27752"/>
    <cellStyle name="汇总 10 2" xfId="27753"/>
    <cellStyle name="汇总 10 3" xfId="27754"/>
    <cellStyle name="汇总 11" xfId="27755"/>
    <cellStyle name="汇总 11 2" xfId="27756"/>
    <cellStyle name="汇总 12" xfId="27757"/>
    <cellStyle name="汇总 2" xfId="27758"/>
    <cellStyle name="汇总 2 10" xfId="27759"/>
    <cellStyle name="汇总 2 10 10" xfId="27760"/>
    <cellStyle name="汇总 2 10 11" xfId="27761"/>
    <cellStyle name="汇总 2 10 12" xfId="27762"/>
    <cellStyle name="汇总 2 10 13" xfId="27763"/>
    <cellStyle name="汇总 2 10 14" xfId="27764"/>
    <cellStyle name="汇总 2 10 15" xfId="27765"/>
    <cellStyle name="汇总 2 10 2" xfId="27766"/>
    <cellStyle name="汇总 2 10 3" xfId="27767"/>
    <cellStyle name="汇总 2 10 4" xfId="27768"/>
    <cellStyle name="汇总 2 10 5" xfId="27769"/>
    <cellStyle name="汇总 2 10 6" xfId="27770"/>
    <cellStyle name="汇总 2 10 7" xfId="27771"/>
    <cellStyle name="汇总 2 10 8" xfId="27772"/>
    <cellStyle name="汇总 2 10 9" xfId="27773"/>
    <cellStyle name="汇总 2 11" xfId="27774"/>
    <cellStyle name="汇总 2 11 10" xfId="27775"/>
    <cellStyle name="汇总 2 11 11" xfId="27776"/>
    <cellStyle name="汇总 2 11 12" xfId="27777"/>
    <cellStyle name="汇总 2 11 13" xfId="27778"/>
    <cellStyle name="汇总 2 11 14" xfId="27779"/>
    <cellStyle name="汇总 2 11 15" xfId="27780"/>
    <cellStyle name="汇总 2 11 2" xfId="27781"/>
    <cellStyle name="汇总 2 11 3" xfId="27782"/>
    <cellStyle name="汇总 2 11 4" xfId="27783"/>
    <cellStyle name="汇总 2 11 5" xfId="27784"/>
    <cellStyle name="汇总 2 11 6" xfId="27785"/>
    <cellStyle name="汇总 2 11 7" xfId="27786"/>
    <cellStyle name="汇总 2 11 8" xfId="27787"/>
    <cellStyle name="汇总 2 11 9" xfId="27788"/>
    <cellStyle name="汇总 2 12" xfId="27789"/>
    <cellStyle name="汇总 2 12 10" xfId="27790"/>
    <cellStyle name="汇总 2 12 11" xfId="27791"/>
    <cellStyle name="汇总 2 12 12" xfId="27792"/>
    <cellStyle name="汇总 2 12 13" xfId="27793"/>
    <cellStyle name="汇总 2 12 14" xfId="27794"/>
    <cellStyle name="汇总 2 12 15" xfId="27795"/>
    <cellStyle name="汇总 2 12 2" xfId="27796"/>
    <cellStyle name="汇总 2 12 3" xfId="27797"/>
    <cellStyle name="汇总 2 12 4" xfId="27798"/>
    <cellStyle name="汇总 2 12 5" xfId="27799"/>
    <cellStyle name="汇总 2 12 6" xfId="27800"/>
    <cellStyle name="汇总 2 12 7" xfId="27801"/>
    <cellStyle name="汇总 2 12 8" xfId="27802"/>
    <cellStyle name="汇总 2 12 9" xfId="27803"/>
    <cellStyle name="汇总 2 13" xfId="27804"/>
    <cellStyle name="汇总 2 13 10" xfId="27805"/>
    <cellStyle name="汇总 2 13 11" xfId="27806"/>
    <cellStyle name="汇总 2 13 12" xfId="27807"/>
    <cellStyle name="汇总 2 13 13" xfId="27808"/>
    <cellStyle name="汇总 2 13 14" xfId="27809"/>
    <cellStyle name="汇总 2 13 15" xfId="27810"/>
    <cellStyle name="汇总 2 13 2" xfId="27811"/>
    <cellStyle name="汇总 2 13 3" xfId="27812"/>
    <cellStyle name="汇总 2 13 4" xfId="27813"/>
    <cellStyle name="汇总 2 13 5" xfId="27814"/>
    <cellStyle name="汇总 2 13 6" xfId="27815"/>
    <cellStyle name="汇总 2 13 7" xfId="27816"/>
    <cellStyle name="汇总 2 13 8" xfId="27817"/>
    <cellStyle name="汇总 2 13 9" xfId="27818"/>
    <cellStyle name="汇总 2 14" xfId="27819"/>
    <cellStyle name="汇总 2 14 10" xfId="27820"/>
    <cellStyle name="汇总 2 14 11" xfId="27821"/>
    <cellStyle name="汇总 2 14 12" xfId="27822"/>
    <cellStyle name="汇总 2 14 13" xfId="27823"/>
    <cellStyle name="汇总 2 14 14" xfId="27824"/>
    <cellStyle name="汇总 2 14 15" xfId="27825"/>
    <cellStyle name="汇总 2 14 2" xfId="27826"/>
    <cellStyle name="汇总 2 14 3" xfId="27827"/>
    <cellStyle name="汇总 2 14 4" xfId="27828"/>
    <cellStyle name="汇总 2 14 5" xfId="27829"/>
    <cellStyle name="汇总 2 14 6" xfId="27830"/>
    <cellStyle name="汇总 2 14 7" xfId="27831"/>
    <cellStyle name="汇总 2 14 8" xfId="27832"/>
    <cellStyle name="汇总 2 14 9" xfId="27833"/>
    <cellStyle name="汇总 2 15" xfId="27834"/>
    <cellStyle name="汇总 2 15 10" xfId="27835"/>
    <cellStyle name="汇总 2 15 11" xfId="27836"/>
    <cellStyle name="汇总 2 15 12" xfId="27837"/>
    <cellStyle name="汇总 2 15 13" xfId="27838"/>
    <cellStyle name="汇总 2 15 14" xfId="27839"/>
    <cellStyle name="汇总 2 15 15" xfId="27840"/>
    <cellStyle name="汇总 2 15 2" xfId="27841"/>
    <cellStyle name="汇总 2 15 3" xfId="27842"/>
    <cellStyle name="汇总 2 15 4" xfId="27843"/>
    <cellStyle name="汇总 2 15 5" xfId="27844"/>
    <cellStyle name="汇总 2 15 6" xfId="27845"/>
    <cellStyle name="汇总 2 15 7" xfId="27846"/>
    <cellStyle name="汇总 2 15 8" xfId="27847"/>
    <cellStyle name="汇总 2 15 9" xfId="27848"/>
    <cellStyle name="汇总 2 16" xfId="27849"/>
    <cellStyle name="汇总 2 16 10" xfId="27850"/>
    <cellStyle name="汇总 2 16 11" xfId="27851"/>
    <cellStyle name="汇总 2 16 12" xfId="27852"/>
    <cellStyle name="汇总 2 16 13" xfId="27853"/>
    <cellStyle name="汇总 2 16 14" xfId="27854"/>
    <cellStyle name="汇总 2 16 15" xfId="27855"/>
    <cellStyle name="汇总 2 16 2" xfId="27856"/>
    <cellStyle name="汇总 2 16 3" xfId="27857"/>
    <cellStyle name="汇总 2 16 4" xfId="27858"/>
    <cellStyle name="汇总 2 16 5" xfId="27859"/>
    <cellStyle name="汇总 2 16 6" xfId="27860"/>
    <cellStyle name="汇总 2 16 7" xfId="27861"/>
    <cellStyle name="汇总 2 16 8" xfId="27862"/>
    <cellStyle name="汇总 2 16 9" xfId="27863"/>
    <cellStyle name="汇总 2 17" xfId="27864"/>
    <cellStyle name="汇总 2 17 10" xfId="27865"/>
    <cellStyle name="汇总 2 17 11" xfId="27866"/>
    <cellStyle name="汇总 2 17 12" xfId="27867"/>
    <cellStyle name="汇总 2 17 13" xfId="27868"/>
    <cellStyle name="汇总 2 17 14" xfId="27869"/>
    <cellStyle name="汇总 2 17 15" xfId="27870"/>
    <cellStyle name="汇总 2 17 2" xfId="27871"/>
    <cellStyle name="汇总 2 17 3" xfId="27872"/>
    <cellStyle name="汇总 2 17 4" xfId="27873"/>
    <cellStyle name="汇总 2 17 5" xfId="27874"/>
    <cellStyle name="汇总 2 17 6" xfId="27875"/>
    <cellStyle name="汇总 2 17 7" xfId="27876"/>
    <cellStyle name="汇总 2 17 8" xfId="27877"/>
    <cellStyle name="汇总 2 17 9" xfId="27878"/>
    <cellStyle name="汇总 2 18" xfId="27879"/>
    <cellStyle name="汇总 2 18 10" xfId="27880"/>
    <cellStyle name="汇总 2 18 11" xfId="27881"/>
    <cellStyle name="汇总 2 18 12" xfId="27882"/>
    <cellStyle name="汇总 2 18 13" xfId="27883"/>
    <cellStyle name="汇总 2 18 14" xfId="27884"/>
    <cellStyle name="汇总 2 18 15" xfId="27885"/>
    <cellStyle name="汇总 2 18 2" xfId="27886"/>
    <cellStyle name="汇总 2 18 3" xfId="27887"/>
    <cellStyle name="汇总 2 18 4" xfId="27888"/>
    <cellStyle name="汇总 2 18 5" xfId="27889"/>
    <cellStyle name="汇总 2 18 6" xfId="27890"/>
    <cellStyle name="汇总 2 18 7" xfId="27891"/>
    <cellStyle name="汇总 2 18 8" xfId="27892"/>
    <cellStyle name="汇总 2 18 9" xfId="27893"/>
    <cellStyle name="汇总 2 19" xfId="27894"/>
    <cellStyle name="汇总 2 19 10" xfId="27895"/>
    <cellStyle name="汇总 2 19 11" xfId="27896"/>
    <cellStyle name="汇总 2 19 12" xfId="27897"/>
    <cellStyle name="汇总 2 19 13" xfId="27898"/>
    <cellStyle name="汇总 2 19 14" xfId="27899"/>
    <cellStyle name="汇总 2 19 15" xfId="27900"/>
    <cellStyle name="汇总 2 19 2" xfId="27901"/>
    <cellStyle name="汇总 2 19 3" xfId="27902"/>
    <cellStyle name="汇总 2 19 4" xfId="27903"/>
    <cellStyle name="汇总 2 19 5" xfId="27904"/>
    <cellStyle name="汇总 2 19 6" xfId="27905"/>
    <cellStyle name="汇总 2 19 7" xfId="27906"/>
    <cellStyle name="汇总 2 19 8" xfId="27907"/>
    <cellStyle name="汇总 2 19 9" xfId="27908"/>
    <cellStyle name="汇总 2 2" xfId="27909"/>
    <cellStyle name="汇总 2 2 10" xfId="27910"/>
    <cellStyle name="汇总 2 2 11" xfId="27911"/>
    <cellStyle name="汇总 2 2 12" xfId="27912"/>
    <cellStyle name="汇总 2 2 13" xfId="27913"/>
    <cellStyle name="汇总 2 2 14" xfId="27914"/>
    <cellStyle name="汇总 2 2 15" xfId="27915"/>
    <cellStyle name="汇总 2 2 2" xfId="27916"/>
    <cellStyle name="汇总 2 2 3" xfId="27917"/>
    <cellStyle name="汇总 2 2 4" xfId="27918"/>
    <cellStyle name="汇总 2 2 5" xfId="27919"/>
    <cellStyle name="汇总 2 2 6" xfId="27920"/>
    <cellStyle name="汇总 2 2 7" xfId="27921"/>
    <cellStyle name="汇总 2 2 8" xfId="27922"/>
    <cellStyle name="汇总 2 2 9" xfId="27923"/>
    <cellStyle name="汇总 2 20" xfId="27924"/>
    <cellStyle name="汇总 2 20 10" xfId="27925"/>
    <cellStyle name="汇总 2 20 11" xfId="27926"/>
    <cellStyle name="汇总 2 20 12" xfId="27927"/>
    <cellStyle name="汇总 2 20 13" xfId="27928"/>
    <cellStyle name="汇总 2 20 14" xfId="27929"/>
    <cellStyle name="汇总 2 20 15" xfId="27930"/>
    <cellStyle name="汇总 2 20 2" xfId="27931"/>
    <cellStyle name="汇总 2 20 3" xfId="27932"/>
    <cellStyle name="汇总 2 20 4" xfId="27933"/>
    <cellStyle name="汇总 2 20 5" xfId="27934"/>
    <cellStyle name="汇总 2 20 6" xfId="27935"/>
    <cellStyle name="汇总 2 20 7" xfId="27936"/>
    <cellStyle name="汇总 2 20 8" xfId="27937"/>
    <cellStyle name="汇总 2 20 9" xfId="27938"/>
    <cellStyle name="汇总 2 21" xfId="27939"/>
    <cellStyle name="汇总 2 21 10" xfId="27940"/>
    <cellStyle name="汇总 2 21 11" xfId="27941"/>
    <cellStyle name="汇总 2 21 12" xfId="27942"/>
    <cellStyle name="汇总 2 21 13" xfId="27943"/>
    <cellStyle name="汇总 2 21 14" xfId="27944"/>
    <cellStyle name="汇总 2 21 15" xfId="27945"/>
    <cellStyle name="汇总 2 21 2" xfId="27946"/>
    <cellStyle name="汇总 2 21 3" xfId="27947"/>
    <cellStyle name="汇总 2 21 4" xfId="27948"/>
    <cellStyle name="汇总 2 21 5" xfId="27949"/>
    <cellStyle name="汇总 2 21 6" xfId="27950"/>
    <cellStyle name="汇总 2 21 7" xfId="27951"/>
    <cellStyle name="汇总 2 21 8" xfId="27952"/>
    <cellStyle name="汇总 2 21 9" xfId="27953"/>
    <cellStyle name="汇总 2 22" xfId="27954"/>
    <cellStyle name="汇总 2 22 10" xfId="27955"/>
    <cellStyle name="汇总 2 22 11" xfId="27956"/>
    <cellStyle name="汇总 2 22 12" xfId="27957"/>
    <cellStyle name="汇总 2 22 13" xfId="27958"/>
    <cellStyle name="汇总 2 22 14" xfId="27959"/>
    <cellStyle name="汇总 2 22 15" xfId="27960"/>
    <cellStyle name="汇总 2 22 2" xfId="27961"/>
    <cellStyle name="汇总 2 22 3" xfId="27962"/>
    <cellStyle name="汇总 2 22 4" xfId="27963"/>
    <cellStyle name="汇总 2 22 5" xfId="27964"/>
    <cellStyle name="汇总 2 22 6" xfId="27965"/>
    <cellStyle name="汇总 2 22 7" xfId="27966"/>
    <cellStyle name="汇总 2 22 8" xfId="27967"/>
    <cellStyle name="汇总 2 22 9" xfId="27968"/>
    <cellStyle name="汇总 2 23" xfId="27969"/>
    <cellStyle name="汇总 2 23 10" xfId="27970"/>
    <cellStyle name="汇总 2 23 11" xfId="27971"/>
    <cellStyle name="汇总 2 23 12" xfId="27972"/>
    <cellStyle name="汇总 2 23 13" xfId="27973"/>
    <cellStyle name="汇总 2 23 14" xfId="27974"/>
    <cellStyle name="汇总 2 23 15" xfId="27975"/>
    <cellStyle name="汇总 2 23 2" xfId="27976"/>
    <cellStyle name="汇总 2 23 3" xfId="27977"/>
    <cellStyle name="汇总 2 23 4" xfId="27978"/>
    <cellStyle name="汇总 2 23 5" xfId="27979"/>
    <cellStyle name="汇总 2 23 6" xfId="27980"/>
    <cellStyle name="汇总 2 23 7" xfId="27981"/>
    <cellStyle name="汇总 2 23 8" xfId="27982"/>
    <cellStyle name="汇总 2 23 9" xfId="27983"/>
    <cellStyle name="汇总 2 24" xfId="27984"/>
    <cellStyle name="汇总 2 24 10" xfId="27985"/>
    <cellStyle name="汇总 2 24 11" xfId="27986"/>
    <cellStyle name="汇总 2 24 12" xfId="27987"/>
    <cellStyle name="汇总 2 24 13" xfId="27988"/>
    <cellStyle name="汇总 2 24 14" xfId="27989"/>
    <cellStyle name="汇总 2 24 15" xfId="27990"/>
    <cellStyle name="汇总 2 24 2" xfId="27991"/>
    <cellStyle name="汇总 2 24 3" xfId="27992"/>
    <cellStyle name="汇总 2 24 4" xfId="27993"/>
    <cellStyle name="汇总 2 24 5" xfId="27994"/>
    <cellStyle name="汇总 2 24 6" xfId="27995"/>
    <cellStyle name="汇总 2 24 7" xfId="27996"/>
    <cellStyle name="汇总 2 24 8" xfId="27997"/>
    <cellStyle name="汇总 2 24 9" xfId="27998"/>
    <cellStyle name="汇总 2 25" xfId="27999"/>
    <cellStyle name="汇总 2 25 10" xfId="28000"/>
    <cellStyle name="汇总 2 25 11" xfId="28001"/>
    <cellStyle name="汇总 2 25 12" xfId="28002"/>
    <cellStyle name="汇总 2 25 13" xfId="28003"/>
    <cellStyle name="汇总 2 25 14" xfId="28004"/>
    <cellStyle name="汇总 2 25 15" xfId="28005"/>
    <cellStyle name="汇总 2 25 2" xfId="28006"/>
    <cellStyle name="汇总 2 25 3" xfId="28007"/>
    <cellStyle name="汇总 2 25 4" xfId="28008"/>
    <cellStyle name="汇总 2 25 5" xfId="28009"/>
    <cellStyle name="汇总 2 25 6" xfId="28010"/>
    <cellStyle name="汇总 2 25 7" xfId="28011"/>
    <cellStyle name="汇总 2 25 8" xfId="28012"/>
    <cellStyle name="汇总 2 25 9" xfId="28013"/>
    <cellStyle name="汇总 2 26" xfId="28014"/>
    <cellStyle name="汇总 2 26 10" xfId="28015"/>
    <cellStyle name="汇总 2 26 11" xfId="28016"/>
    <cellStyle name="汇总 2 26 12" xfId="28017"/>
    <cellStyle name="汇总 2 26 13" xfId="28018"/>
    <cellStyle name="汇总 2 26 14" xfId="28019"/>
    <cellStyle name="汇总 2 26 15" xfId="28020"/>
    <cellStyle name="汇总 2 26 2" xfId="28021"/>
    <cellStyle name="汇总 2 26 3" xfId="28022"/>
    <cellStyle name="汇总 2 26 4" xfId="28023"/>
    <cellStyle name="汇总 2 26 5" xfId="28024"/>
    <cellStyle name="汇总 2 26 6" xfId="28025"/>
    <cellStyle name="汇总 2 26 7" xfId="28026"/>
    <cellStyle name="汇总 2 26 8" xfId="28027"/>
    <cellStyle name="汇总 2 26 9" xfId="28028"/>
    <cellStyle name="汇总 2 27" xfId="28029"/>
    <cellStyle name="汇总 2 27 10" xfId="28030"/>
    <cellStyle name="汇总 2 27 11" xfId="28031"/>
    <cellStyle name="汇总 2 27 12" xfId="28032"/>
    <cellStyle name="汇总 2 27 13" xfId="28033"/>
    <cellStyle name="汇总 2 27 14" xfId="28034"/>
    <cellStyle name="汇总 2 27 15" xfId="28035"/>
    <cellStyle name="汇总 2 27 2" xfId="28036"/>
    <cellStyle name="汇总 2 27 3" xfId="28037"/>
    <cellStyle name="汇总 2 27 4" xfId="28038"/>
    <cellStyle name="汇总 2 27 5" xfId="28039"/>
    <cellStyle name="汇总 2 27 6" xfId="28040"/>
    <cellStyle name="汇总 2 27 7" xfId="28041"/>
    <cellStyle name="汇总 2 27 8" xfId="28042"/>
    <cellStyle name="汇总 2 27 9" xfId="28043"/>
    <cellStyle name="汇总 2 28" xfId="28044"/>
    <cellStyle name="汇总 2 28 10" xfId="28045"/>
    <cellStyle name="汇总 2 28 11" xfId="28046"/>
    <cellStyle name="汇总 2 28 12" xfId="28047"/>
    <cellStyle name="汇总 2 28 13" xfId="28048"/>
    <cellStyle name="汇总 2 28 14" xfId="28049"/>
    <cellStyle name="汇总 2 28 15" xfId="28050"/>
    <cellStyle name="汇总 2 28 2" xfId="28051"/>
    <cellStyle name="汇总 2 28 3" xfId="28052"/>
    <cellStyle name="汇总 2 28 4" xfId="28053"/>
    <cellStyle name="汇总 2 28 5" xfId="28054"/>
    <cellStyle name="汇总 2 28 6" xfId="28055"/>
    <cellStyle name="汇总 2 28 7" xfId="28056"/>
    <cellStyle name="汇总 2 28 8" xfId="28057"/>
    <cellStyle name="汇总 2 28 9" xfId="28058"/>
    <cellStyle name="汇总 2 29" xfId="28059"/>
    <cellStyle name="汇总 2 29 10" xfId="28060"/>
    <cellStyle name="汇总 2 29 11" xfId="28061"/>
    <cellStyle name="汇总 2 29 12" xfId="28062"/>
    <cellStyle name="汇总 2 29 13" xfId="28063"/>
    <cellStyle name="汇总 2 29 14" xfId="28064"/>
    <cellStyle name="汇总 2 29 15" xfId="28065"/>
    <cellStyle name="汇总 2 29 2" xfId="28066"/>
    <cellStyle name="汇总 2 29 3" xfId="28067"/>
    <cellStyle name="汇总 2 29 4" xfId="28068"/>
    <cellStyle name="汇总 2 29 5" xfId="28069"/>
    <cellStyle name="汇总 2 29 6" xfId="28070"/>
    <cellStyle name="汇总 2 29 7" xfId="28071"/>
    <cellStyle name="汇总 2 29 8" xfId="28072"/>
    <cellStyle name="汇总 2 29 9" xfId="28073"/>
    <cellStyle name="汇总 2 3" xfId="28074"/>
    <cellStyle name="汇总 2 3 10" xfId="28075"/>
    <cellStyle name="汇总 2 3 11" xfId="28076"/>
    <cellStyle name="汇总 2 3 12" xfId="28077"/>
    <cellStyle name="汇总 2 3 13" xfId="28078"/>
    <cellStyle name="汇总 2 3 14" xfId="28079"/>
    <cellStyle name="汇总 2 3 15" xfId="28080"/>
    <cellStyle name="汇总 2 3 2" xfId="28081"/>
    <cellStyle name="汇总 2 3 3" xfId="28082"/>
    <cellStyle name="汇总 2 3 4" xfId="28083"/>
    <cellStyle name="汇总 2 3 5" xfId="28084"/>
    <cellStyle name="汇总 2 3 6" xfId="28085"/>
    <cellStyle name="汇总 2 3 7" xfId="28086"/>
    <cellStyle name="汇总 2 3 8" xfId="28087"/>
    <cellStyle name="汇总 2 3 9" xfId="28088"/>
    <cellStyle name="汇总 2 30" xfId="28089"/>
    <cellStyle name="汇总 2 30 10" xfId="28090"/>
    <cellStyle name="汇总 2 30 11" xfId="28091"/>
    <cellStyle name="汇总 2 30 12" xfId="28092"/>
    <cellStyle name="汇总 2 30 13" xfId="28093"/>
    <cellStyle name="汇总 2 30 14" xfId="28094"/>
    <cellStyle name="汇总 2 30 15" xfId="28095"/>
    <cellStyle name="汇总 2 30 2" xfId="28096"/>
    <cellStyle name="汇总 2 30 3" xfId="28097"/>
    <cellStyle name="汇总 2 30 4" xfId="28098"/>
    <cellStyle name="汇总 2 30 5" xfId="28099"/>
    <cellStyle name="汇总 2 30 6" xfId="28100"/>
    <cellStyle name="汇总 2 30 7" xfId="28101"/>
    <cellStyle name="汇总 2 30 8" xfId="28102"/>
    <cellStyle name="汇总 2 30 9" xfId="28103"/>
    <cellStyle name="汇总 2 31" xfId="28104"/>
    <cellStyle name="汇总 2 31 10" xfId="28105"/>
    <cellStyle name="汇总 2 31 11" xfId="28106"/>
    <cellStyle name="汇总 2 31 12" xfId="28107"/>
    <cellStyle name="汇总 2 31 13" xfId="28108"/>
    <cellStyle name="汇总 2 31 14" xfId="28109"/>
    <cellStyle name="汇总 2 31 15" xfId="28110"/>
    <cellStyle name="汇总 2 31 2" xfId="28111"/>
    <cellStyle name="汇总 2 31 3" xfId="28112"/>
    <cellStyle name="汇总 2 31 4" xfId="28113"/>
    <cellStyle name="汇总 2 31 5" xfId="28114"/>
    <cellStyle name="汇总 2 31 6" xfId="28115"/>
    <cellStyle name="汇总 2 31 7" xfId="28116"/>
    <cellStyle name="汇总 2 31 8" xfId="28117"/>
    <cellStyle name="汇总 2 31 9" xfId="28118"/>
    <cellStyle name="汇总 2 32" xfId="28119"/>
    <cellStyle name="汇总 2 32 10" xfId="28120"/>
    <cellStyle name="汇总 2 32 11" xfId="28121"/>
    <cellStyle name="汇总 2 32 12" xfId="28122"/>
    <cellStyle name="汇总 2 32 13" xfId="28123"/>
    <cellStyle name="汇总 2 32 14" xfId="28124"/>
    <cellStyle name="汇总 2 32 15" xfId="28125"/>
    <cellStyle name="汇总 2 32 2" xfId="28126"/>
    <cellStyle name="汇总 2 32 3" xfId="28127"/>
    <cellStyle name="汇总 2 32 4" xfId="28128"/>
    <cellStyle name="汇总 2 32 5" xfId="28129"/>
    <cellStyle name="汇总 2 32 6" xfId="28130"/>
    <cellStyle name="汇总 2 32 7" xfId="28131"/>
    <cellStyle name="汇总 2 32 8" xfId="28132"/>
    <cellStyle name="汇总 2 32 9" xfId="28133"/>
    <cellStyle name="汇总 2 33" xfId="28134"/>
    <cellStyle name="汇总 2 33 10" xfId="28135"/>
    <cellStyle name="汇总 2 33 11" xfId="28136"/>
    <cellStyle name="汇总 2 33 12" xfId="28137"/>
    <cellStyle name="汇总 2 33 13" xfId="28138"/>
    <cellStyle name="汇总 2 33 14" xfId="28139"/>
    <cellStyle name="汇总 2 33 15" xfId="28140"/>
    <cellStyle name="汇总 2 33 2" xfId="28141"/>
    <cellStyle name="汇总 2 33 3" xfId="28142"/>
    <cellStyle name="汇总 2 33 4" xfId="28143"/>
    <cellStyle name="汇总 2 33 5" xfId="28144"/>
    <cellStyle name="汇总 2 33 6" xfId="28145"/>
    <cellStyle name="汇总 2 33 7" xfId="28146"/>
    <cellStyle name="汇总 2 33 8" xfId="28147"/>
    <cellStyle name="汇总 2 33 9" xfId="28148"/>
    <cellStyle name="汇总 2 34" xfId="28149"/>
    <cellStyle name="汇总 2 34 10" xfId="28150"/>
    <cellStyle name="汇总 2 34 11" xfId="28151"/>
    <cellStyle name="汇总 2 34 12" xfId="28152"/>
    <cellStyle name="汇总 2 34 13" xfId="28153"/>
    <cellStyle name="汇总 2 34 14" xfId="28154"/>
    <cellStyle name="汇总 2 34 15" xfId="28155"/>
    <cellStyle name="汇总 2 34 2" xfId="28156"/>
    <cellStyle name="汇总 2 34 3" xfId="28157"/>
    <cellStyle name="汇总 2 34 4" xfId="28158"/>
    <cellStyle name="汇总 2 34 5" xfId="28159"/>
    <cellStyle name="汇总 2 34 6" xfId="28160"/>
    <cellStyle name="汇总 2 34 7" xfId="28161"/>
    <cellStyle name="汇总 2 34 8" xfId="28162"/>
    <cellStyle name="汇总 2 34 9" xfId="28163"/>
    <cellStyle name="汇总 2 35" xfId="28164"/>
    <cellStyle name="汇总 2 36" xfId="28165"/>
    <cellStyle name="汇总 2 37" xfId="28166"/>
    <cellStyle name="汇总 2 38" xfId="28167"/>
    <cellStyle name="汇总 2 39" xfId="28168"/>
    <cellStyle name="汇总 2 4" xfId="28169"/>
    <cellStyle name="汇总 2 4 10" xfId="28170"/>
    <cellStyle name="汇总 2 4 11" xfId="28171"/>
    <cellStyle name="汇总 2 4 12" xfId="28172"/>
    <cellStyle name="汇总 2 4 13" xfId="28173"/>
    <cellStyle name="汇总 2 4 14" xfId="28174"/>
    <cellStyle name="汇总 2 4 15" xfId="28175"/>
    <cellStyle name="汇总 2 4 2" xfId="28176"/>
    <cellStyle name="汇总 2 4 3" xfId="28177"/>
    <cellStyle name="汇总 2 4 4" xfId="28178"/>
    <cellStyle name="汇总 2 4 5" xfId="28179"/>
    <cellStyle name="汇总 2 4 6" xfId="28180"/>
    <cellStyle name="汇总 2 4 7" xfId="28181"/>
    <cellStyle name="汇总 2 4 8" xfId="28182"/>
    <cellStyle name="汇总 2 4 9" xfId="28183"/>
    <cellStyle name="汇总 2 40" xfId="28184"/>
    <cellStyle name="汇总 2 41" xfId="28185"/>
    <cellStyle name="汇总 2 42" xfId="28186"/>
    <cellStyle name="汇总 2 43" xfId="28187"/>
    <cellStyle name="汇总 2 44" xfId="28188"/>
    <cellStyle name="汇总 2 45" xfId="28189"/>
    <cellStyle name="汇总 2 46" xfId="28190"/>
    <cellStyle name="汇总 2 47" xfId="28191"/>
    <cellStyle name="汇总 2 48" xfId="28192"/>
    <cellStyle name="汇总 2 49" xfId="28193"/>
    <cellStyle name="汇总 2 5" xfId="28194"/>
    <cellStyle name="汇总 2 5 10" xfId="28195"/>
    <cellStyle name="汇总 2 5 11" xfId="28196"/>
    <cellStyle name="汇总 2 5 12" xfId="28197"/>
    <cellStyle name="汇总 2 5 13" xfId="28198"/>
    <cellStyle name="汇总 2 5 14" xfId="28199"/>
    <cellStyle name="汇总 2 5 15" xfId="28200"/>
    <cellStyle name="汇总 2 5 2" xfId="28201"/>
    <cellStyle name="汇总 2 5 3" xfId="28202"/>
    <cellStyle name="汇总 2 5 4" xfId="28203"/>
    <cellStyle name="汇总 2 5 5" xfId="28204"/>
    <cellStyle name="汇总 2 5 6" xfId="28205"/>
    <cellStyle name="汇总 2 5 7" xfId="28206"/>
    <cellStyle name="汇总 2 5 8" xfId="28207"/>
    <cellStyle name="汇总 2 5 9" xfId="28208"/>
    <cellStyle name="汇总 2 50" xfId="28209"/>
    <cellStyle name="汇总 2 51" xfId="28210"/>
    <cellStyle name="汇总 2 52" xfId="28211"/>
    <cellStyle name="汇总 2 53" xfId="28212"/>
    <cellStyle name="汇总 2 54" xfId="28213"/>
    <cellStyle name="汇总 2 55" xfId="28214"/>
    <cellStyle name="汇总 2 56" xfId="28215"/>
    <cellStyle name="汇总 2 57" xfId="28216"/>
    <cellStyle name="汇总 2 58" xfId="28217"/>
    <cellStyle name="汇总 2 59" xfId="28218"/>
    <cellStyle name="汇总 2 6" xfId="28219"/>
    <cellStyle name="汇总 2 6 10" xfId="28220"/>
    <cellStyle name="汇总 2 6 11" xfId="28221"/>
    <cellStyle name="汇总 2 6 12" xfId="28222"/>
    <cellStyle name="汇总 2 6 13" xfId="28223"/>
    <cellStyle name="汇总 2 6 14" xfId="28224"/>
    <cellStyle name="汇总 2 6 15" xfId="28225"/>
    <cellStyle name="汇总 2 6 2" xfId="28226"/>
    <cellStyle name="汇总 2 6 3" xfId="28227"/>
    <cellStyle name="汇总 2 6 4" xfId="28228"/>
    <cellStyle name="汇总 2 6 5" xfId="28229"/>
    <cellStyle name="汇总 2 6 6" xfId="28230"/>
    <cellStyle name="汇总 2 6 7" xfId="28231"/>
    <cellStyle name="汇总 2 6 8" xfId="28232"/>
    <cellStyle name="汇总 2 6 9" xfId="28233"/>
    <cellStyle name="汇总 2 60" xfId="28234"/>
    <cellStyle name="汇总 2 7" xfId="28235"/>
    <cellStyle name="汇总 2 7 10" xfId="28236"/>
    <cellStyle name="汇总 2 7 11" xfId="28237"/>
    <cellStyle name="汇总 2 7 12" xfId="28238"/>
    <cellStyle name="汇总 2 7 13" xfId="28239"/>
    <cellStyle name="汇总 2 7 14" xfId="28240"/>
    <cellStyle name="汇总 2 7 15" xfId="28241"/>
    <cellStyle name="汇总 2 7 2" xfId="28242"/>
    <cellStyle name="汇总 2 7 3" xfId="28243"/>
    <cellStyle name="汇总 2 7 4" xfId="28244"/>
    <cellStyle name="汇总 2 7 5" xfId="28245"/>
    <cellStyle name="汇总 2 7 6" xfId="28246"/>
    <cellStyle name="汇总 2 7 7" xfId="28247"/>
    <cellStyle name="汇总 2 7 8" xfId="28248"/>
    <cellStyle name="汇总 2 7 9" xfId="28249"/>
    <cellStyle name="汇总 2 8" xfId="28250"/>
    <cellStyle name="汇总 2 8 10" xfId="28251"/>
    <cellStyle name="汇总 2 8 11" xfId="28252"/>
    <cellStyle name="汇总 2 8 12" xfId="28253"/>
    <cellStyle name="汇总 2 8 13" xfId="28254"/>
    <cellStyle name="汇总 2 8 14" xfId="28255"/>
    <cellStyle name="汇总 2 8 15" xfId="28256"/>
    <cellStyle name="汇总 2 8 2" xfId="28257"/>
    <cellStyle name="汇总 2 8 3" xfId="28258"/>
    <cellStyle name="汇总 2 8 4" xfId="28259"/>
    <cellStyle name="汇总 2 8 5" xfId="28260"/>
    <cellStyle name="汇总 2 8 6" xfId="28261"/>
    <cellStyle name="汇总 2 8 7" xfId="28262"/>
    <cellStyle name="汇总 2 8 8" xfId="28263"/>
    <cellStyle name="汇总 2 8 9" xfId="28264"/>
    <cellStyle name="汇总 2 9" xfId="28265"/>
    <cellStyle name="汇总 2 9 10" xfId="28266"/>
    <cellStyle name="汇总 2 9 11" xfId="28267"/>
    <cellStyle name="汇总 2 9 12" xfId="28268"/>
    <cellStyle name="汇总 2 9 13" xfId="28269"/>
    <cellStyle name="汇总 2 9 14" xfId="28270"/>
    <cellStyle name="汇总 2 9 15" xfId="28271"/>
    <cellStyle name="汇总 2 9 2" xfId="28272"/>
    <cellStyle name="汇总 2 9 3" xfId="28273"/>
    <cellStyle name="汇总 2 9 4" xfId="28274"/>
    <cellStyle name="汇总 2 9 5" xfId="28275"/>
    <cellStyle name="汇总 2 9 6" xfId="28276"/>
    <cellStyle name="汇总 2 9 7" xfId="28277"/>
    <cellStyle name="汇总 2 9 8" xfId="28278"/>
    <cellStyle name="汇总 2 9 9" xfId="28279"/>
    <cellStyle name="汇总 3" xfId="28280"/>
    <cellStyle name="汇总 3 10" xfId="28281"/>
    <cellStyle name="汇总 3 11" xfId="28282"/>
    <cellStyle name="汇总 3 12" xfId="28283"/>
    <cellStyle name="汇总 3 13" xfId="28284"/>
    <cellStyle name="汇总 3 14" xfId="28285"/>
    <cellStyle name="汇总 3 15" xfId="28286"/>
    <cellStyle name="汇总 3 16" xfId="28287"/>
    <cellStyle name="汇总 3 17" xfId="28288"/>
    <cellStyle name="汇总 3 18" xfId="28289"/>
    <cellStyle name="汇总 3 19" xfId="28290"/>
    <cellStyle name="汇总 3 2" xfId="28291"/>
    <cellStyle name="汇总 3 2 10" xfId="28292"/>
    <cellStyle name="汇总 3 2 11" xfId="28293"/>
    <cellStyle name="汇总 3 2 12" xfId="28294"/>
    <cellStyle name="汇总 3 2 13" xfId="28295"/>
    <cellStyle name="汇总 3 2 14" xfId="28296"/>
    <cellStyle name="汇总 3 2 15" xfId="28297"/>
    <cellStyle name="汇总 3 2 2" xfId="28298"/>
    <cellStyle name="汇总 3 2 3" xfId="28299"/>
    <cellStyle name="汇总 3 2 4" xfId="28300"/>
    <cellStyle name="汇总 3 2 5" xfId="28301"/>
    <cellStyle name="汇总 3 2 6" xfId="28302"/>
    <cellStyle name="汇总 3 2 7" xfId="28303"/>
    <cellStyle name="汇总 3 2 8" xfId="28304"/>
    <cellStyle name="汇总 3 2 9" xfId="28305"/>
    <cellStyle name="汇总 3 20" xfId="28306"/>
    <cellStyle name="汇总 3 21" xfId="28307"/>
    <cellStyle name="汇总 3 22" xfId="28308"/>
    <cellStyle name="汇总 3 23" xfId="28309"/>
    <cellStyle name="汇总 3 24" xfId="28310"/>
    <cellStyle name="汇总 3 25" xfId="28311"/>
    <cellStyle name="汇总 3 26" xfId="28312"/>
    <cellStyle name="汇总 3 27" xfId="28313"/>
    <cellStyle name="汇总 3 28" xfId="28314"/>
    <cellStyle name="汇总 3 29" xfId="28315"/>
    <cellStyle name="汇总 3 3" xfId="28316"/>
    <cellStyle name="汇总 3 3 10" xfId="28317"/>
    <cellStyle name="汇总 3 3 11" xfId="28318"/>
    <cellStyle name="汇总 3 3 12" xfId="28319"/>
    <cellStyle name="汇总 3 3 13" xfId="28320"/>
    <cellStyle name="汇总 3 3 14" xfId="28321"/>
    <cellStyle name="汇总 3 3 15" xfId="28322"/>
    <cellStyle name="汇总 3 3 2" xfId="28323"/>
    <cellStyle name="汇总 3 3 3" xfId="28324"/>
    <cellStyle name="汇总 3 3 4" xfId="28325"/>
    <cellStyle name="汇总 3 3 5" xfId="28326"/>
    <cellStyle name="汇总 3 3 6" xfId="28327"/>
    <cellStyle name="汇总 3 3 7" xfId="28328"/>
    <cellStyle name="汇总 3 3 8" xfId="28329"/>
    <cellStyle name="汇总 3 3 9" xfId="28330"/>
    <cellStyle name="汇总 3 30" xfId="28331"/>
    <cellStyle name="汇总 3 31" xfId="28332"/>
    <cellStyle name="汇总 3 32" xfId="28333"/>
    <cellStyle name="汇总 3 33" xfId="28334"/>
    <cellStyle name="汇总 3 4" xfId="28335"/>
    <cellStyle name="汇总 3 4 10" xfId="28336"/>
    <cellStyle name="汇总 3 4 11" xfId="28337"/>
    <cellStyle name="汇总 3 4 12" xfId="28338"/>
    <cellStyle name="汇总 3 4 13" xfId="28339"/>
    <cellStyle name="汇总 3 4 14" xfId="28340"/>
    <cellStyle name="汇总 3 4 15" xfId="28341"/>
    <cellStyle name="汇总 3 4 2" xfId="28342"/>
    <cellStyle name="汇总 3 4 3" xfId="28343"/>
    <cellStyle name="汇总 3 4 4" xfId="28344"/>
    <cellStyle name="汇总 3 4 5" xfId="28345"/>
    <cellStyle name="汇总 3 4 6" xfId="28346"/>
    <cellStyle name="汇总 3 4 7" xfId="28347"/>
    <cellStyle name="汇总 3 4 8" xfId="28348"/>
    <cellStyle name="汇总 3 4 9" xfId="28349"/>
    <cellStyle name="汇总 3 5" xfId="28350"/>
    <cellStyle name="汇总 3 5 10" xfId="28351"/>
    <cellStyle name="汇总 3 5 11" xfId="28352"/>
    <cellStyle name="汇总 3 5 12" xfId="28353"/>
    <cellStyle name="汇总 3 5 13" xfId="28354"/>
    <cellStyle name="汇总 3 5 14" xfId="28355"/>
    <cellStyle name="汇总 3 5 15" xfId="28356"/>
    <cellStyle name="汇总 3 5 2" xfId="28357"/>
    <cellStyle name="汇总 3 5 3" xfId="28358"/>
    <cellStyle name="汇总 3 5 4" xfId="28359"/>
    <cellStyle name="汇总 3 5 5" xfId="28360"/>
    <cellStyle name="汇总 3 5 6" xfId="28361"/>
    <cellStyle name="汇总 3 5 7" xfId="28362"/>
    <cellStyle name="汇总 3 5 8" xfId="28363"/>
    <cellStyle name="汇总 3 5 9" xfId="28364"/>
    <cellStyle name="汇总 3 6" xfId="28365"/>
    <cellStyle name="汇总 3 6 10" xfId="28366"/>
    <cellStyle name="汇总 3 6 11" xfId="28367"/>
    <cellStyle name="汇总 3 6 12" xfId="28368"/>
    <cellStyle name="汇总 3 6 13" xfId="28369"/>
    <cellStyle name="汇总 3 6 14" xfId="28370"/>
    <cellStyle name="汇总 3 6 15" xfId="28371"/>
    <cellStyle name="汇总 3 6 2" xfId="28372"/>
    <cellStyle name="汇总 3 6 3" xfId="28373"/>
    <cellStyle name="汇总 3 6 4" xfId="28374"/>
    <cellStyle name="汇总 3 6 5" xfId="28375"/>
    <cellStyle name="汇总 3 6 6" xfId="28376"/>
    <cellStyle name="汇总 3 6 7" xfId="28377"/>
    <cellStyle name="汇总 3 6 8" xfId="28378"/>
    <cellStyle name="汇总 3 6 9" xfId="28379"/>
    <cellStyle name="汇总 3 7" xfId="28380"/>
    <cellStyle name="汇总 3 7 10" xfId="28381"/>
    <cellStyle name="汇总 3 7 11" xfId="28382"/>
    <cellStyle name="汇总 3 7 12" xfId="28383"/>
    <cellStyle name="汇总 3 7 13" xfId="28384"/>
    <cellStyle name="汇总 3 7 14" xfId="28385"/>
    <cellStyle name="汇总 3 7 15" xfId="28386"/>
    <cellStyle name="汇总 3 7 2" xfId="28387"/>
    <cellStyle name="汇总 3 7 3" xfId="28388"/>
    <cellStyle name="汇总 3 7 4" xfId="28389"/>
    <cellStyle name="汇总 3 7 5" xfId="28390"/>
    <cellStyle name="汇总 3 7 6" xfId="28391"/>
    <cellStyle name="汇总 3 7 7" xfId="28392"/>
    <cellStyle name="汇总 3 7 8" xfId="28393"/>
    <cellStyle name="汇总 3 7 9" xfId="28394"/>
    <cellStyle name="汇总 3 8" xfId="28395"/>
    <cellStyle name="汇总 3 9" xfId="28396"/>
    <cellStyle name="汇总 4" xfId="28397"/>
    <cellStyle name="汇总 4 10" xfId="28398"/>
    <cellStyle name="汇总 4 11" xfId="28399"/>
    <cellStyle name="汇总 4 12" xfId="28400"/>
    <cellStyle name="汇总 4 13" xfId="28401"/>
    <cellStyle name="汇总 4 14" xfId="28402"/>
    <cellStyle name="汇总 4 15" xfId="28403"/>
    <cellStyle name="汇总 4 2" xfId="28404"/>
    <cellStyle name="汇总 4 3" xfId="28405"/>
    <cellStyle name="汇总 4 4" xfId="28406"/>
    <cellStyle name="汇总 4 5" xfId="28407"/>
    <cellStyle name="汇总 4 6" xfId="28408"/>
    <cellStyle name="汇总 4 7" xfId="28409"/>
    <cellStyle name="汇总 4 8" xfId="28410"/>
    <cellStyle name="汇总 4 9" xfId="28411"/>
    <cellStyle name="汇总 5" xfId="28412"/>
    <cellStyle name="汇总 5 10" xfId="28413"/>
    <cellStyle name="汇总 5 11" xfId="28414"/>
    <cellStyle name="汇总 5 12" xfId="28415"/>
    <cellStyle name="汇总 5 13" xfId="28416"/>
    <cellStyle name="汇总 5 14" xfId="28417"/>
    <cellStyle name="汇总 5 15" xfId="28418"/>
    <cellStyle name="汇总 5 2" xfId="28419"/>
    <cellStyle name="汇总 5 3" xfId="28420"/>
    <cellStyle name="汇总 5 4" xfId="28421"/>
    <cellStyle name="汇总 5 5" xfId="28422"/>
    <cellStyle name="汇总 5 6" xfId="28423"/>
    <cellStyle name="汇总 5 7" xfId="28424"/>
    <cellStyle name="汇总 5 8" xfId="28425"/>
    <cellStyle name="汇总 5 9" xfId="28426"/>
    <cellStyle name="汇总 6" xfId="28427"/>
    <cellStyle name="汇总 6 10" xfId="28428"/>
    <cellStyle name="汇总 6 11" xfId="28429"/>
    <cellStyle name="汇总 6 12" xfId="28430"/>
    <cellStyle name="汇总 6 13" xfId="28431"/>
    <cellStyle name="汇总 6 14" xfId="28432"/>
    <cellStyle name="汇总 6 15" xfId="28433"/>
    <cellStyle name="汇总 6 2" xfId="28434"/>
    <cellStyle name="汇总 6 3" xfId="28435"/>
    <cellStyle name="汇总 6 4" xfId="28436"/>
    <cellStyle name="汇总 6 5" xfId="28437"/>
    <cellStyle name="汇总 6 6" xfId="28438"/>
    <cellStyle name="汇总 6 7" xfId="28439"/>
    <cellStyle name="汇总 6 8" xfId="28440"/>
    <cellStyle name="汇总 6 9" xfId="28441"/>
    <cellStyle name="汇总 7" xfId="28442"/>
    <cellStyle name="汇总 7 10" xfId="28443"/>
    <cellStyle name="汇总 7 11" xfId="28444"/>
    <cellStyle name="汇总 7 12" xfId="28445"/>
    <cellStyle name="汇总 7 13" xfId="28446"/>
    <cellStyle name="汇总 7 14" xfId="28447"/>
    <cellStyle name="汇总 7 15" xfId="28448"/>
    <cellStyle name="汇总 7 2" xfId="28449"/>
    <cellStyle name="汇总 7 3" xfId="28450"/>
    <cellStyle name="汇总 7 4" xfId="28451"/>
    <cellStyle name="汇总 7 5" xfId="28452"/>
    <cellStyle name="汇总 7 6" xfId="28453"/>
    <cellStyle name="汇总 7 7" xfId="28454"/>
    <cellStyle name="汇总 7 8" xfId="28455"/>
    <cellStyle name="汇总 7 9" xfId="28456"/>
    <cellStyle name="汇总 8" xfId="28457"/>
    <cellStyle name="汇总 8 10" xfId="28458"/>
    <cellStyle name="汇总 8 11" xfId="28459"/>
    <cellStyle name="汇总 8 12" xfId="28460"/>
    <cellStyle name="汇总 8 13" xfId="28461"/>
    <cellStyle name="汇总 8 14" xfId="28462"/>
    <cellStyle name="汇总 8 15" xfId="28463"/>
    <cellStyle name="汇总 8 2" xfId="28464"/>
    <cellStyle name="汇总 8 3" xfId="28465"/>
    <cellStyle name="汇总 8 4" xfId="28466"/>
    <cellStyle name="汇总 8 5" xfId="28467"/>
    <cellStyle name="汇总 8 6" xfId="28468"/>
    <cellStyle name="汇总 8 7" xfId="28469"/>
    <cellStyle name="汇总 8 8" xfId="28470"/>
    <cellStyle name="汇总 8 9" xfId="28471"/>
    <cellStyle name="汇总 9" xfId="28472"/>
    <cellStyle name="汇总 9 10" xfId="28473"/>
    <cellStyle name="汇总 9 11" xfId="28474"/>
    <cellStyle name="汇总 9 12" xfId="28475"/>
    <cellStyle name="汇总 9 13" xfId="28476"/>
    <cellStyle name="汇总 9 14" xfId="28477"/>
    <cellStyle name="汇总 9 15" xfId="28478"/>
    <cellStyle name="汇总 9 2" xfId="28479"/>
    <cellStyle name="汇总 9 3" xfId="28480"/>
    <cellStyle name="汇总 9 4" xfId="28481"/>
    <cellStyle name="汇总 9 5" xfId="28482"/>
    <cellStyle name="汇总 9 6" xfId="28483"/>
    <cellStyle name="汇总 9 7" xfId="28484"/>
    <cellStyle name="汇总 9 8" xfId="28485"/>
    <cellStyle name="汇总 9 9" xfId="28486"/>
    <cellStyle name="计算 10" xfId="28487"/>
    <cellStyle name="计算 10 2" xfId="28488"/>
    <cellStyle name="计算 10 3" xfId="28489"/>
    <cellStyle name="计算 11" xfId="28490"/>
    <cellStyle name="计算 11 2" xfId="28491"/>
    <cellStyle name="计算 12" xfId="28492"/>
    <cellStyle name="计算 2" xfId="28493"/>
    <cellStyle name="计算 2 10" xfId="28494"/>
    <cellStyle name="计算 2 10 10" xfId="28495"/>
    <cellStyle name="计算 2 10 11" xfId="28496"/>
    <cellStyle name="计算 2 10 12" xfId="28497"/>
    <cellStyle name="计算 2 10 13" xfId="28498"/>
    <cellStyle name="计算 2 10 14" xfId="28499"/>
    <cellStyle name="计算 2 10 15" xfId="28500"/>
    <cellStyle name="计算 2 10 2" xfId="28501"/>
    <cellStyle name="计算 2 10 3" xfId="28502"/>
    <cellStyle name="计算 2 10 4" xfId="28503"/>
    <cellStyle name="计算 2 10 5" xfId="28504"/>
    <cellStyle name="计算 2 10 6" xfId="28505"/>
    <cellStyle name="计算 2 10 7" xfId="28506"/>
    <cellStyle name="计算 2 10 8" xfId="28507"/>
    <cellStyle name="计算 2 10 9" xfId="28508"/>
    <cellStyle name="计算 2 11" xfId="28509"/>
    <cellStyle name="计算 2 11 10" xfId="28510"/>
    <cellStyle name="计算 2 11 11" xfId="28511"/>
    <cellStyle name="计算 2 11 12" xfId="28512"/>
    <cellStyle name="计算 2 11 13" xfId="28513"/>
    <cellStyle name="计算 2 11 14" xfId="28514"/>
    <cellStyle name="计算 2 11 15" xfId="28515"/>
    <cellStyle name="计算 2 11 2" xfId="28516"/>
    <cellStyle name="计算 2 11 3" xfId="28517"/>
    <cellStyle name="计算 2 11 4" xfId="28518"/>
    <cellStyle name="计算 2 11 5" xfId="28519"/>
    <cellStyle name="计算 2 11 6" xfId="28520"/>
    <cellStyle name="计算 2 11 7" xfId="28521"/>
    <cellStyle name="计算 2 11 8" xfId="28522"/>
    <cellStyle name="计算 2 11 9" xfId="28523"/>
    <cellStyle name="计算 2 12" xfId="28524"/>
    <cellStyle name="计算 2 12 10" xfId="28525"/>
    <cellStyle name="计算 2 12 11" xfId="28526"/>
    <cellStyle name="计算 2 12 12" xfId="28527"/>
    <cellStyle name="计算 2 12 13" xfId="28528"/>
    <cellStyle name="计算 2 12 14" xfId="28529"/>
    <cellStyle name="计算 2 12 15" xfId="28530"/>
    <cellStyle name="计算 2 12 2" xfId="28531"/>
    <cellStyle name="计算 2 12 3" xfId="28532"/>
    <cellStyle name="计算 2 12 4" xfId="28533"/>
    <cellStyle name="计算 2 12 5" xfId="28534"/>
    <cellStyle name="计算 2 12 6" xfId="28535"/>
    <cellStyle name="计算 2 12 7" xfId="28536"/>
    <cellStyle name="计算 2 12 8" xfId="28537"/>
    <cellStyle name="计算 2 12 9" xfId="28538"/>
    <cellStyle name="计算 2 13" xfId="28539"/>
    <cellStyle name="计算 2 13 10" xfId="28540"/>
    <cellStyle name="计算 2 13 11" xfId="28541"/>
    <cellStyle name="计算 2 13 12" xfId="28542"/>
    <cellStyle name="计算 2 13 13" xfId="28543"/>
    <cellStyle name="计算 2 13 14" xfId="28544"/>
    <cellStyle name="计算 2 13 15" xfId="28545"/>
    <cellStyle name="计算 2 13 2" xfId="28546"/>
    <cellStyle name="计算 2 13 3" xfId="28547"/>
    <cellStyle name="计算 2 13 4" xfId="28548"/>
    <cellStyle name="计算 2 13 5" xfId="28549"/>
    <cellStyle name="计算 2 13 6" xfId="28550"/>
    <cellStyle name="计算 2 13 7" xfId="28551"/>
    <cellStyle name="计算 2 13 8" xfId="28552"/>
    <cellStyle name="计算 2 13 9" xfId="28553"/>
    <cellStyle name="计算 2 14" xfId="28554"/>
    <cellStyle name="计算 2 14 10" xfId="28555"/>
    <cellStyle name="计算 2 14 11" xfId="28556"/>
    <cellStyle name="计算 2 14 12" xfId="28557"/>
    <cellStyle name="计算 2 14 13" xfId="28558"/>
    <cellStyle name="计算 2 14 14" xfId="28559"/>
    <cellStyle name="计算 2 14 15" xfId="28560"/>
    <cellStyle name="计算 2 14 2" xfId="28561"/>
    <cellStyle name="计算 2 14 3" xfId="28562"/>
    <cellStyle name="计算 2 14 4" xfId="28563"/>
    <cellStyle name="计算 2 14 5" xfId="28564"/>
    <cellStyle name="计算 2 14 6" xfId="28565"/>
    <cellStyle name="计算 2 14 7" xfId="28566"/>
    <cellStyle name="计算 2 14 8" xfId="28567"/>
    <cellStyle name="计算 2 14 9" xfId="28568"/>
    <cellStyle name="计算 2 15" xfId="28569"/>
    <cellStyle name="计算 2 15 10" xfId="28570"/>
    <cellStyle name="计算 2 15 11" xfId="28571"/>
    <cellStyle name="计算 2 15 12" xfId="28572"/>
    <cellStyle name="计算 2 15 13" xfId="28573"/>
    <cellStyle name="计算 2 15 14" xfId="28574"/>
    <cellStyle name="计算 2 15 15" xfId="28575"/>
    <cellStyle name="计算 2 15 2" xfId="28576"/>
    <cellStyle name="计算 2 15 3" xfId="28577"/>
    <cellStyle name="计算 2 15 4" xfId="28578"/>
    <cellStyle name="计算 2 15 5" xfId="28579"/>
    <cellStyle name="计算 2 15 6" xfId="28580"/>
    <cellStyle name="计算 2 15 7" xfId="28581"/>
    <cellStyle name="计算 2 15 8" xfId="28582"/>
    <cellStyle name="计算 2 15 9" xfId="28583"/>
    <cellStyle name="计算 2 16" xfId="28584"/>
    <cellStyle name="计算 2 16 10" xfId="28585"/>
    <cellStyle name="计算 2 16 11" xfId="28586"/>
    <cellStyle name="计算 2 16 12" xfId="28587"/>
    <cellStyle name="计算 2 16 13" xfId="28588"/>
    <cellStyle name="计算 2 16 14" xfId="28589"/>
    <cellStyle name="计算 2 16 15" xfId="28590"/>
    <cellStyle name="计算 2 16 2" xfId="28591"/>
    <cellStyle name="计算 2 16 3" xfId="28592"/>
    <cellStyle name="计算 2 16 4" xfId="28593"/>
    <cellStyle name="计算 2 16 5" xfId="28594"/>
    <cellStyle name="计算 2 16 6" xfId="28595"/>
    <cellStyle name="计算 2 16 7" xfId="28596"/>
    <cellStyle name="计算 2 16 8" xfId="28597"/>
    <cellStyle name="计算 2 16 9" xfId="28598"/>
    <cellStyle name="计算 2 17" xfId="28599"/>
    <cellStyle name="计算 2 17 10" xfId="28600"/>
    <cellStyle name="计算 2 17 11" xfId="28601"/>
    <cellStyle name="计算 2 17 12" xfId="28602"/>
    <cellStyle name="计算 2 17 13" xfId="28603"/>
    <cellStyle name="计算 2 17 14" xfId="28604"/>
    <cellStyle name="计算 2 17 15" xfId="28605"/>
    <cellStyle name="计算 2 17 2" xfId="28606"/>
    <cellStyle name="计算 2 17 3" xfId="28607"/>
    <cellStyle name="计算 2 17 4" xfId="28608"/>
    <cellStyle name="计算 2 17 5" xfId="28609"/>
    <cellStyle name="计算 2 17 6" xfId="28610"/>
    <cellStyle name="计算 2 17 7" xfId="28611"/>
    <cellStyle name="计算 2 17 8" xfId="28612"/>
    <cellStyle name="计算 2 17 9" xfId="28613"/>
    <cellStyle name="计算 2 18" xfId="28614"/>
    <cellStyle name="计算 2 18 10" xfId="28615"/>
    <cellStyle name="计算 2 18 11" xfId="28616"/>
    <cellStyle name="计算 2 18 12" xfId="28617"/>
    <cellStyle name="计算 2 18 13" xfId="28618"/>
    <cellStyle name="计算 2 18 14" xfId="28619"/>
    <cellStyle name="计算 2 18 15" xfId="28620"/>
    <cellStyle name="计算 2 18 2" xfId="28621"/>
    <cellStyle name="计算 2 18 3" xfId="28622"/>
    <cellStyle name="计算 2 18 4" xfId="28623"/>
    <cellStyle name="计算 2 18 5" xfId="28624"/>
    <cellStyle name="计算 2 18 6" xfId="28625"/>
    <cellStyle name="计算 2 18 7" xfId="28626"/>
    <cellStyle name="计算 2 18 8" xfId="28627"/>
    <cellStyle name="计算 2 18 9" xfId="28628"/>
    <cellStyle name="计算 2 19" xfId="28629"/>
    <cellStyle name="计算 2 19 10" xfId="28630"/>
    <cellStyle name="计算 2 19 11" xfId="28631"/>
    <cellStyle name="计算 2 19 12" xfId="28632"/>
    <cellStyle name="计算 2 19 13" xfId="28633"/>
    <cellStyle name="计算 2 19 14" xfId="28634"/>
    <cellStyle name="计算 2 19 15" xfId="28635"/>
    <cellStyle name="计算 2 19 2" xfId="28636"/>
    <cellStyle name="计算 2 19 3" xfId="28637"/>
    <cellStyle name="计算 2 19 4" xfId="28638"/>
    <cellStyle name="计算 2 19 5" xfId="28639"/>
    <cellStyle name="计算 2 19 6" xfId="28640"/>
    <cellStyle name="计算 2 19 7" xfId="28641"/>
    <cellStyle name="计算 2 19 8" xfId="28642"/>
    <cellStyle name="计算 2 19 9" xfId="28643"/>
    <cellStyle name="计算 2 2" xfId="28644"/>
    <cellStyle name="计算 2 2 10" xfId="28645"/>
    <cellStyle name="计算 2 2 11" xfId="28646"/>
    <cellStyle name="计算 2 2 12" xfId="28647"/>
    <cellStyle name="计算 2 2 13" xfId="28648"/>
    <cellStyle name="计算 2 2 14" xfId="28649"/>
    <cellStyle name="计算 2 2 15" xfId="28650"/>
    <cellStyle name="计算 2 2 2" xfId="28651"/>
    <cellStyle name="计算 2 2 3" xfId="28652"/>
    <cellStyle name="计算 2 2 4" xfId="28653"/>
    <cellStyle name="计算 2 2 5" xfId="28654"/>
    <cellStyle name="计算 2 2 6" xfId="28655"/>
    <cellStyle name="计算 2 2 7" xfId="28656"/>
    <cellStyle name="计算 2 2 8" xfId="28657"/>
    <cellStyle name="计算 2 2 9" xfId="28658"/>
    <cellStyle name="计算 2 20" xfId="28659"/>
    <cellStyle name="计算 2 20 10" xfId="28660"/>
    <cellStyle name="计算 2 20 11" xfId="28661"/>
    <cellStyle name="计算 2 20 12" xfId="28662"/>
    <cellStyle name="计算 2 20 13" xfId="28663"/>
    <cellStyle name="计算 2 20 14" xfId="28664"/>
    <cellStyle name="计算 2 20 15" xfId="28665"/>
    <cellStyle name="计算 2 20 2" xfId="28666"/>
    <cellStyle name="计算 2 20 3" xfId="28667"/>
    <cellStyle name="计算 2 20 4" xfId="28668"/>
    <cellStyle name="计算 2 20 5" xfId="28669"/>
    <cellStyle name="计算 2 20 6" xfId="28670"/>
    <cellStyle name="计算 2 20 7" xfId="28671"/>
    <cellStyle name="计算 2 20 8" xfId="28672"/>
    <cellStyle name="计算 2 20 9" xfId="28673"/>
    <cellStyle name="计算 2 21" xfId="28674"/>
    <cellStyle name="计算 2 21 10" xfId="28675"/>
    <cellStyle name="计算 2 21 11" xfId="28676"/>
    <cellStyle name="计算 2 21 12" xfId="28677"/>
    <cellStyle name="计算 2 21 13" xfId="28678"/>
    <cellStyle name="计算 2 21 14" xfId="28679"/>
    <cellStyle name="计算 2 21 15" xfId="28680"/>
    <cellStyle name="计算 2 21 2" xfId="28681"/>
    <cellStyle name="计算 2 21 3" xfId="28682"/>
    <cellStyle name="计算 2 21 4" xfId="28683"/>
    <cellStyle name="计算 2 21 5" xfId="28684"/>
    <cellStyle name="计算 2 21 6" xfId="28685"/>
    <cellStyle name="计算 2 21 7" xfId="28686"/>
    <cellStyle name="计算 2 21 8" xfId="28687"/>
    <cellStyle name="计算 2 21 9" xfId="28688"/>
    <cellStyle name="计算 2 22" xfId="28689"/>
    <cellStyle name="计算 2 22 10" xfId="28690"/>
    <cellStyle name="计算 2 22 11" xfId="28691"/>
    <cellStyle name="计算 2 22 12" xfId="28692"/>
    <cellStyle name="计算 2 22 13" xfId="28693"/>
    <cellStyle name="计算 2 22 14" xfId="28694"/>
    <cellStyle name="计算 2 22 15" xfId="28695"/>
    <cellStyle name="计算 2 22 2" xfId="28696"/>
    <cellStyle name="计算 2 22 3" xfId="28697"/>
    <cellStyle name="计算 2 22 4" xfId="28698"/>
    <cellStyle name="计算 2 22 5" xfId="28699"/>
    <cellStyle name="计算 2 22 6" xfId="28700"/>
    <cellStyle name="计算 2 22 7" xfId="28701"/>
    <cellStyle name="计算 2 22 8" xfId="28702"/>
    <cellStyle name="计算 2 22 9" xfId="28703"/>
    <cellStyle name="计算 2 23" xfId="28704"/>
    <cellStyle name="计算 2 23 10" xfId="28705"/>
    <cellStyle name="计算 2 23 11" xfId="28706"/>
    <cellStyle name="计算 2 23 12" xfId="28707"/>
    <cellStyle name="计算 2 23 13" xfId="28708"/>
    <cellStyle name="计算 2 23 14" xfId="28709"/>
    <cellStyle name="计算 2 23 15" xfId="28710"/>
    <cellStyle name="计算 2 23 2" xfId="28711"/>
    <cellStyle name="计算 2 23 3" xfId="28712"/>
    <cellStyle name="计算 2 23 4" xfId="28713"/>
    <cellStyle name="计算 2 23 5" xfId="28714"/>
    <cellStyle name="计算 2 23 6" xfId="28715"/>
    <cellStyle name="计算 2 23 7" xfId="28716"/>
    <cellStyle name="计算 2 23 8" xfId="28717"/>
    <cellStyle name="计算 2 23 9" xfId="28718"/>
    <cellStyle name="计算 2 24" xfId="28719"/>
    <cellStyle name="计算 2 24 10" xfId="28720"/>
    <cellStyle name="计算 2 24 11" xfId="28721"/>
    <cellStyle name="计算 2 24 12" xfId="28722"/>
    <cellStyle name="计算 2 24 13" xfId="28723"/>
    <cellStyle name="计算 2 24 14" xfId="28724"/>
    <cellStyle name="计算 2 24 15" xfId="28725"/>
    <cellStyle name="计算 2 24 2" xfId="28726"/>
    <cellStyle name="计算 2 24 3" xfId="28727"/>
    <cellStyle name="计算 2 24 4" xfId="28728"/>
    <cellStyle name="计算 2 24 5" xfId="28729"/>
    <cellStyle name="计算 2 24 6" xfId="28730"/>
    <cellStyle name="计算 2 24 7" xfId="28731"/>
    <cellStyle name="计算 2 24 8" xfId="28732"/>
    <cellStyle name="计算 2 24 9" xfId="28733"/>
    <cellStyle name="计算 2 25" xfId="28734"/>
    <cellStyle name="计算 2 25 10" xfId="28735"/>
    <cellStyle name="计算 2 25 11" xfId="28736"/>
    <cellStyle name="计算 2 25 12" xfId="28737"/>
    <cellStyle name="计算 2 25 13" xfId="28738"/>
    <cellStyle name="计算 2 25 14" xfId="28739"/>
    <cellStyle name="计算 2 25 15" xfId="28740"/>
    <cellStyle name="计算 2 25 2" xfId="28741"/>
    <cellStyle name="计算 2 25 3" xfId="28742"/>
    <cellStyle name="计算 2 25 4" xfId="28743"/>
    <cellStyle name="计算 2 25 5" xfId="28744"/>
    <cellStyle name="计算 2 25 6" xfId="28745"/>
    <cellStyle name="计算 2 25 7" xfId="28746"/>
    <cellStyle name="计算 2 25 8" xfId="28747"/>
    <cellStyle name="计算 2 25 9" xfId="28748"/>
    <cellStyle name="计算 2 26" xfId="28749"/>
    <cellStyle name="计算 2 26 10" xfId="28750"/>
    <cellStyle name="计算 2 26 11" xfId="28751"/>
    <cellStyle name="计算 2 26 12" xfId="28752"/>
    <cellStyle name="计算 2 26 13" xfId="28753"/>
    <cellStyle name="计算 2 26 14" xfId="28754"/>
    <cellStyle name="计算 2 26 15" xfId="28755"/>
    <cellStyle name="计算 2 26 2" xfId="28756"/>
    <cellStyle name="计算 2 26 3" xfId="28757"/>
    <cellStyle name="计算 2 26 4" xfId="28758"/>
    <cellStyle name="计算 2 26 5" xfId="28759"/>
    <cellStyle name="计算 2 26 6" xfId="28760"/>
    <cellStyle name="计算 2 26 7" xfId="28761"/>
    <cellStyle name="计算 2 26 8" xfId="28762"/>
    <cellStyle name="计算 2 26 9" xfId="28763"/>
    <cellStyle name="计算 2 27" xfId="28764"/>
    <cellStyle name="计算 2 27 10" xfId="28765"/>
    <cellStyle name="计算 2 27 11" xfId="28766"/>
    <cellStyle name="计算 2 27 12" xfId="28767"/>
    <cellStyle name="计算 2 27 13" xfId="28768"/>
    <cellStyle name="计算 2 27 14" xfId="28769"/>
    <cellStyle name="计算 2 27 15" xfId="28770"/>
    <cellStyle name="计算 2 27 2" xfId="28771"/>
    <cellStyle name="计算 2 27 3" xfId="28772"/>
    <cellStyle name="计算 2 27 4" xfId="28773"/>
    <cellStyle name="计算 2 27 5" xfId="28774"/>
    <cellStyle name="计算 2 27 6" xfId="28775"/>
    <cellStyle name="计算 2 27 7" xfId="28776"/>
    <cellStyle name="计算 2 27 8" xfId="28777"/>
    <cellStyle name="计算 2 27 9" xfId="28778"/>
    <cellStyle name="计算 2 28" xfId="28779"/>
    <cellStyle name="计算 2 28 10" xfId="28780"/>
    <cellStyle name="计算 2 28 11" xfId="28781"/>
    <cellStyle name="计算 2 28 12" xfId="28782"/>
    <cellStyle name="计算 2 28 13" xfId="28783"/>
    <cellStyle name="计算 2 28 14" xfId="28784"/>
    <cellStyle name="计算 2 28 15" xfId="28785"/>
    <cellStyle name="计算 2 28 2" xfId="28786"/>
    <cellStyle name="计算 2 28 3" xfId="28787"/>
    <cellStyle name="计算 2 28 4" xfId="28788"/>
    <cellStyle name="计算 2 28 5" xfId="28789"/>
    <cellStyle name="计算 2 28 6" xfId="28790"/>
    <cellStyle name="计算 2 28 7" xfId="28791"/>
    <cellStyle name="计算 2 28 8" xfId="28792"/>
    <cellStyle name="计算 2 28 9" xfId="28793"/>
    <cellStyle name="计算 2 29" xfId="28794"/>
    <cellStyle name="计算 2 29 10" xfId="28795"/>
    <cellStyle name="计算 2 29 11" xfId="28796"/>
    <cellStyle name="计算 2 29 12" xfId="28797"/>
    <cellStyle name="计算 2 29 13" xfId="28798"/>
    <cellStyle name="计算 2 29 14" xfId="28799"/>
    <cellStyle name="计算 2 29 15" xfId="28800"/>
    <cellStyle name="计算 2 29 2" xfId="28801"/>
    <cellStyle name="计算 2 29 3" xfId="28802"/>
    <cellStyle name="计算 2 29 4" xfId="28803"/>
    <cellStyle name="计算 2 29 5" xfId="28804"/>
    <cellStyle name="计算 2 29 6" xfId="28805"/>
    <cellStyle name="计算 2 29 7" xfId="28806"/>
    <cellStyle name="计算 2 29 8" xfId="28807"/>
    <cellStyle name="计算 2 29 9" xfId="28808"/>
    <cellStyle name="计算 2 3" xfId="28809"/>
    <cellStyle name="计算 2 3 10" xfId="28810"/>
    <cellStyle name="计算 2 3 11" xfId="28811"/>
    <cellStyle name="计算 2 3 12" xfId="28812"/>
    <cellStyle name="计算 2 3 13" xfId="28813"/>
    <cellStyle name="计算 2 3 14" xfId="28814"/>
    <cellStyle name="计算 2 3 15" xfId="28815"/>
    <cellStyle name="计算 2 3 2" xfId="28816"/>
    <cellStyle name="计算 2 3 3" xfId="28817"/>
    <cellStyle name="计算 2 3 4" xfId="28818"/>
    <cellStyle name="计算 2 3 5" xfId="28819"/>
    <cellStyle name="计算 2 3 6" xfId="28820"/>
    <cellStyle name="计算 2 3 7" xfId="28821"/>
    <cellStyle name="计算 2 3 8" xfId="28822"/>
    <cellStyle name="计算 2 3 9" xfId="28823"/>
    <cellStyle name="计算 2 30" xfId="28824"/>
    <cellStyle name="计算 2 30 10" xfId="28825"/>
    <cellStyle name="计算 2 30 11" xfId="28826"/>
    <cellStyle name="计算 2 30 12" xfId="28827"/>
    <cellStyle name="计算 2 30 13" xfId="28828"/>
    <cellStyle name="计算 2 30 14" xfId="28829"/>
    <cellStyle name="计算 2 30 15" xfId="28830"/>
    <cellStyle name="计算 2 30 2" xfId="28831"/>
    <cellStyle name="计算 2 30 3" xfId="28832"/>
    <cellStyle name="计算 2 30 4" xfId="28833"/>
    <cellStyle name="计算 2 30 5" xfId="28834"/>
    <cellStyle name="计算 2 30 6" xfId="28835"/>
    <cellStyle name="计算 2 30 7" xfId="28836"/>
    <cellStyle name="计算 2 30 8" xfId="28837"/>
    <cellStyle name="计算 2 30 9" xfId="28838"/>
    <cellStyle name="计算 2 31" xfId="28839"/>
    <cellStyle name="计算 2 31 10" xfId="28840"/>
    <cellStyle name="计算 2 31 11" xfId="28841"/>
    <cellStyle name="计算 2 31 12" xfId="28842"/>
    <cellStyle name="计算 2 31 13" xfId="28843"/>
    <cellStyle name="计算 2 31 14" xfId="28844"/>
    <cellStyle name="计算 2 31 15" xfId="28845"/>
    <cellStyle name="计算 2 31 2" xfId="28846"/>
    <cellStyle name="计算 2 31 3" xfId="28847"/>
    <cellStyle name="计算 2 31 4" xfId="28848"/>
    <cellStyle name="计算 2 31 5" xfId="28849"/>
    <cellStyle name="计算 2 31 6" xfId="28850"/>
    <cellStyle name="计算 2 31 7" xfId="28851"/>
    <cellStyle name="计算 2 31 8" xfId="28852"/>
    <cellStyle name="计算 2 31 9" xfId="28853"/>
    <cellStyle name="计算 2 32" xfId="28854"/>
    <cellStyle name="计算 2 32 10" xfId="28855"/>
    <cellStyle name="计算 2 32 11" xfId="28856"/>
    <cellStyle name="计算 2 32 12" xfId="28857"/>
    <cellStyle name="计算 2 32 13" xfId="28858"/>
    <cellStyle name="计算 2 32 14" xfId="28859"/>
    <cellStyle name="计算 2 32 15" xfId="28860"/>
    <cellStyle name="计算 2 32 2" xfId="28861"/>
    <cellStyle name="计算 2 32 3" xfId="28862"/>
    <cellStyle name="计算 2 32 4" xfId="28863"/>
    <cellStyle name="计算 2 32 5" xfId="28864"/>
    <cellStyle name="计算 2 32 6" xfId="28865"/>
    <cellStyle name="计算 2 32 7" xfId="28866"/>
    <cellStyle name="计算 2 32 8" xfId="28867"/>
    <cellStyle name="计算 2 32 9" xfId="28868"/>
    <cellStyle name="计算 2 33" xfId="28869"/>
    <cellStyle name="计算 2 33 10" xfId="28870"/>
    <cellStyle name="计算 2 33 11" xfId="28871"/>
    <cellStyle name="计算 2 33 12" xfId="28872"/>
    <cellStyle name="计算 2 33 13" xfId="28873"/>
    <cellStyle name="计算 2 33 14" xfId="28874"/>
    <cellStyle name="计算 2 33 15" xfId="28875"/>
    <cellStyle name="计算 2 33 2" xfId="28876"/>
    <cellStyle name="计算 2 33 3" xfId="28877"/>
    <cellStyle name="计算 2 33 4" xfId="28878"/>
    <cellStyle name="计算 2 33 5" xfId="28879"/>
    <cellStyle name="计算 2 33 6" xfId="28880"/>
    <cellStyle name="计算 2 33 7" xfId="28881"/>
    <cellStyle name="计算 2 33 8" xfId="28882"/>
    <cellStyle name="计算 2 33 9" xfId="28883"/>
    <cellStyle name="计算 2 34" xfId="28884"/>
    <cellStyle name="计算 2 34 10" xfId="28885"/>
    <cellStyle name="计算 2 34 11" xfId="28886"/>
    <cellStyle name="计算 2 34 12" xfId="28887"/>
    <cellStyle name="计算 2 34 13" xfId="28888"/>
    <cellStyle name="计算 2 34 14" xfId="28889"/>
    <cellStyle name="计算 2 34 15" xfId="28890"/>
    <cellStyle name="计算 2 34 2" xfId="28891"/>
    <cellStyle name="计算 2 34 3" xfId="28892"/>
    <cellStyle name="计算 2 34 4" xfId="28893"/>
    <cellStyle name="计算 2 34 5" xfId="28894"/>
    <cellStyle name="计算 2 34 6" xfId="28895"/>
    <cellStyle name="计算 2 34 7" xfId="28896"/>
    <cellStyle name="计算 2 34 8" xfId="28897"/>
    <cellStyle name="计算 2 34 9" xfId="28898"/>
    <cellStyle name="计算 2 35" xfId="28899"/>
    <cellStyle name="计算 2 36" xfId="28900"/>
    <cellStyle name="计算 2 37" xfId="28901"/>
    <cellStyle name="计算 2 38" xfId="28902"/>
    <cellStyle name="计算 2 39" xfId="28903"/>
    <cellStyle name="计算 2 4" xfId="28904"/>
    <cellStyle name="计算 2 4 10" xfId="28905"/>
    <cellStyle name="计算 2 4 11" xfId="28906"/>
    <cellStyle name="计算 2 4 12" xfId="28907"/>
    <cellStyle name="计算 2 4 13" xfId="28908"/>
    <cellStyle name="计算 2 4 14" xfId="28909"/>
    <cellStyle name="计算 2 4 15" xfId="28910"/>
    <cellStyle name="计算 2 4 2" xfId="28911"/>
    <cellStyle name="计算 2 4 3" xfId="28912"/>
    <cellStyle name="计算 2 4 4" xfId="28913"/>
    <cellStyle name="计算 2 4 5" xfId="28914"/>
    <cellStyle name="计算 2 4 6" xfId="28915"/>
    <cellStyle name="计算 2 4 7" xfId="28916"/>
    <cellStyle name="计算 2 4 8" xfId="28917"/>
    <cellStyle name="计算 2 4 9" xfId="28918"/>
    <cellStyle name="计算 2 40" xfId="28919"/>
    <cellStyle name="计算 2 41" xfId="28920"/>
    <cellStyle name="计算 2 42" xfId="28921"/>
    <cellStyle name="计算 2 43" xfId="28922"/>
    <cellStyle name="计算 2 44" xfId="28923"/>
    <cellStyle name="计算 2 45" xfId="28924"/>
    <cellStyle name="计算 2 46" xfId="28925"/>
    <cellStyle name="计算 2 47" xfId="28926"/>
    <cellStyle name="计算 2 48" xfId="28927"/>
    <cellStyle name="计算 2 49" xfId="28928"/>
    <cellStyle name="计算 2 5" xfId="28929"/>
    <cellStyle name="计算 2 5 10" xfId="28930"/>
    <cellStyle name="计算 2 5 11" xfId="28931"/>
    <cellStyle name="计算 2 5 12" xfId="28932"/>
    <cellStyle name="计算 2 5 13" xfId="28933"/>
    <cellStyle name="计算 2 5 14" xfId="28934"/>
    <cellStyle name="计算 2 5 15" xfId="28935"/>
    <cellStyle name="计算 2 5 2" xfId="28936"/>
    <cellStyle name="计算 2 5 3" xfId="28937"/>
    <cellStyle name="计算 2 5 4" xfId="28938"/>
    <cellStyle name="计算 2 5 5" xfId="28939"/>
    <cellStyle name="计算 2 5 6" xfId="28940"/>
    <cellStyle name="计算 2 5 7" xfId="28941"/>
    <cellStyle name="计算 2 5 8" xfId="28942"/>
    <cellStyle name="计算 2 5 9" xfId="28943"/>
    <cellStyle name="计算 2 50" xfId="28944"/>
    <cellStyle name="计算 2 51" xfId="28945"/>
    <cellStyle name="计算 2 52" xfId="28946"/>
    <cellStyle name="计算 2 53" xfId="28947"/>
    <cellStyle name="计算 2 54" xfId="28948"/>
    <cellStyle name="计算 2 55" xfId="28949"/>
    <cellStyle name="计算 2 56" xfId="28950"/>
    <cellStyle name="计算 2 57" xfId="28951"/>
    <cellStyle name="计算 2 58" xfId="28952"/>
    <cellStyle name="计算 2 59" xfId="28953"/>
    <cellStyle name="计算 2 6" xfId="28954"/>
    <cellStyle name="计算 2 6 10" xfId="28955"/>
    <cellStyle name="计算 2 6 11" xfId="28956"/>
    <cellStyle name="计算 2 6 12" xfId="28957"/>
    <cellStyle name="计算 2 6 13" xfId="28958"/>
    <cellStyle name="计算 2 6 14" xfId="28959"/>
    <cellStyle name="计算 2 6 15" xfId="28960"/>
    <cellStyle name="计算 2 6 2" xfId="28961"/>
    <cellStyle name="计算 2 6 3" xfId="28962"/>
    <cellStyle name="计算 2 6 4" xfId="28963"/>
    <cellStyle name="计算 2 6 5" xfId="28964"/>
    <cellStyle name="计算 2 6 6" xfId="28965"/>
    <cellStyle name="计算 2 6 7" xfId="28966"/>
    <cellStyle name="计算 2 6 8" xfId="28967"/>
    <cellStyle name="计算 2 6 9" xfId="28968"/>
    <cellStyle name="计算 2 60" xfId="28969"/>
    <cellStyle name="计算 2 7" xfId="28970"/>
    <cellStyle name="计算 2 7 10" xfId="28971"/>
    <cellStyle name="计算 2 7 11" xfId="28972"/>
    <cellStyle name="计算 2 7 12" xfId="28973"/>
    <cellStyle name="计算 2 7 13" xfId="28974"/>
    <cellStyle name="计算 2 7 14" xfId="28975"/>
    <cellStyle name="计算 2 7 15" xfId="28976"/>
    <cellStyle name="计算 2 7 2" xfId="28977"/>
    <cellStyle name="计算 2 7 3" xfId="28978"/>
    <cellStyle name="计算 2 7 4" xfId="28979"/>
    <cellStyle name="计算 2 7 5" xfId="28980"/>
    <cellStyle name="计算 2 7 6" xfId="28981"/>
    <cellStyle name="计算 2 7 7" xfId="28982"/>
    <cellStyle name="计算 2 7 8" xfId="28983"/>
    <cellStyle name="计算 2 7 9" xfId="28984"/>
    <cellStyle name="计算 2 8" xfId="28985"/>
    <cellStyle name="计算 2 8 10" xfId="28986"/>
    <cellStyle name="计算 2 8 11" xfId="28987"/>
    <cellStyle name="计算 2 8 12" xfId="28988"/>
    <cellStyle name="计算 2 8 13" xfId="28989"/>
    <cellStyle name="计算 2 8 14" xfId="28990"/>
    <cellStyle name="计算 2 8 15" xfId="28991"/>
    <cellStyle name="计算 2 8 2" xfId="28992"/>
    <cellStyle name="计算 2 8 3" xfId="28993"/>
    <cellStyle name="计算 2 8 4" xfId="28994"/>
    <cellStyle name="计算 2 8 5" xfId="28995"/>
    <cellStyle name="计算 2 8 6" xfId="28996"/>
    <cellStyle name="计算 2 8 7" xfId="28997"/>
    <cellStyle name="计算 2 8 8" xfId="28998"/>
    <cellStyle name="计算 2 8 9" xfId="28999"/>
    <cellStyle name="计算 2 9" xfId="29000"/>
    <cellStyle name="计算 2 9 10" xfId="29001"/>
    <cellStyle name="计算 2 9 11" xfId="29002"/>
    <cellStyle name="计算 2 9 12" xfId="29003"/>
    <cellStyle name="计算 2 9 13" xfId="29004"/>
    <cellStyle name="计算 2 9 14" xfId="29005"/>
    <cellStyle name="计算 2 9 15" xfId="29006"/>
    <cellStyle name="计算 2 9 2" xfId="29007"/>
    <cellStyle name="计算 2 9 3" xfId="29008"/>
    <cellStyle name="计算 2 9 4" xfId="29009"/>
    <cellStyle name="计算 2 9 5" xfId="29010"/>
    <cellStyle name="计算 2 9 6" xfId="29011"/>
    <cellStyle name="计算 2 9 7" xfId="29012"/>
    <cellStyle name="计算 2 9 8" xfId="29013"/>
    <cellStyle name="计算 2 9 9" xfId="29014"/>
    <cellStyle name="计算 3" xfId="29015"/>
    <cellStyle name="计算 3 10" xfId="29016"/>
    <cellStyle name="计算 3 11" xfId="29017"/>
    <cellStyle name="计算 3 12" xfId="29018"/>
    <cellStyle name="计算 3 13" xfId="29019"/>
    <cellStyle name="计算 3 14" xfId="29020"/>
    <cellStyle name="计算 3 15" xfId="29021"/>
    <cellStyle name="计算 3 16" xfId="29022"/>
    <cellStyle name="计算 3 17" xfId="29023"/>
    <cellStyle name="计算 3 18" xfId="29024"/>
    <cellStyle name="计算 3 19" xfId="29025"/>
    <cellStyle name="计算 3 2" xfId="29026"/>
    <cellStyle name="计算 3 2 10" xfId="29027"/>
    <cellStyle name="计算 3 2 11" xfId="29028"/>
    <cellStyle name="计算 3 2 12" xfId="29029"/>
    <cellStyle name="计算 3 2 13" xfId="29030"/>
    <cellStyle name="计算 3 2 14" xfId="29031"/>
    <cellStyle name="计算 3 2 15" xfId="29032"/>
    <cellStyle name="计算 3 2 2" xfId="29033"/>
    <cellStyle name="计算 3 2 3" xfId="29034"/>
    <cellStyle name="计算 3 2 4" xfId="29035"/>
    <cellStyle name="计算 3 2 5" xfId="29036"/>
    <cellStyle name="计算 3 2 6" xfId="29037"/>
    <cellStyle name="计算 3 2 7" xfId="29038"/>
    <cellStyle name="计算 3 2 8" xfId="29039"/>
    <cellStyle name="计算 3 2 9" xfId="29040"/>
    <cellStyle name="计算 3 20" xfId="29041"/>
    <cellStyle name="计算 3 21" xfId="29042"/>
    <cellStyle name="计算 3 22" xfId="29043"/>
    <cellStyle name="计算 3 23" xfId="29044"/>
    <cellStyle name="计算 3 24" xfId="29045"/>
    <cellStyle name="计算 3 25" xfId="29046"/>
    <cellStyle name="计算 3 26" xfId="29047"/>
    <cellStyle name="计算 3 27" xfId="29048"/>
    <cellStyle name="计算 3 28" xfId="29049"/>
    <cellStyle name="计算 3 29" xfId="29050"/>
    <cellStyle name="计算 3 3" xfId="29051"/>
    <cellStyle name="计算 3 3 10" xfId="29052"/>
    <cellStyle name="计算 3 3 11" xfId="29053"/>
    <cellStyle name="计算 3 3 12" xfId="29054"/>
    <cellStyle name="计算 3 3 13" xfId="29055"/>
    <cellStyle name="计算 3 3 14" xfId="29056"/>
    <cellStyle name="计算 3 3 15" xfId="29057"/>
    <cellStyle name="计算 3 3 2" xfId="29058"/>
    <cellStyle name="计算 3 3 3" xfId="29059"/>
    <cellStyle name="计算 3 3 4" xfId="29060"/>
    <cellStyle name="计算 3 3 5" xfId="29061"/>
    <cellStyle name="计算 3 3 6" xfId="29062"/>
    <cellStyle name="计算 3 3 7" xfId="29063"/>
    <cellStyle name="计算 3 3 8" xfId="29064"/>
    <cellStyle name="计算 3 3 9" xfId="29065"/>
    <cellStyle name="计算 3 30" xfId="29066"/>
    <cellStyle name="计算 3 31" xfId="29067"/>
    <cellStyle name="计算 3 32" xfId="29068"/>
    <cellStyle name="计算 3 33" xfId="29069"/>
    <cellStyle name="计算 3 4" xfId="29070"/>
    <cellStyle name="计算 3 4 10" xfId="29071"/>
    <cellStyle name="计算 3 4 11" xfId="29072"/>
    <cellStyle name="计算 3 4 12" xfId="29073"/>
    <cellStyle name="计算 3 4 13" xfId="29074"/>
    <cellStyle name="计算 3 4 14" xfId="29075"/>
    <cellStyle name="计算 3 4 15" xfId="29076"/>
    <cellStyle name="计算 3 4 2" xfId="29077"/>
    <cellStyle name="计算 3 4 3" xfId="29078"/>
    <cellStyle name="计算 3 4 4" xfId="29079"/>
    <cellStyle name="计算 3 4 5" xfId="29080"/>
    <cellStyle name="计算 3 4 6" xfId="29081"/>
    <cellStyle name="计算 3 4 7" xfId="29082"/>
    <cellStyle name="计算 3 4 8" xfId="29083"/>
    <cellStyle name="计算 3 4 9" xfId="29084"/>
    <cellStyle name="计算 3 5" xfId="29085"/>
    <cellStyle name="计算 3 5 10" xfId="29086"/>
    <cellStyle name="计算 3 5 11" xfId="29087"/>
    <cellStyle name="计算 3 5 12" xfId="29088"/>
    <cellStyle name="计算 3 5 13" xfId="29089"/>
    <cellStyle name="计算 3 5 14" xfId="29090"/>
    <cellStyle name="计算 3 5 15" xfId="29091"/>
    <cellStyle name="计算 3 5 2" xfId="29092"/>
    <cellStyle name="计算 3 5 3" xfId="29093"/>
    <cellStyle name="计算 3 5 4" xfId="29094"/>
    <cellStyle name="计算 3 5 5" xfId="29095"/>
    <cellStyle name="计算 3 5 6" xfId="29096"/>
    <cellStyle name="计算 3 5 7" xfId="29097"/>
    <cellStyle name="计算 3 5 8" xfId="29098"/>
    <cellStyle name="计算 3 5 9" xfId="29099"/>
    <cellStyle name="计算 3 6" xfId="29100"/>
    <cellStyle name="计算 3 6 10" xfId="29101"/>
    <cellStyle name="计算 3 6 11" xfId="29102"/>
    <cellStyle name="计算 3 6 12" xfId="29103"/>
    <cellStyle name="计算 3 6 13" xfId="29104"/>
    <cellStyle name="计算 3 6 14" xfId="29105"/>
    <cellStyle name="计算 3 6 15" xfId="29106"/>
    <cellStyle name="计算 3 6 2" xfId="29107"/>
    <cellStyle name="计算 3 6 3" xfId="29108"/>
    <cellStyle name="计算 3 6 4" xfId="29109"/>
    <cellStyle name="计算 3 6 5" xfId="29110"/>
    <cellStyle name="计算 3 6 6" xfId="29111"/>
    <cellStyle name="计算 3 6 7" xfId="29112"/>
    <cellStyle name="计算 3 6 8" xfId="29113"/>
    <cellStyle name="计算 3 6 9" xfId="29114"/>
    <cellStyle name="计算 3 7" xfId="29115"/>
    <cellStyle name="计算 3 7 10" xfId="29116"/>
    <cellStyle name="计算 3 7 11" xfId="29117"/>
    <cellStyle name="计算 3 7 12" xfId="29118"/>
    <cellStyle name="计算 3 7 13" xfId="29119"/>
    <cellStyle name="计算 3 7 14" xfId="29120"/>
    <cellStyle name="计算 3 7 15" xfId="29121"/>
    <cellStyle name="计算 3 7 2" xfId="29122"/>
    <cellStyle name="计算 3 7 3" xfId="29123"/>
    <cellStyle name="计算 3 7 4" xfId="29124"/>
    <cellStyle name="计算 3 7 5" xfId="29125"/>
    <cellStyle name="计算 3 7 6" xfId="29126"/>
    <cellStyle name="计算 3 7 7" xfId="29127"/>
    <cellStyle name="计算 3 7 8" xfId="29128"/>
    <cellStyle name="计算 3 7 9" xfId="29129"/>
    <cellStyle name="计算 3 8" xfId="29130"/>
    <cellStyle name="计算 3 9" xfId="29131"/>
    <cellStyle name="计算 4" xfId="29132"/>
    <cellStyle name="计算 4 10" xfId="29133"/>
    <cellStyle name="计算 4 11" xfId="29134"/>
    <cellStyle name="计算 4 12" xfId="29135"/>
    <cellStyle name="计算 4 13" xfId="29136"/>
    <cellStyle name="计算 4 14" xfId="29137"/>
    <cellStyle name="计算 4 15" xfId="29138"/>
    <cellStyle name="计算 4 2" xfId="29139"/>
    <cellStyle name="计算 4 3" xfId="29140"/>
    <cellStyle name="计算 4 4" xfId="29141"/>
    <cellStyle name="计算 4 5" xfId="29142"/>
    <cellStyle name="计算 4 6" xfId="29143"/>
    <cellStyle name="计算 4 7" xfId="29144"/>
    <cellStyle name="计算 4 8" xfId="29145"/>
    <cellStyle name="计算 4 9" xfId="29146"/>
    <cellStyle name="计算 5" xfId="29147"/>
    <cellStyle name="计算 5 10" xfId="29148"/>
    <cellStyle name="计算 5 11" xfId="29149"/>
    <cellStyle name="计算 5 12" xfId="29150"/>
    <cellStyle name="计算 5 13" xfId="29151"/>
    <cellStyle name="计算 5 14" xfId="29152"/>
    <cellStyle name="计算 5 15" xfId="29153"/>
    <cellStyle name="计算 5 2" xfId="29154"/>
    <cellStyle name="计算 5 3" xfId="29155"/>
    <cellStyle name="计算 5 4" xfId="29156"/>
    <cellStyle name="计算 5 5" xfId="29157"/>
    <cellStyle name="计算 5 6" xfId="29158"/>
    <cellStyle name="计算 5 7" xfId="29159"/>
    <cellStyle name="计算 5 8" xfId="29160"/>
    <cellStyle name="计算 5 9" xfId="29161"/>
    <cellStyle name="计算 6" xfId="29162"/>
    <cellStyle name="计算 6 10" xfId="29163"/>
    <cellStyle name="计算 6 11" xfId="29164"/>
    <cellStyle name="计算 6 12" xfId="29165"/>
    <cellStyle name="计算 6 13" xfId="29166"/>
    <cellStyle name="计算 6 14" xfId="29167"/>
    <cellStyle name="计算 6 15" xfId="29168"/>
    <cellStyle name="计算 6 2" xfId="29169"/>
    <cellStyle name="计算 6 3" xfId="29170"/>
    <cellStyle name="计算 6 4" xfId="29171"/>
    <cellStyle name="计算 6 5" xfId="29172"/>
    <cellStyle name="计算 6 6" xfId="29173"/>
    <cellStyle name="计算 6 7" xfId="29174"/>
    <cellStyle name="计算 6 8" xfId="29175"/>
    <cellStyle name="计算 6 9" xfId="29176"/>
    <cellStyle name="计算 7" xfId="29177"/>
    <cellStyle name="计算 7 10" xfId="29178"/>
    <cellStyle name="计算 7 11" xfId="29179"/>
    <cellStyle name="计算 7 12" xfId="29180"/>
    <cellStyle name="计算 7 13" xfId="29181"/>
    <cellStyle name="计算 7 14" xfId="29182"/>
    <cellStyle name="计算 7 15" xfId="29183"/>
    <cellStyle name="计算 7 2" xfId="29184"/>
    <cellStyle name="计算 7 3" xfId="29185"/>
    <cellStyle name="计算 7 4" xfId="29186"/>
    <cellStyle name="计算 7 5" xfId="29187"/>
    <cellStyle name="计算 7 6" xfId="29188"/>
    <cellStyle name="计算 7 7" xfId="29189"/>
    <cellStyle name="计算 7 8" xfId="29190"/>
    <cellStyle name="计算 7 9" xfId="29191"/>
    <cellStyle name="计算 8" xfId="29192"/>
    <cellStyle name="计算 8 10" xfId="29193"/>
    <cellStyle name="计算 8 11" xfId="29194"/>
    <cellStyle name="计算 8 12" xfId="29195"/>
    <cellStyle name="计算 8 13" xfId="29196"/>
    <cellStyle name="计算 8 14" xfId="29197"/>
    <cellStyle name="计算 8 15" xfId="29198"/>
    <cellStyle name="计算 8 2" xfId="29199"/>
    <cellStyle name="计算 8 3" xfId="29200"/>
    <cellStyle name="计算 8 4" xfId="29201"/>
    <cellStyle name="计算 8 5" xfId="29202"/>
    <cellStyle name="计算 8 6" xfId="29203"/>
    <cellStyle name="计算 8 7" xfId="29204"/>
    <cellStyle name="计算 8 8" xfId="29205"/>
    <cellStyle name="计算 8 9" xfId="29206"/>
    <cellStyle name="计算 9" xfId="29207"/>
    <cellStyle name="计算 9 10" xfId="29208"/>
    <cellStyle name="计算 9 11" xfId="29209"/>
    <cellStyle name="计算 9 12" xfId="29210"/>
    <cellStyle name="计算 9 13" xfId="29211"/>
    <cellStyle name="计算 9 14" xfId="29212"/>
    <cellStyle name="计算 9 15" xfId="29213"/>
    <cellStyle name="计算 9 2" xfId="29214"/>
    <cellStyle name="计算 9 3" xfId="29215"/>
    <cellStyle name="计算 9 4" xfId="29216"/>
    <cellStyle name="计算 9 5" xfId="29217"/>
    <cellStyle name="计算 9 6" xfId="29218"/>
    <cellStyle name="计算 9 7" xfId="29219"/>
    <cellStyle name="计算 9 8" xfId="29220"/>
    <cellStyle name="计算 9 9" xfId="29221"/>
    <cellStyle name="检查单元格 10" xfId="29222"/>
    <cellStyle name="检查单元格 10 2" xfId="29223"/>
    <cellStyle name="检查单元格 10 3" xfId="29224"/>
    <cellStyle name="检查单元格 11" xfId="29225"/>
    <cellStyle name="检查单元格 11 2" xfId="29226"/>
    <cellStyle name="检查单元格 12" xfId="29227"/>
    <cellStyle name="检查单元格 2" xfId="29228"/>
    <cellStyle name="检查单元格 2 10" xfId="29229"/>
    <cellStyle name="检查单元格 2 10 10" xfId="29230"/>
    <cellStyle name="检查单元格 2 10 11" xfId="29231"/>
    <cellStyle name="检查单元格 2 10 12" xfId="29232"/>
    <cellStyle name="检查单元格 2 10 13" xfId="29233"/>
    <cellStyle name="检查单元格 2 10 14" xfId="29234"/>
    <cellStyle name="检查单元格 2 10 15" xfId="29235"/>
    <cellStyle name="检查单元格 2 10 2" xfId="29236"/>
    <cellStyle name="检查单元格 2 10 3" xfId="29237"/>
    <cellStyle name="检查单元格 2 10 4" xfId="29238"/>
    <cellStyle name="检查单元格 2 10 5" xfId="29239"/>
    <cellStyle name="检查单元格 2 10 6" xfId="29240"/>
    <cellStyle name="检查单元格 2 10 7" xfId="29241"/>
    <cellStyle name="检查单元格 2 10 8" xfId="29242"/>
    <cellStyle name="检查单元格 2 10 9" xfId="29243"/>
    <cellStyle name="检查单元格 2 11" xfId="29244"/>
    <cellStyle name="检查单元格 2 11 10" xfId="29245"/>
    <cellStyle name="检查单元格 2 11 11" xfId="29246"/>
    <cellStyle name="检查单元格 2 11 12" xfId="29247"/>
    <cellStyle name="检查单元格 2 11 13" xfId="29248"/>
    <cellStyle name="检查单元格 2 11 14" xfId="29249"/>
    <cellStyle name="检查单元格 2 11 15" xfId="29250"/>
    <cellStyle name="检查单元格 2 11 2" xfId="29251"/>
    <cellStyle name="检查单元格 2 11 3" xfId="29252"/>
    <cellStyle name="检查单元格 2 11 4" xfId="29253"/>
    <cellStyle name="检查单元格 2 11 5" xfId="29254"/>
    <cellStyle name="检查单元格 2 11 6" xfId="29255"/>
    <cellStyle name="检查单元格 2 11 7" xfId="29256"/>
    <cellStyle name="检查单元格 2 11 8" xfId="29257"/>
    <cellStyle name="检查单元格 2 11 9" xfId="29258"/>
    <cellStyle name="检查单元格 2 12" xfId="29259"/>
    <cellStyle name="检查单元格 2 12 10" xfId="29260"/>
    <cellStyle name="检查单元格 2 12 11" xfId="29261"/>
    <cellStyle name="检查单元格 2 12 12" xfId="29262"/>
    <cellStyle name="检查单元格 2 12 13" xfId="29263"/>
    <cellStyle name="检查单元格 2 12 14" xfId="29264"/>
    <cellStyle name="检查单元格 2 12 15" xfId="29265"/>
    <cellStyle name="检查单元格 2 12 2" xfId="29266"/>
    <cellStyle name="检查单元格 2 12 3" xfId="29267"/>
    <cellStyle name="检查单元格 2 12 4" xfId="29268"/>
    <cellStyle name="检查单元格 2 12 5" xfId="29269"/>
    <cellStyle name="检查单元格 2 12 6" xfId="29270"/>
    <cellStyle name="检查单元格 2 12 7" xfId="29271"/>
    <cellStyle name="检查单元格 2 12 8" xfId="29272"/>
    <cellStyle name="检查单元格 2 12 9" xfId="29273"/>
    <cellStyle name="检查单元格 2 13" xfId="29274"/>
    <cellStyle name="检查单元格 2 13 10" xfId="29275"/>
    <cellStyle name="检查单元格 2 13 11" xfId="29276"/>
    <cellStyle name="检查单元格 2 13 12" xfId="29277"/>
    <cellStyle name="检查单元格 2 13 13" xfId="29278"/>
    <cellStyle name="检查单元格 2 13 14" xfId="29279"/>
    <cellStyle name="检查单元格 2 13 15" xfId="29280"/>
    <cellStyle name="检查单元格 2 13 2" xfId="29281"/>
    <cellStyle name="检查单元格 2 13 3" xfId="29282"/>
    <cellStyle name="检查单元格 2 13 4" xfId="29283"/>
    <cellStyle name="检查单元格 2 13 5" xfId="29284"/>
    <cellStyle name="检查单元格 2 13 6" xfId="29285"/>
    <cellStyle name="检查单元格 2 13 7" xfId="29286"/>
    <cellStyle name="检查单元格 2 13 8" xfId="29287"/>
    <cellStyle name="检查单元格 2 13 9" xfId="29288"/>
    <cellStyle name="检查单元格 2 14" xfId="29289"/>
    <cellStyle name="检查单元格 2 14 10" xfId="29290"/>
    <cellStyle name="检查单元格 2 14 11" xfId="29291"/>
    <cellStyle name="检查单元格 2 14 12" xfId="29292"/>
    <cellStyle name="检查单元格 2 14 13" xfId="29293"/>
    <cellStyle name="检查单元格 2 14 14" xfId="29294"/>
    <cellStyle name="检查单元格 2 14 15" xfId="29295"/>
    <cellStyle name="检查单元格 2 14 2" xfId="29296"/>
    <cellStyle name="检查单元格 2 14 3" xfId="29297"/>
    <cellStyle name="检查单元格 2 14 4" xfId="29298"/>
    <cellStyle name="检查单元格 2 14 5" xfId="29299"/>
    <cellStyle name="检查单元格 2 14 6" xfId="29300"/>
    <cellStyle name="检查单元格 2 14 7" xfId="29301"/>
    <cellStyle name="检查单元格 2 14 8" xfId="29302"/>
    <cellStyle name="检查单元格 2 14 9" xfId="29303"/>
    <cellStyle name="检查单元格 2 15" xfId="29304"/>
    <cellStyle name="检查单元格 2 15 10" xfId="29305"/>
    <cellStyle name="检查单元格 2 15 11" xfId="29306"/>
    <cellStyle name="检查单元格 2 15 12" xfId="29307"/>
    <cellStyle name="检查单元格 2 15 13" xfId="29308"/>
    <cellStyle name="检查单元格 2 15 14" xfId="29309"/>
    <cellStyle name="检查单元格 2 15 15" xfId="29310"/>
    <cellStyle name="检查单元格 2 15 2" xfId="29311"/>
    <cellStyle name="检查单元格 2 15 3" xfId="29312"/>
    <cellStyle name="检查单元格 2 15 4" xfId="29313"/>
    <cellStyle name="检查单元格 2 15 5" xfId="29314"/>
    <cellStyle name="检查单元格 2 15 6" xfId="29315"/>
    <cellStyle name="检查单元格 2 15 7" xfId="29316"/>
    <cellStyle name="检查单元格 2 15 8" xfId="29317"/>
    <cellStyle name="检查单元格 2 15 9" xfId="29318"/>
    <cellStyle name="检查单元格 2 16" xfId="29319"/>
    <cellStyle name="检查单元格 2 16 10" xfId="29320"/>
    <cellStyle name="检查单元格 2 16 11" xfId="29321"/>
    <cellStyle name="检查单元格 2 16 12" xfId="29322"/>
    <cellStyle name="检查单元格 2 16 13" xfId="29323"/>
    <cellStyle name="检查单元格 2 16 14" xfId="29324"/>
    <cellStyle name="检查单元格 2 16 15" xfId="29325"/>
    <cellStyle name="检查单元格 2 16 2" xfId="29326"/>
    <cellStyle name="检查单元格 2 16 3" xfId="29327"/>
    <cellStyle name="检查单元格 2 16 4" xfId="29328"/>
    <cellStyle name="检查单元格 2 16 5" xfId="29329"/>
    <cellStyle name="检查单元格 2 16 6" xfId="29330"/>
    <cellStyle name="检查单元格 2 16 7" xfId="29331"/>
    <cellStyle name="检查单元格 2 16 8" xfId="29332"/>
    <cellStyle name="检查单元格 2 16 9" xfId="29333"/>
    <cellStyle name="检查单元格 2 17" xfId="29334"/>
    <cellStyle name="检查单元格 2 17 10" xfId="29335"/>
    <cellStyle name="检查单元格 2 17 11" xfId="29336"/>
    <cellStyle name="检查单元格 2 17 12" xfId="29337"/>
    <cellStyle name="检查单元格 2 17 13" xfId="29338"/>
    <cellStyle name="检查单元格 2 17 14" xfId="29339"/>
    <cellStyle name="检查单元格 2 17 15" xfId="29340"/>
    <cellStyle name="检查单元格 2 17 2" xfId="29341"/>
    <cellStyle name="检查单元格 2 17 3" xfId="29342"/>
    <cellStyle name="检查单元格 2 17 4" xfId="29343"/>
    <cellStyle name="检查单元格 2 17 5" xfId="29344"/>
    <cellStyle name="检查单元格 2 17 6" xfId="29345"/>
    <cellStyle name="检查单元格 2 17 7" xfId="29346"/>
    <cellStyle name="检查单元格 2 17 8" xfId="29347"/>
    <cellStyle name="检查单元格 2 17 9" xfId="29348"/>
    <cellStyle name="检查单元格 2 18" xfId="29349"/>
    <cellStyle name="检查单元格 2 18 10" xfId="29350"/>
    <cellStyle name="检查单元格 2 18 11" xfId="29351"/>
    <cellStyle name="检查单元格 2 18 12" xfId="29352"/>
    <cellStyle name="检查单元格 2 18 13" xfId="29353"/>
    <cellStyle name="检查单元格 2 18 14" xfId="29354"/>
    <cellStyle name="检查单元格 2 18 15" xfId="29355"/>
    <cellStyle name="检查单元格 2 18 2" xfId="29356"/>
    <cellStyle name="检查单元格 2 18 3" xfId="29357"/>
    <cellStyle name="检查单元格 2 18 4" xfId="29358"/>
    <cellStyle name="检查单元格 2 18 5" xfId="29359"/>
    <cellStyle name="检查单元格 2 18 6" xfId="29360"/>
    <cellStyle name="检查单元格 2 18 7" xfId="29361"/>
    <cellStyle name="检查单元格 2 18 8" xfId="29362"/>
    <cellStyle name="检查单元格 2 18 9" xfId="29363"/>
    <cellStyle name="检查单元格 2 19" xfId="29364"/>
    <cellStyle name="检查单元格 2 19 10" xfId="29365"/>
    <cellStyle name="检查单元格 2 19 11" xfId="29366"/>
    <cellStyle name="检查单元格 2 19 12" xfId="29367"/>
    <cellStyle name="检查单元格 2 19 13" xfId="29368"/>
    <cellStyle name="检查单元格 2 19 14" xfId="29369"/>
    <cellStyle name="检查单元格 2 19 15" xfId="29370"/>
    <cellStyle name="检查单元格 2 19 2" xfId="29371"/>
    <cellStyle name="检查单元格 2 19 3" xfId="29372"/>
    <cellStyle name="检查单元格 2 19 4" xfId="29373"/>
    <cellStyle name="检查单元格 2 19 5" xfId="29374"/>
    <cellStyle name="检查单元格 2 19 6" xfId="29375"/>
    <cellStyle name="检查单元格 2 19 7" xfId="29376"/>
    <cellStyle name="检查单元格 2 19 8" xfId="29377"/>
    <cellStyle name="检查单元格 2 19 9" xfId="29378"/>
    <cellStyle name="检查单元格 2 2" xfId="29379"/>
    <cellStyle name="检查单元格 2 2 10" xfId="29380"/>
    <cellStyle name="检查单元格 2 2 11" xfId="29381"/>
    <cellStyle name="检查单元格 2 2 12" xfId="29382"/>
    <cellStyle name="检查单元格 2 2 13" xfId="29383"/>
    <cellStyle name="检查单元格 2 2 14" xfId="29384"/>
    <cellStyle name="检查单元格 2 2 15" xfId="29385"/>
    <cellStyle name="检查单元格 2 2 2" xfId="29386"/>
    <cellStyle name="检查单元格 2 2 3" xfId="29387"/>
    <cellStyle name="检查单元格 2 2 4" xfId="29388"/>
    <cellStyle name="检查单元格 2 2 5" xfId="29389"/>
    <cellStyle name="检查单元格 2 2 6" xfId="29390"/>
    <cellStyle name="检查单元格 2 2 7" xfId="29391"/>
    <cellStyle name="检查单元格 2 2 8" xfId="29392"/>
    <cellStyle name="检查单元格 2 2 9" xfId="29393"/>
    <cellStyle name="检查单元格 2 20" xfId="29394"/>
    <cellStyle name="检查单元格 2 20 10" xfId="29395"/>
    <cellStyle name="检查单元格 2 20 11" xfId="29396"/>
    <cellStyle name="检查单元格 2 20 12" xfId="29397"/>
    <cellStyle name="检查单元格 2 20 13" xfId="29398"/>
    <cellStyle name="检查单元格 2 20 14" xfId="29399"/>
    <cellStyle name="检查单元格 2 20 15" xfId="29400"/>
    <cellStyle name="检查单元格 2 20 2" xfId="29401"/>
    <cellStyle name="检查单元格 2 20 3" xfId="29402"/>
    <cellStyle name="检查单元格 2 20 4" xfId="29403"/>
    <cellStyle name="检查单元格 2 20 5" xfId="29404"/>
    <cellStyle name="检查单元格 2 20 6" xfId="29405"/>
    <cellStyle name="检查单元格 2 20 7" xfId="29406"/>
    <cellStyle name="检查单元格 2 20 8" xfId="29407"/>
    <cellStyle name="检查单元格 2 20 9" xfId="29408"/>
    <cellStyle name="检查单元格 2 21" xfId="29409"/>
    <cellStyle name="检查单元格 2 21 10" xfId="29410"/>
    <cellStyle name="检查单元格 2 21 11" xfId="29411"/>
    <cellStyle name="检查单元格 2 21 12" xfId="29412"/>
    <cellStyle name="检查单元格 2 21 13" xfId="29413"/>
    <cellStyle name="检查单元格 2 21 14" xfId="29414"/>
    <cellStyle name="检查单元格 2 21 15" xfId="29415"/>
    <cellStyle name="检查单元格 2 21 2" xfId="29416"/>
    <cellStyle name="检查单元格 2 21 3" xfId="29417"/>
    <cellStyle name="检查单元格 2 21 4" xfId="29418"/>
    <cellStyle name="检查单元格 2 21 5" xfId="29419"/>
    <cellStyle name="检查单元格 2 21 6" xfId="29420"/>
    <cellStyle name="检查单元格 2 21 7" xfId="29421"/>
    <cellStyle name="检查单元格 2 21 8" xfId="29422"/>
    <cellStyle name="检查单元格 2 21 9" xfId="29423"/>
    <cellStyle name="检查单元格 2 22" xfId="29424"/>
    <cellStyle name="检查单元格 2 22 10" xfId="29425"/>
    <cellStyle name="检查单元格 2 22 11" xfId="29426"/>
    <cellStyle name="检查单元格 2 22 12" xfId="29427"/>
    <cellStyle name="检查单元格 2 22 13" xfId="29428"/>
    <cellStyle name="检查单元格 2 22 14" xfId="29429"/>
    <cellStyle name="检查单元格 2 22 15" xfId="29430"/>
    <cellStyle name="检查单元格 2 22 2" xfId="29431"/>
    <cellStyle name="检查单元格 2 22 3" xfId="29432"/>
    <cellStyle name="检查单元格 2 22 4" xfId="29433"/>
    <cellStyle name="检查单元格 2 22 5" xfId="29434"/>
    <cellStyle name="检查单元格 2 22 6" xfId="29435"/>
    <cellStyle name="检查单元格 2 22 7" xfId="29436"/>
    <cellStyle name="检查单元格 2 22 8" xfId="29437"/>
    <cellStyle name="检查单元格 2 22 9" xfId="29438"/>
    <cellStyle name="检查单元格 2 23" xfId="29439"/>
    <cellStyle name="检查单元格 2 23 10" xfId="29440"/>
    <cellStyle name="检查单元格 2 23 11" xfId="29441"/>
    <cellStyle name="检查单元格 2 23 12" xfId="29442"/>
    <cellStyle name="检查单元格 2 23 13" xfId="29443"/>
    <cellStyle name="检查单元格 2 23 14" xfId="29444"/>
    <cellStyle name="检查单元格 2 23 15" xfId="29445"/>
    <cellStyle name="检查单元格 2 23 2" xfId="29446"/>
    <cellStyle name="检查单元格 2 23 3" xfId="29447"/>
    <cellStyle name="检查单元格 2 23 4" xfId="29448"/>
    <cellStyle name="检查单元格 2 23 5" xfId="29449"/>
    <cellStyle name="检查单元格 2 23 6" xfId="29450"/>
    <cellStyle name="检查单元格 2 23 7" xfId="29451"/>
    <cellStyle name="检查单元格 2 23 8" xfId="29452"/>
    <cellStyle name="检查单元格 2 23 9" xfId="29453"/>
    <cellStyle name="检查单元格 2 24" xfId="29454"/>
    <cellStyle name="检查单元格 2 24 10" xfId="29455"/>
    <cellStyle name="检查单元格 2 24 11" xfId="29456"/>
    <cellStyle name="检查单元格 2 24 12" xfId="29457"/>
    <cellStyle name="检查单元格 2 24 13" xfId="29458"/>
    <cellStyle name="检查单元格 2 24 14" xfId="29459"/>
    <cellStyle name="检查单元格 2 24 15" xfId="29460"/>
    <cellStyle name="检查单元格 2 24 2" xfId="29461"/>
    <cellStyle name="检查单元格 2 24 3" xfId="29462"/>
    <cellStyle name="检查单元格 2 24 4" xfId="29463"/>
    <cellStyle name="检查单元格 2 24 5" xfId="29464"/>
    <cellStyle name="检查单元格 2 24 6" xfId="29465"/>
    <cellStyle name="检查单元格 2 24 7" xfId="29466"/>
    <cellStyle name="检查单元格 2 24 8" xfId="29467"/>
    <cellStyle name="检查单元格 2 24 9" xfId="29468"/>
    <cellStyle name="检查单元格 2 25" xfId="29469"/>
    <cellStyle name="检查单元格 2 25 10" xfId="29470"/>
    <cellStyle name="检查单元格 2 25 11" xfId="29471"/>
    <cellStyle name="检查单元格 2 25 12" xfId="29472"/>
    <cellStyle name="检查单元格 2 25 13" xfId="29473"/>
    <cellStyle name="检查单元格 2 25 14" xfId="29474"/>
    <cellStyle name="检查单元格 2 25 15" xfId="29475"/>
    <cellStyle name="检查单元格 2 25 2" xfId="29476"/>
    <cellStyle name="检查单元格 2 25 3" xfId="29477"/>
    <cellStyle name="检查单元格 2 25 4" xfId="29478"/>
    <cellStyle name="检查单元格 2 25 5" xfId="29479"/>
    <cellStyle name="检查单元格 2 25 6" xfId="29480"/>
    <cellStyle name="检查单元格 2 25 7" xfId="29481"/>
    <cellStyle name="检查单元格 2 25 8" xfId="29482"/>
    <cellStyle name="检查单元格 2 25 9" xfId="29483"/>
    <cellStyle name="检查单元格 2 26" xfId="29484"/>
    <cellStyle name="检查单元格 2 26 10" xfId="29485"/>
    <cellStyle name="检查单元格 2 26 11" xfId="29486"/>
    <cellStyle name="检查单元格 2 26 12" xfId="29487"/>
    <cellStyle name="检查单元格 2 26 13" xfId="29488"/>
    <cellStyle name="检查单元格 2 26 14" xfId="29489"/>
    <cellStyle name="检查单元格 2 26 15" xfId="29490"/>
    <cellStyle name="检查单元格 2 26 2" xfId="29491"/>
    <cellStyle name="检查单元格 2 26 3" xfId="29492"/>
    <cellStyle name="检查单元格 2 26 4" xfId="29493"/>
    <cellStyle name="检查单元格 2 26 5" xfId="29494"/>
    <cellStyle name="检查单元格 2 26 6" xfId="29495"/>
    <cellStyle name="检查单元格 2 26 7" xfId="29496"/>
    <cellStyle name="检查单元格 2 26 8" xfId="29497"/>
    <cellStyle name="检查单元格 2 26 9" xfId="29498"/>
    <cellStyle name="检查单元格 2 27" xfId="29499"/>
    <cellStyle name="检查单元格 2 27 10" xfId="29500"/>
    <cellStyle name="检查单元格 2 27 11" xfId="29501"/>
    <cellStyle name="检查单元格 2 27 12" xfId="29502"/>
    <cellStyle name="检查单元格 2 27 13" xfId="29503"/>
    <cellStyle name="检查单元格 2 27 14" xfId="29504"/>
    <cellStyle name="检查单元格 2 27 15" xfId="29505"/>
    <cellStyle name="检查单元格 2 27 2" xfId="29506"/>
    <cellStyle name="检查单元格 2 27 3" xfId="29507"/>
    <cellStyle name="检查单元格 2 27 4" xfId="29508"/>
    <cellStyle name="检查单元格 2 27 5" xfId="29509"/>
    <cellStyle name="检查单元格 2 27 6" xfId="29510"/>
    <cellStyle name="检查单元格 2 27 7" xfId="29511"/>
    <cellStyle name="检查单元格 2 27 8" xfId="29512"/>
    <cellStyle name="检查单元格 2 27 9" xfId="29513"/>
    <cellStyle name="检查单元格 2 28" xfId="29514"/>
    <cellStyle name="检查单元格 2 28 10" xfId="29515"/>
    <cellStyle name="检查单元格 2 28 11" xfId="29516"/>
    <cellStyle name="检查单元格 2 28 12" xfId="29517"/>
    <cellStyle name="检查单元格 2 28 13" xfId="29518"/>
    <cellStyle name="检查单元格 2 28 14" xfId="29519"/>
    <cellStyle name="检查单元格 2 28 15" xfId="29520"/>
    <cellStyle name="检查单元格 2 28 2" xfId="29521"/>
    <cellStyle name="检查单元格 2 28 3" xfId="29522"/>
    <cellStyle name="检查单元格 2 28 4" xfId="29523"/>
    <cellStyle name="检查单元格 2 28 5" xfId="29524"/>
    <cellStyle name="检查单元格 2 28 6" xfId="29525"/>
    <cellStyle name="检查单元格 2 28 7" xfId="29526"/>
    <cellStyle name="检查单元格 2 28 8" xfId="29527"/>
    <cellStyle name="检查单元格 2 28 9" xfId="29528"/>
    <cellStyle name="检查单元格 2 29" xfId="29529"/>
    <cellStyle name="检查单元格 2 29 10" xfId="29530"/>
    <cellStyle name="检查单元格 2 29 11" xfId="29531"/>
    <cellStyle name="检查单元格 2 29 12" xfId="29532"/>
    <cellStyle name="检查单元格 2 29 13" xfId="29533"/>
    <cellStyle name="检查单元格 2 29 14" xfId="29534"/>
    <cellStyle name="检查单元格 2 29 15" xfId="29535"/>
    <cellStyle name="检查单元格 2 29 2" xfId="29536"/>
    <cellStyle name="检查单元格 2 29 3" xfId="29537"/>
    <cellStyle name="检查单元格 2 29 4" xfId="29538"/>
    <cellStyle name="检查单元格 2 29 5" xfId="29539"/>
    <cellStyle name="检查单元格 2 29 6" xfId="29540"/>
    <cellStyle name="检查单元格 2 29 7" xfId="29541"/>
    <cellStyle name="检查单元格 2 29 8" xfId="29542"/>
    <cellStyle name="检查单元格 2 29 9" xfId="29543"/>
    <cellStyle name="检查单元格 2 3" xfId="29544"/>
    <cellStyle name="检查单元格 2 3 10" xfId="29545"/>
    <cellStyle name="检查单元格 2 3 11" xfId="29546"/>
    <cellStyle name="检查单元格 2 3 12" xfId="29547"/>
    <cellStyle name="检查单元格 2 3 13" xfId="29548"/>
    <cellStyle name="检查单元格 2 3 14" xfId="29549"/>
    <cellStyle name="检查单元格 2 3 15" xfId="29550"/>
    <cellStyle name="检查单元格 2 3 2" xfId="29551"/>
    <cellStyle name="检查单元格 2 3 3" xfId="29552"/>
    <cellStyle name="检查单元格 2 3 4" xfId="29553"/>
    <cellStyle name="检查单元格 2 3 5" xfId="29554"/>
    <cellStyle name="检查单元格 2 3 6" xfId="29555"/>
    <cellStyle name="检查单元格 2 3 7" xfId="29556"/>
    <cellStyle name="检查单元格 2 3 8" xfId="29557"/>
    <cellStyle name="检查单元格 2 3 9" xfId="29558"/>
    <cellStyle name="检查单元格 2 30" xfId="29559"/>
    <cellStyle name="检查单元格 2 30 10" xfId="29560"/>
    <cellStyle name="检查单元格 2 30 11" xfId="29561"/>
    <cellStyle name="检查单元格 2 30 12" xfId="29562"/>
    <cellStyle name="检查单元格 2 30 13" xfId="29563"/>
    <cellStyle name="检查单元格 2 30 14" xfId="29564"/>
    <cellStyle name="检查单元格 2 30 15" xfId="29565"/>
    <cellStyle name="检查单元格 2 30 2" xfId="29566"/>
    <cellStyle name="检查单元格 2 30 3" xfId="29567"/>
    <cellStyle name="检查单元格 2 30 4" xfId="29568"/>
    <cellStyle name="检查单元格 2 30 5" xfId="29569"/>
    <cellStyle name="检查单元格 2 30 6" xfId="29570"/>
    <cellStyle name="检查单元格 2 30 7" xfId="29571"/>
    <cellStyle name="检查单元格 2 30 8" xfId="29572"/>
    <cellStyle name="检查单元格 2 30 9" xfId="29573"/>
    <cellStyle name="检查单元格 2 31" xfId="29574"/>
    <cellStyle name="检查单元格 2 31 10" xfId="29575"/>
    <cellStyle name="检查单元格 2 31 11" xfId="29576"/>
    <cellStyle name="检查单元格 2 31 12" xfId="29577"/>
    <cellStyle name="检查单元格 2 31 13" xfId="29578"/>
    <cellStyle name="检查单元格 2 31 14" xfId="29579"/>
    <cellStyle name="检查单元格 2 31 15" xfId="29580"/>
    <cellStyle name="检查单元格 2 31 2" xfId="29581"/>
    <cellStyle name="检查单元格 2 31 3" xfId="29582"/>
    <cellStyle name="检查单元格 2 31 4" xfId="29583"/>
    <cellStyle name="检查单元格 2 31 5" xfId="29584"/>
    <cellStyle name="检查单元格 2 31 6" xfId="29585"/>
    <cellStyle name="检查单元格 2 31 7" xfId="29586"/>
    <cellStyle name="检查单元格 2 31 8" xfId="29587"/>
    <cellStyle name="检查单元格 2 31 9" xfId="29588"/>
    <cellStyle name="检查单元格 2 32" xfId="29589"/>
    <cellStyle name="检查单元格 2 32 10" xfId="29590"/>
    <cellStyle name="检查单元格 2 32 11" xfId="29591"/>
    <cellStyle name="检查单元格 2 32 12" xfId="29592"/>
    <cellStyle name="检查单元格 2 32 13" xfId="29593"/>
    <cellStyle name="检查单元格 2 32 14" xfId="29594"/>
    <cellStyle name="检查单元格 2 32 15" xfId="29595"/>
    <cellStyle name="检查单元格 2 32 2" xfId="29596"/>
    <cellStyle name="检查单元格 2 32 3" xfId="29597"/>
    <cellStyle name="检查单元格 2 32 4" xfId="29598"/>
    <cellStyle name="检查单元格 2 32 5" xfId="29599"/>
    <cellStyle name="检查单元格 2 32 6" xfId="29600"/>
    <cellStyle name="检查单元格 2 32 7" xfId="29601"/>
    <cellStyle name="检查单元格 2 32 8" xfId="29602"/>
    <cellStyle name="检查单元格 2 32 9" xfId="29603"/>
    <cellStyle name="检查单元格 2 33" xfId="29604"/>
    <cellStyle name="检查单元格 2 33 10" xfId="29605"/>
    <cellStyle name="检查单元格 2 33 11" xfId="29606"/>
    <cellStyle name="检查单元格 2 33 12" xfId="29607"/>
    <cellStyle name="检查单元格 2 33 13" xfId="29608"/>
    <cellStyle name="检查单元格 2 33 14" xfId="29609"/>
    <cellStyle name="检查单元格 2 33 15" xfId="29610"/>
    <cellStyle name="检查单元格 2 33 2" xfId="29611"/>
    <cellStyle name="检查单元格 2 33 3" xfId="29612"/>
    <cellStyle name="检查单元格 2 33 4" xfId="29613"/>
    <cellStyle name="检查单元格 2 33 5" xfId="29614"/>
    <cellStyle name="检查单元格 2 33 6" xfId="29615"/>
    <cellStyle name="检查单元格 2 33 7" xfId="29616"/>
    <cellStyle name="检查单元格 2 33 8" xfId="29617"/>
    <cellStyle name="检查单元格 2 33 9" xfId="29618"/>
    <cellStyle name="检查单元格 2 34" xfId="29619"/>
    <cellStyle name="检查单元格 2 34 10" xfId="29620"/>
    <cellStyle name="检查单元格 2 34 11" xfId="29621"/>
    <cellStyle name="检查单元格 2 34 12" xfId="29622"/>
    <cellStyle name="检查单元格 2 34 13" xfId="29623"/>
    <cellStyle name="检查单元格 2 34 14" xfId="29624"/>
    <cellStyle name="检查单元格 2 34 15" xfId="29625"/>
    <cellStyle name="检查单元格 2 34 2" xfId="29626"/>
    <cellStyle name="检查单元格 2 34 3" xfId="29627"/>
    <cellStyle name="检查单元格 2 34 4" xfId="29628"/>
    <cellStyle name="检查单元格 2 34 5" xfId="29629"/>
    <cellStyle name="检查单元格 2 34 6" xfId="29630"/>
    <cellStyle name="检查单元格 2 34 7" xfId="29631"/>
    <cellStyle name="检查单元格 2 34 8" xfId="29632"/>
    <cellStyle name="检查单元格 2 34 9" xfId="29633"/>
    <cellStyle name="检查单元格 2 35" xfId="29634"/>
    <cellStyle name="检查单元格 2 36" xfId="29635"/>
    <cellStyle name="检查单元格 2 37" xfId="29636"/>
    <cellStyle name="检查单元格 2 38" xfId="29637"/>
    <cellStyle name="检查单元格 2 39" xfId="29638"/>
    <cellStyle name="检查单元格 2 4" xfId="29639"/>
    <cellStyle name="检查单元格 2 4 10" xfId="29640"/>
    <cellStyle name="检查单元格 2 4 11" xfId="29641"/>
    <cellStyle name="检查单元格 2 4 12" xfId="29642"/>
    <cellStyle name="检查单元格 2 4 13" xfId="29643"/>
    <cellStyle name="检查单元格 2 4 14" xfId="29644"/>
    <cellStyle name="检查单元格 2 4 15" xfId="29645"/>
    <cellStyle name="检查单元格 2 4 2" xfId="29646"/>
    <cellStyle name="检查单元格 2 4 3" xfId="29647"/>
    <cellStyle name="检查单元格 2 4 4" xfId="29648"/>
    <cellStyle name="检查单元格 2 4 5" xfId="29649"/>
    <cellStyle name="检查单元格 2 4 6" xfId="29650"/>
    <cellStyle name="检查单元格 2 4 7" xfId="29651"/>
    <cellStyle name="检查单元格 2 4 8" xfId="29652"/>
    <cellStyle name="检查单元格 2 4 9" xfId="29653"/>
    <cellStyle name="检查单元格 2 40" xfId="29654"/>
    <cellStyle name="检查单元格 2 41" xfId="29655"/>
    <cellStyle name="检查单元格 2 42" xfId="29656"/>
    <cellStyle name="检查单元格 2 43" xfId="29657"/>
    <cellStyle name="检查单元格 2 44" xfId="29658"/>
    <cellStyle name="检查单元格 2 45" xfId="29659"/>
    <cellStyle name="检查单元格 2 46" xfId="29660"/>
    <cellStyle name="检查单元格 2 47" xfId="29661"/>
    <cellStyle name="检查单元格 2 48" xfId="29662"/>
    <cellStyle name="检查单元格 2 49" xfId="29663"/>
    <cellStyle name="检查单元格 2 5" xfId="29664"/>
    <cellStyle name="检查单元格 2 5 10" xfId="29665"/>
    <cellStyle name="检查单元格 2 5 11" xfId="29666"/>
    <cellStyle name="检查单元格 2 5 12" xfId="29667"/>
    <cellStyle name="检查单元格 2 5 13" xfId="29668"/>
    <cellStyle name="检查单元格 2 5 14" xfId="29669"/>
    <cellStyle name="检查单元格 2 5 15" xfId="29670"/>
    <cellStyle name="检查单元格 2 5 2" xfId="29671"/>
    <cellStyle name="检查单元格 2 5 3" xfId="29672"/>
    <cellStyle name="检查单元格 2 5 4" xfId="29673"/>
    <cellStyle name="检查单元格 2 5 5" xfId="29674"/>
    <cellStyle name="检查单元格 2 5 6" xfId="29675"/>
    <cellStyle name="检查单元格 2 5 7" xfId="29676"/>
    <cellStyle name="检查单元格 2 5 8" xfId="29677"/>
    <cellStyle name="检查单元格 2 5 9" xfId="29678"/>
    <cellStyle name="检查单元格 2 50" xfId="29679"/>
    <cellStyle name="检查单元格 2 51" xfId="29680"/>
    <cellStyle name="检查单元格 2 52" xfId="29681"/>
    <cellStyle name="检查单元格 2 53" xfId="29682"/>
    <cellStyle name="检查单元格 2 54" xfId="29683"/>
    <cellStyle name="检查单元格 2 55" xfId="29684"/>
    <cellStyle name="检查单元格 2 56" xfId="29685"/>
    <cellStyle name="检查单元格 2 57" xfId="29686"/>
    <cellStyle name="检查单元格 2 58" xfId="29687"/>
    <cellStyle name="检查单元格 2 59" xfId="29688"/>
    <cellStyle name="检查单元格 2 6" xfId="29689"/>
    <cellStyle name="检查单元格 2 6 10" xfId="29690"/>
    <cellStyle name="检查单元格 2 6 11" xfId="29691"/>
    <cellStyle name="检查单元格 2 6 12" xfId="29692"/>
    <cellStyle name="检查单元格 2 6 13" xfId="29693"/>
    <cellStyle name="检查单元格 2 6 14" xfId="29694"/>
    <cellStyle name="检查单元格 2 6 15" xfId="29695"/>
    <cellStyle name="检查单元格 2 6 2" xfId="29696"/>
    <cellStyle name="检查单元格 2 6 3" xfId="29697"/>
    <cellStyle name="检查单元格 2 6 4" xfId="29698"/>
    <cellStyle name="检查单元格 2 6 5" xfId="29699"/>
    <cellStyle name="检查单元格 2 6 6" xfId="29700"/>
    <cellStyle name="检查单元格 2 6 7" xfId="29701"/>
    <cellStyle name="检查单元格 2 6 8" xfId="29702"/>
    <cellStyle name="检查单元格 2 6 9" xfId="29703"/>
    <cellStyle name="检查单元格 2 60" xfId="29704"/>
    <cellStyle name="检查单元格 2 7" xfId="29705"/>
    <cellStyle name="检查单元格 2 7 10" xfId="29706"/>
    <cellStyle name="检查单元格 2 7 11" xfId="29707"/>
    <cellStyle name="检查单元格 2 7 12" xfId="29708"/>
    <cellStyle name="检查单元格 2 7 13" xfId="29709"/>
    <cellStyle name="检查单元格 2 7 14" xfId="29710"/>
    <cellStyle name="检查单元格 2 7 15" xfId="29711"/>
    <cellStyle name="检查单元格 2 7 2" xfId="29712"/>
    <cellStyle name="检查单元格 2 7 3" xfId="29713"/>
    <cellStyle name="检查单元格 2 7 4" xfId="29714"/>
    <cellStyle name="检查单元格 2 7 5" xfId="29715"/>
    <cellStyle name="检查单元格 2 7 6" xfId="29716"/>
    <cellStyle name="检查单元格 2 7 7" xfId="29717"/>
    <cellStyle name="检查单元格 2 7 8" xfId="29718"/>
    <cellStyle name="检查单元格 2 7 9" xfId="29719"/>
    <cellStyle name="检查单元格 2 8" xfId="29720"/>
    <cellStyle name="检查单元格 2 8 10" xfId="29721"/>
    <cellStyle name="检查单元格 2 8 11" xfId="29722"/>
    <cellStyle name="检查单元格 2 8 12" xfId="29723"/>
    <cellStyle name="检查单元格 2 8 13" xfId="29724"/>
    <cellStyle name="检查单元格 2 8 14" xfId="29725"/>
    <cellStyle name="检查单元格 2 8 15" xfId="29726"/>
    <cellStyle name="检查单元格 2 8 2" xfId="29727"/>
    <cellStyle name="检查单元格 2 8 3" xfId="29728"/>
    <cellStyle name="检查单元格 2 8 4" xfId="29729"/>
    <cellStyle name="检查单元格 2 8 5" xfId="29730"/>
    <cellStyle name="检查单元格 2 8 6" xfId="29731"/>
    <cellStyle name="检查单元格 2 8 7" xfId="29732"/>
    <cellStyle name="检查单元格 2 8 8" xfId="29733"/>
    <cellStyle name="检查单元格 2 8 9" xfId="29734"/>
    <cellStyle name="检查单元格 2 9" xfId="29735"/>
    <cellStyle name="检查单元格 2 9 10" xfId="29736"/>
    <cellStyle name="检查单元格 2 9 11" xfId="29737"/>
    <cellStyle name="检查单元格 2 9 12" xfId="29738"/>
    <cellStyle name="检查单元格 2 9 13" xfId="29739"/>
    <cellStyle name="检查单元格 2 9 14" xfId="29740"/>
    <cellStyle name="检查单元格 2 9 15" xfId="29741"/>
    <cellStyle name="检查单元格 2 9 2" xfId="29742"/>
    <cellStyle name="检查单元格 2 9 3" xfId="29743"/>
    <cellStyle name="检查单元格 2 9 4" xfId="29744"/>
    <cellStyle name="检查单元格 2 9 5" xfId="29745"/>
    <cellStyle name="检查单元格 2 9 6" xfId="29746"/>
    <cellStyle name="检查单元格 2 9 7" xfId="29747"/>
    <cellStyle name="检查单元格 2 9 8" xfId="29748"/>
    <cellStyle name="检查单元格 2 9 9" xfId="29749"/>
    <cellStyle name="检查单元格 3" xfId="29750"/>
    <cellStyle name="检查单元格 3 10" xfId="29751"/>
    <cellStyle name="检查单元格 3 11" xfId="29752"/>
    <cellStyle name="检查单元格 3 12" xfId="29753"/>
    <cellStyle name="检查单元格 3 13" xfId="29754"/>
    <cellStyle name="检查单元格 3 14" xfId="29755"/>
    <cellStyle name="检查单元格 3 15" xfId="29756"/>
    <cellStyle name="检查单元格 3 16" xfId="29757"/>
    <cellStyle name="检查单元格 3 17" xfId="29758"/>
    <cellStyle name="检查单元格 3 18" xfId="29759"/>
    <cellStyle name="检查单元格 3 19" xfId="29760"/>
    <cellStyle name="检查单元格 3 2" xfId="29761"/>
    <cellStyle name="检查单元格 3 2 10" xfId="29762"/>
    <cellStyle name="检查单元格 3 2 11" xfId="29763"/>
    <cellStyle name="检查单元格 3 2 12" xfId="29764"/>
    <cellStyle name="检查单元格 3 2 13" xfId="29765"/>
    <cellStyle name="检查单元格 3 2 14" xfId="29766"/>
    <cellStyle name="检查单元格 3 2 15" xfId="29767"/>
    <cellStyle name="检查单元格 3 2 2" xfId="29768"/>
    <cellStyle name="检查单元格 3 2 3" xfId="29769"/>
    <cellStyle name="检查单元格 3 2 4" xfId="29770"/>
    <cellStyle name="检查单元格 3 2 5" xfId="29771"/>
    <cellStyle name="检查单元格 3 2 6" xfId="29772"/>
    <cellStyle name="检查单元格 3 2 7" xfId="29773"/>
    <cellStyle name="检查单元格 3 2 8" xfId="29774"/>
    <cellStyle name="检查单元格 3 2 9" xfId="29775"/>
    <cellStyle name="检查单元格 3 20" xfId="29776"/>
    <cellStyle name="检查单元格 3 21" xfId="29777"/>
    <cellStyle name="检查单元格 3 22" xfId="29778"/>
    <cellStyle name="检查单元格 3 23" xfId="29779"/>
    <cellStyle name="检查单元格 3 24" xfId="29780"/>
    <cellStyle name="检查单元格 3 25" xfId="29781"/>
    <cellStyle name="检查单元格 3 26" xfId="29782"/>
    <cellStyle name="检查单元格 3 27" xfId="29783"/>
    <cellStyle name="检查单元格 3 28" xfId="29784"/>
    <cellStyle name="检查单元格 3 29" xfId="29785"/>
    <cellStyle name="检查单元格 3 3" xfId="29786"/>
    <cellStyle name="检查单元格 3 3 10" xfId="29787"/>
    <cellStyle name="检查单元格 3 3 11" xfId="29788"/>
    <cellStyle name="检查单元格 3 3 12" xfId="29789"/>
    <cellStyle name="检查单元格 3 3 13" xfId="29790"/>
    <cellStyle name="检查单元格 3 3 14" xfId="29791"/>
    <cellStyle name="检查单元格 3 3 15" xfId="29792"/>
    <cellStyle name="检查单元格 3 3 2" xfId="29793"/>
    <cellStyle name="检查单元格 3 3 3" xfId="29794"/>
    <cellStyle name="检查单元格 3 3 4" xfId="29795"/>
    <cellStyle name="检查单元格 3 3 5" xfId="29796"/>
    <cellStyle name="检查单元格 3 3 6" xfId="29797"/>
    <cellStyle name="检查单元格 3 3 7" xfId="29798"/>
    <cellStyle name="检查单元格 3 3 8" xfId="29799"/>
    <cellStyle name="检查单元格 3 3 9" xfId="29800"/>
    <cellStyle name="检查单元格 3 30" xfId="29801"/>
    <cellStyle name="检查单元格 3 31" xfId="29802"/>
    <cellStyle name="检查单元格 3 32" xfId="29803"/>
    <cellStyle name="检查单元格 3 33" xfId="29804"/>
    <cellStyle name="检查单元格 3 4" xfId="29805"/>
    <cellStyle name="检查单元格 3 4 10" xfId="29806"/>
    <cellStyle name="检查单元格 3 4 11" xfId="29807"/>
    <cellStyle name="检查单元格 3 4 12" xfId="29808"/>
    <cellStyle name="检查单元格 3 4 13" xfId="29809"/>
    <cellStyle name="检查单元格 3 4 14" xfId="29810"/>
    <cellStyle name="检查单元格 3 4 15" xfId="29811"/>
    <cellStyle name="检查单元格 3 4 2" xfId="29812"/>
    <cellStyle name="检查单元格 3 4 3" xfId="29813"/>
    <cellStyle name="检查单元格 3 4 4" xfId="29814"/>
    <cellStyle name="检查单元格 3 4 5" xfId="29815"/>
    <cellStyle name="检查单元格 3 4 6" xfId="29816"/>
    <cellStyle name="检查单元格 3 4 7" xfId="29817"/>
    <cellStyle name="检查单元格 3 4 8" xfId="29818"/>
    <cellStyle name="检查单元格 3 4 9" xfId="29819"/>
    <cellStyle name="检查单元格 3 5" xfId="29820"/>
    <cellStyle name="检查单元格 3 5 10" xfId="29821"/>
    <cellStyle name="检查单元格 3 5 11" xfId="29822"/>
    <cellStyle name="检查单元格 3 5 12" xfId="29823"/>
    <cellStyle name="检查单元格 3 5 13" xfId="29824"/>
    <cellStyle name="检查单元格 3 5 14" xfId="29825"/>
    <cellStyle name="检查单元格 3 5 15" xfId="29826"/>
    <cellStyle name="检查单元格 3 5 2" xfId="29827"/>
    <cellStyle name="检查单元格 3 5 3" xfId="29828"/>
    <cellStyle name="检查单元格 3 5 4" xfId="29829"/>
    <cellStyle name="检查单元格 3 5 5" xfId="29830"/>
    <cellStyle name="检查单元格 3 5 6" xfId="29831"/>
    <cellStyle name="检查单元格 3 5 7" xfId="29832"/>
    <cellStyle name="检查单元格 3 5 8" xfId="29833"/>
    <cellStyle name="检查单元格 3 5 9" xfId="29834"/>
    <cellStyle name="检查单元格 3 6" xfId="29835"/>
    <cellStyle name="检查单元格 3 6 10" xfId="29836"/>
    <cellStyle name="检查单元格 3 6 11" xfId="29837"/>
    <cellStyle name="检查单元格 3 6 12" xfId="29838"/>
    <cellStyle name="检查单元格 3 6 13" xfId="29839"/>
    <cellStyle name="检查单元格 3 6 14" xfId="29840"/>
    <cellStyle name="检查单元格 3 6 15" xfId="29841"/>
    <cellStyle name="检查单元格 3 6 2" xfId="29842"/>
    <cellStyle name="检查单元格 3 6 3" xfId="29843"/>
    <cellStyle name="检查单元格 3 6 4" xfId="29844"/>
    <cellStyle name="检查单元格 3 6 5" xfId="29845"/>
    <cellStyle name="检查单元格 3 6 6" xfId="29846"/>
    <cellStyle name="检查单元格 3 6 7" xfId="29847"/>
    <cellStyle name="检查单元格 3 6 8" xfId="29848"/>
    <cellStyle name="检查单元格 3 6 9" xfId="29849"/>
    <cellStyle name="检查单元格 3 7" xfId="29850"/>
    <cellStyle name="检查单元格 3 7 10" xfId="29851"/>
    <cellStyle name="检查单元格 3 7 11" xfId="29852"/>
    <cellStyle name="检查单元格 3 7 12" xfId="29853"/>
    <cellStyle name="检查单元格 3 7 13" xfId="29854"/>
    <cellStyle name="检查单元格 3 7 14" xfId="29855"/>
    <cellStyle name="检查单元格 3 7 15" xfId="29856"/>
    <cellStyle name="检查单元格 3 7 2" xfId="29857"/>
    <cellStyle name="检查单元格 3 7 3" xfId="29858"/>
    <cellStyle name="检查单元格 3 7 4" xfId="29859"/>
    <cellStyle name="检查单元格 3 7 5" xfId="29860"/>
    <cellStyle name="检查单元格 3 7 6" xfId="29861"/>
    <cellStyle name="检查单元格 3 7 7" xfId="29862"/>
    <cellStyle name="检查单元格 3 7 8" xfId="29863"/>
    <cellStyle name="检查单元格 3 7 9" xfId="29864"/>
    <cellStyle name="检查单元格 3 8" xfId="29865"/>
    <cellStyle name="检查单元格 3 9" xfId="29866"/>
    <cellStyle name="检查单元格 4" xfId="29867"/>
    <cellStyle name="检查单元格 4 10" xfId="29868"/>
    <cellStyle name="检查单元格 4 11" xfId="29869"/>
    <cellStyle name="检查单元格 4 12" xfId="29870"/>
    <cellStyle name="检查单元格 4 13" xfId="29871"/>
    <cellStyle name="检查单元格 4 14" xfId="29872"/>
    <cellStyle name="检查单元格 4 15" xfId="29873"/>
    <cellStyle name="检查单元格 4 2" xfId="29874"/>
    <cellStyle name="检查单元格 4 3" xfId="29875"/>
    <cellStyle name="检查单元格 4 4" xfId="29876"/>
    <cellStyle name="检查单元格 4 5" xfId="29877"/>
    <cellStyle name="检查单元格 4 6" xfId="29878"/>
    <cellStyle name="检查单元格 4 7" xfId="29879"/>
    <cellStyle name="检查单元格 4 8" xfId="29880"/>
    <cellStyle name="检查单元格 4 9" xfId="29881"/>
    <cellStyle name="检查单元格 5" xfId="29882"/>
    <cellStyle name="检查单元格 5 10" xfId="29883"/>
    <cellStyle name="检查单元格 5 11" xfId="29884"/>
    <cellStyle name="检查单元格 5 12" xfId="29885"/>
    <cellStyle name="检查单元格 5 13" xfId="29886"/>
    <cellStyle name="检查单元格 5 14" xfId="29887"/>
    <cellStyle name="检查单元格 5 15" xfId="29888"/>
    <cellStyle name="检查单元格 5 2" xfId="29889"/>
    <cellStyle name="检查单元格 5 3" xfId="29890"/>
    <cellStyle name="检查单元格 5 4" xfId="29891"/>
    <cellStyle name="检查单元格 5 5" xfId="29892"/>
    <cellStyle name="检查单元格 5 6" xfId="29893"/>
    <cellStyle name="检查单元格 5 7" xfId="29894"/>
    <cellStyle name="检查单元格 5 8" xfId="29895"/>
    <cellStyle name="检查单元格 5 9" xfId="29896"/>
    <cellStyle name="检查单元格 6" xfId="29897"/>
    <cellStyle name="检查单元格 6 10" xfId="29898"/>
    <cellStyle name="检查单元格 6 11" xfId="29899"/>
    <cellStyle name="检查单元格 6 12" xfId="29900"/>
    <cellStyle name="检查单元格 6 13" xfId="29901"/>
    <cellStyle name="检查单元格 6 14" xfId="29902"/>
    <cellStyle name="检查单元格 6 15" xfId="29903"/>
    <cellStyle name="检查单元格 6 2" xfId="29904"/>
    <cellStyle name="检查单元格 6 3" xfId="29905"/>
    <cellStyle name="检查单元格 6 4" xfId="29906"/>
    <cellStyle name="检查单元格 6 5" xfId="29907"/>
    <cellStyle name="检查单元格 6 6" xfId="29908"/>
    <cellStyle name="检查单元格 6 7" xfId="29909"/>
    <cellStyle name="检查单元格 6 8" xfId="29910"/>
    <cellStyle name="检查单元格 6 9" xfId="29911"/>
    <cellStyle name="检查单元格 7" xfId="29912"/>
    <cellStyle name="检查单元格 7 10" xfId="29913"/>
    <cellStyle name="检查单元格 7 11" xfId="29914"/>
    <cellStyle name="检查单元格 7 12" xfId="29915"/>
    <cellStyle name="检查单元格 7 13" xfId="29916"/>
    <cellStyle name="检查单元格 7 14" xfId="29917"/>
    <cellStyle name="检查单元格 7 15" xfId="29918"/>
    <cellStyle name="检查单元格 7 2" xfId="29919"/>
    <cellStyle name="检查单元格 7 3" xfId="29920"/>
    <cellStyle name="检查单元格 7 4" xfId="29921"/>
    <cellStyle name="检查单元格 7 5" xfId="29922"/>
    <cellStyle name="检查单元格 7 6" xfId="29923"/>
    <cellStyle name="检查单元格 7 7" xfId="29924"/>
    <cellStyle name="检查单元格 7 8" xfId="29925"/>
    <cellStyle name="检查单元格 7 9" xfId="29926"/>
    <cellStyle name="检查单元格 8" xfId="29927"/>
    <cellStyle name="检查单元格 8 10" xfId="29928"/>
    <cellStyle name="检查单元格 8 11" xfId="29929"/>
    <cellStyle name="检查单元格 8 12" xfId="29930"/>
    <cellStyle name="检查单元格 8 13" xfId="29931"/>
    <cellStyle name="检查单元格 8 14" xfId="29932"/>
    <cellStyle name="检查单元格 8 15" xfId="29933"/>
    <cellStyle name="检查单元格 8 2" xfId="29934"/>
    <cellStyle name="检查单元格 8 3" xfId="29935"/>
    <cellStyle name="检查单元格 8 4" xfId="29936"/>
    <cellStyle name="检查单元格 8 5" xfId="29937"/>
    <cellStyle name="检查单元格 8 6" xfId="29938"/>
    <cellStyle name="检查单元格 8 7" xfId="29939"/>
    <cellStyle name="检查单元格 8 8" xfId="29940"/>
    <cellStyle name="检查单元格 8 9" xfId="29941"/>
    <cellStyle name="检查单元格 9" xfId="29942"/>
    <cellStyle name="检查单元格 9 10" xfId="29943"/>
    <cellStyle name="检查单元格 9 11" xfId="29944"/>
    <cellStyle name="检查单元格 9 12" xfId="29945"/>
    <cellStyle name="检查单元格 9 13" xfId="29946"/>
    <cellStyle name="检查单元格 9 14" xfId="29947"/>
    <cellStyle name="检查单元格 9 15" xfId="29948"/>
    <cellStyle name="检查单元格 9 2" xfId="29949"/>
    <cellStyle name="检查单元格 9 3" xfId="29950"/>
    <cellStyle name="检查单元格 9 4" xfId="29951"/>
    <cellStyle name="检查单元格 9 5" xfId="29952"/>
    <cellStyle name="检查单元格 9 6" xfId="29953"/>
    <cellStyle name="检查单元格 9 7" xfId="29954"/>
    <cellStyle name="检查单元格 9 8" xfId="29955"/>
    <cellStyle name="检查单元格 9 9" xfId="29956"/>
    <cellStyle name="解释性文本 10" xfId="29957"/>
    <cellStyle name="解释性文本 10 2" xfId="29958"/>
    <cellStyle name="解释性文本 10 3" xfId="29959"/>
    <cellStyle name="解释性文本 11" xfId="29960"/>
    <cellStyle name="解释性文本 11 2" xfId="29961"/>
    <cellStyle name="解释性文本 12" xfId="29962"/>
    <cellStyle name="解释性文本 2" xfId="29963"/>
    <cellStyle name="解释性文本 2 10" xfId="29964"/>
    <cellStyle name="解释性文本 2 10 10" xfId="29965"/>
    <cellStyle name="解释性文本 2 10 11" xfId="29966"/>
    <cellStyle name="解释性文本 2 10 12" xfId="29967"/>
    <cellStyle name="解释性文本 2 10 13" xfId="29968"/>
    <cellStyle name="解释性文本 2 10 14" xfId="29969"/>
    <cellStyle name="解释性文本 2 10 15" xfId="29970"/>
    <cellStyle name="解释性文本 2 10 2" xfId="29971"/>
    <cellStyle name="解释性文本 2 10 3" xfId="29972"/>
    <cellStyle name="解释性文本 2 10 4" xfId="29973"/>
    <cellStyle name="解释性文本 2 10 5" xfId="29974"/>
    <cellStyle name="解释性文本 2 10 6" xfId="29975"/>
    <cellStyle name="解释性文本 2 10 7" xfId="29976"/>
    <cellStyle name="解释性文本 2 10 8" xfId="29977"/>
    <cellStyle name="解释性文本 2 10 9" xfId="29978"/>
    <cellStyle name="解释性文本 2 11" xfId="29979"/>
    <cellStyle name="解释性文本 2 11 10" xfId="29980"/>
    <cellStyle name="解释性文本 2 11 11" xfId="29981"/>
    <cellStyle name="解释性文本 2 11 12" xfId="29982"/>
    <cellStyle name="解释性文本 2 11 13" xfId="29983"/>
    <cellStyle name="解释性文本 2 11 14" xfId="29984"/>
    <cellStyle name="解释性文本 2 11 15" xfId="29985"/>
    <cellStyle name="解释性文本 2 11 2" xfId="29986"/>
    <cellStyle name="解释性文本 2 11 3" xfId="29987"/>
    <cellStyle name="解释性文本 2 11 4" xfId="29988"/>
    <cellStyle name="解释性文本 2 11 5" xfId="29989"/>
    <cellStyle name="解释性文本 2 11 6" xfId="29990"/>
    <cellStyle name="解释性文本 2 11 7" xfId="29991"/>
    <cellStyle name="解释性文本 2 11 8" xfId="29992"/>
    <cellStyle name="解释性文本 2 11 9" xfId="29993"/>
    <cellStyle name="解释性文本 2 12" xfId="29994"/>
    <cellStyle name="解释性文本 2 12 10" xfId="29995"/>
    <cellStyle name="解释性文本 2 12 11" xfId="29996"/>
    <cellStyle name="解释性文本 2 12 12" xfId="29997"/>
    <cellStyle name="解释性文本 2 12 13" xfId="29998"/>
    <cellStyle name="解释性文本 2 12 14" xfId="29999"/>
    <cellStyle name="解释性文本 2 12 15" xfId="30000"/>
    <cellStyle name="解释性文本 2 12 2" xfId="30001"/>
    <cellStyle name="解释性文本 2 12 3" xfId="30002"/>
    <cellStyle name="解释性文本 2 12 4" xfId="30003"/>
    <cellStyle name="解释性文本 2 12 5" xfId="30004"/>
    <cellStyle name="解释性文本 2 12 6" xfId="30005"/>
    <cellStyle name="解释性文本 2 12 7" xfId="30006"/>
    <cellStyle name="解释性文本 2 12 8" xfId="30007"/>
    <cellStyle name="解释性文本 2 12 9" xfId="30008"/>
    <cellStyle name="解释性文本 2 13" xfId="30009"/>
    <cellStyle name="解释性文本 2 13 10" xfId="30010"/>
    <cellStyle name="解释性文本 2 13 11" xfId="30011"/>
    <cellStyle name="解释性文本 2 13 12" xfId="30012"/>
    <cellStyle name="解释性文本 2 13 13" xfId="30013"/>
    <cellStyle name="解释性文本 2 13 14" xfId="30014"/>
    <cellStyle name="解释性文本 2 13 15" xfId="30015"/>
    <cellStyle name="解释性文本 2 13 2" xfId="30016"/>
    <cellStyle name="解释性文本 2 13 3" xfId="30017"/>
    <cellStyle name="解释性文本 2 13 4" xfId="30018"/>
    <cellStyle name="解释性文本 2 13 5" xfId="30019"/>
    <cellStyle name="解释性文本 2 13 6" xfId="30020"/>
    <cellStyle name="解释性文本 2 13 7" xfId="30021"/>
    <cellStyle name="解释性文本 2 13 8" xfId="30022"/>
    <cellStyle name="解释性文本 2 13 9" xfId="30023"/>
    <cellStyle name="解释性文本 2 14" xfId="30024"/>
    <cellStyle name="解释性文本 2 14 10" xfId="30025"/>
    <cellStyle name="解释性文本 2 14 11" xfId="30026"/>
    <cellStyle name="解释性文本 2 14 12" xfId="30027"/>
    <cellStyle name="解释性文本 2 14 13" xfId="30028"/>
    <cellStyle name="解释性文本 2 14 14" xfId="30029"/>
    <cellStyle name="解释性文本 2 14 15" xfId="30030"/>
    <cellStyle name="解释性文本 2 14 2" xfId="30031"/>
    <cellStyle name="解释性文本 2 14 3" xfId="30032"/>
    <cellStyle name="解释性文本 2 14 4" xfId="30033"/>
    <cellStyle name="解释性文本 2 14 5" xfId="30034"/>
    <cellStyle name="解释性文本 2 14 6" xfId="30035"/>
    <cellStyle name="解释性文本 2 14 7" xfId="30036"/>
    <cellStyle name="解释性文本 2 14 8" xfId="30037"/>
    <cellStyle name="解释性文本 2 14 9" xfId="30038"/>
    <cellStyle name="解释性文本 2 15" xfId="30039"/>
    <cellStyle name="解释性文本 2 15 10" xfId="30040"/>
    <cellStyle name="解释性文本 2 15 11" xfId="30041"/>
    <cellStyle name="解释性文本 2 15 12" xfId="30042"/>
    <cellStyle name="解释性文本 2 15 13" xfId="30043"/>
    <cellStyle name="解释性文本 2 15 14" xfId="30044"/>
    <cellStyle name="解释性文本 2 15 15" xfId="30045"/>
    <cellStyle name="解释性文本 2 15 2" xfId="30046"/>
    <cellStyle name="解释性文本 2 15 3" xfId="30047"/>
    <cellStyle name="解释性文本 2 15 4" xfId="30048"/>
    <cellStyle name="解释性文本 2 15 5" xfId="30049"/>
    <cellStyle name="解释性文本 2 15 6" xfId="30050"/>
    <cellStyle name="解释性文本 2 15 7" xfId="30051"/>
    <cellStyle name="解释性文本 2 15 8" xfId="30052"/>
    <cellStyle name="解释性文本 2 15 9" xfId="30053"/>
    <cellStyle name="解释性文本 2 16" xfId="30054"/>
    <cellStyle name="解释性文本 2 16 10" xfId="30055"/>
    <cellStyle name="解释性文本 2 16 11" xfId="30056"/>
    <cellStyle name="解释性文本 2 16 12" xfId="30057"/>
    <cellStyle name="解释性文本 2 16 13" xfId="30058"/>
    <cellStyle name="解释性文本 2 16 14" xfId="30059"/>
    <cellStyle name="解释性文本 2 16 15" xfId="30060"/>
    <cellStyle name="解释性文本 2 16 2" xfId="30061"/>
    <cellStyle name="解释性文本 2 16 3" xfId="30062"/>
    <cellStyle name="解释性文本 2 16 4" xfId="30063"/>
    <cellStyle name="解释性文本 2 16 5" xfId="30064"/>
    <cellStyle name="解释性文本 2 16 6" xfId="30065"/>
    <cellStyle name="解释性文本 2 16 7" xfId="30066"/>
    <cellStyle name="解释性文本 2 16 8" xfId="30067"/>
    <cellStyle name="解释性文本 2 16 9" xfId="30068"/>
    <cellStyle name="解释性文本 2 17" xfId="30069"/>
    <cellStyle name="解释性文本 2 17 10" xfId="30070"/>
    <cellStyle name="解释性文本 2 17 11" xfId="30071"/>
    <cellStyle name="解释性文本 2 17 12" xfId="30072"/>
    <cellStyle name="解释性文本 2 17 13" xfId="30073"/>
    <cellStyle name="解释性文本 2 17 14" xfId="30074"/>
    <cellStyle name="解释性文本 2 17 15" xfId="30075"/>
    <cellStyle name="解释性文本 2 17 2" xfId="30076"/>
    <cellStyle name="解释性文本 2 17 3" xfId="30077"/>
    <cellStyle name="解释性文本 2 17 4" xfId="30078"/>
    <cellStyle name="解释性文本 2 17 5" xfId="30079"/>
    <cellStyle name="解释性文本 2 17 6" xfId="30080"/>
    <cellStyle name="解释性文本 2 17 7" xfId="30081"/>
    <cellStyle name="解释性文本 2 17 8" xfId="30082"/>
    <cellStyle name="解释性文本 2 17 9" xfId="30083"/>
    <cellStyle name="解释性文本 2 18" xfId="30084"/>
    <cellStyle name="解释性文本 2 18 10" xfId="30085"/>
    <cellStyle name="解释性文本 2 18 11" xfId="30086"/>
    <cellStyle name="解释性文本 2 18 12" xfId="30087"/>
    <cellStyle name="解释性文本 2 18 13" xfId="30088"/>
    <cellStyle name="解释性文本 2 18 14" xfId="30089"/>
    <cellStyle name="解释性文本 2 18 15" xfId="30090"/>
    <cellStyle name="解释性文本 2 18 2" xfId="30091"/>
    <cellStyle name="解释性文本 2 18 3" xfId="30092"/>
    <cellStyle name="解释性文本 2 18 4" xfId="30093"/>
    <cellStyle name="解释性文本 2 18 5" xfId="30094"/>
    <cellStyle name="解释性文本 2 18 6" xfId="30095"/>
    <cellStyle name="解释性文本 2 18 7" xfId="30096"/>
    <cellStyle name="解释性文本 2 18 8" xfId="30097"/>
    <cellStyle name="解释性文本 2 18 9" xfId="30098"/>
    <cellStyle name="解释性文本 2 19" xfId="30099"/>
    <cellStyle name="解释性文本 2 19 10" xfId="30100"/>
    <cellStyle name="解释性文本 2 19 11" xfId="30101"/>
    <cellStyle name="解释性文本 2 19 12" xfId="30102"/>
    <cellStyle name="解释性文本 2 19 13" xfId="30103"/>
    <cellStyle name="解释性文本 2 19 14" xfId="30104"/>
    <cellStyle name="解释性文本 2 19 15" xfId="30105"/>
    <cellStyle name="解释性文本 2 19 2" xfId="30106"/>
    <cellStyle name="解释性文本 2 19 3" xfId="30107"/>
    <cellStyle name="解释性文本 2 19 4" xfId="30108"/>
    <cellStyle name="解释性文本 2 19 5" xfId="30109"/>
    <cellStyle name="解释性文本 2 19 6" xfId="30110"/>
    <cellStyle name="解释性文本 2 19 7" xfId="30111"/>
    <cellStyle name="解释性文本 2 19 8" xfId="30112"/>
    <cellStyle name="解释性文本 2 19 9" xfId="30113"/>
    <cellStyle name="解释性文本 2 2" xfId="30114"/>
    <cellStyle name="解释性文本 2 2 10" xfId="30115"/>
    <cellStyle name="解释性文本 2 2 11" xfId="30116"/>
    <cellStyle name="解释性文本 2 2 12" xfId="30117"/>
    <cellStyle name="解释性文本 2 2 13" xfId="30118"/>
    <cellStyle name="解释性文本 2 2 14" xfId="30119"/>
    <cellStyle name="解释性文本 2 2 15" xfId="30120"/>
    <cellStyle name="解释性文本 2 2 2" xfId="30121"/>
    <cellStyle name="解释性文本 2 2 3" xfId="30122"/>
    <cellStyle name="解释性文本 2 2 4" xfId="30123"/>
    <cellStyle name="解释性文本 2 2 5" xfId="30124"/>
    <cellStyle name="解释性文本 2 2 6" xfId="30125"/>
    <cellStyle name="解释性文本 2 2 7" xfId="30126"/>
    <cellStyle name="解释性文本 2 2 8" xfId="30127"/>
    <cellStyle name="解释性文本 2 2 9" xfId="30128"/>
    <cellStyle name="解释性文本 2 20" xfId="30129"/>
    <cellStyle name="解释性文本 2 20 10" xfId="30130"/>
    <cellStyle name="解释性文本 2 20 11" xfId="30131"/>
    <cellStyle name="解释性文本 2 20 12" xfId="30132"/>
    <cellStyle name="解释性文本 2 20 13" xfId="30133"/>
    <cellStyle name="解释性文本 2 20 14" xfId="30134"/>
    <cellStyle name="解释性文本 2 20 15" xfId="30135"/>
    <cellStyle name="解释性文本 2 20 2" xfId="30136"/>
    <cellStyle name="解释性文本 2 20 3" xfId="30137"/>
    <cellStyle name="解释性文本 2 20 4" xfId="30138"/>
    <cellStyle name="解释性文本 2 20 5" xfId="30139"/>
    <cellStyle name="解释性文本 2 20 6" xfId="30140"/>
    <cellStyle name="解释性文本 2 20 7" xfId="30141"/>
    <cellStyle name="解释性文本 2 20 8" xfId="30142"/>
    <cellStyle name="解释性文本 2 20 9" xfId="30143"/>
    <cellStyle name="解释性文本 2 21" xfId="30144"/>
    <cellStyle name="解释性文本 2 21 10" xfId="30145"/>
    <cellStyle name="解释性文本 2 21 11" xfId="30146"/>
    <cellStyle name="解释性文本 2 21 12" xfId="30147"/>
    <cellStyle name="解释性文本 2 21 13" xfId="30148"/>
    <cellStyle name="解释性文本 2 21 14" xfId="30149"/>
    <cellStyle name="解释性文本 2 21 15" xfId="30150"/>
    <cellStyle name="解释性文本 2 21 2" xfId="30151"/>
    <cellStyle name="解释性文本 2 21 3" xfId="30152"/>
    <cellStyle name="解释性文本 2 21 4" xfId="30153"/>
    <cellStyle name="解释性文本 2 21 5" xfId="30154"/>
    <cellStyle name="解释性文本 2 21 6" xfId="30155"/>
    <cellStyle name="解释性文本 2 21 7" xfId="30156"/>
    <cellStyle name="解释性文本 2 21 8" xfId="30157"/>
    <cellStyle name="解释性文本 2 21 9" xfId="30158"/>
    <cellStyle name="解释性文本 2 22" xfId="30159"/>
    <cellStyle name="解释性文本 2 22 10" xfId="30160"/>
    <cellStyle name="解释性文本 2 22 11" xfId="30161"/>
    <cellStyle name="解释性文本 2 22 12" xfId="30162"/>
    <cellStyle name="解释性文本 2 22 13" xfId="30163"/>
    <cellStyle name="解释性文本 2 22 14" xfId="30164"/>
    <cellStyle name="解释性文本 2 22 15" xfId="30165"/>
    <cellStyle name="解释性文本 2 22 2" xfId="30166"/>
    <cellStyle name="解释性文本 2 22 3" xfId="30167"/>
    <cellStyle name="解释性文本 2 22 4" xfId="30168"/>
    <cellStyle name="解释性文本 2 22 5" xfId="30169"/>
    <cellStyle name="解释性文本 2 22 6" xfId="30170"/>
    <cellStyle name="解释性文本 2 22 7" xfId="30171"/>
    <cellStyle name="解释性文本 2 22 8" xfId="30172"/>
    <cellStyle name="解释性文本 2 22 9" xfId="30173"/>
    <cellStyle name="解释性文本 2 23" xfId="30174"/>
    <cellStyle name="解释性文本 2 23 10" xfId="30175"/>
    <cellStyle name="解释性文本 2 23 11" xfId="30176"/>
    <cellStyle name="解释性文本 2 23 12" xfId="30177"/>
    <cellStyle name="解释性文本 2 23 13" xfId="30178"/>
    <cellStyle name="解释性文本 2 23 14" xfId="30179"/>
    <cellStyle name="解释性文本 2 23 15" xfId="30180"/>
    <cellStyle name="解释性文本 2 23 2" xfId="30181"/>
    <cellStyle name="解释性文本 2 23 3" xfId="30182"/>
    <cellStyle name="解释性文本 2 23 4" xfId="30183"/>
    <cellStyle name="解释性文本 2 23 5" xfId="30184"/>
    <cellStyle name="解释性文本 2 23 6" xfId="30185"/>
    <cellStyle name="解释性文本 2 23 7" xfId="30186"/>
    <cellStyle name="解释性文本 2 23 8" xfId="30187"/>
    <cellStyle name="解释性文本 2 23 9" xfId="30188"/>
    <cellStyle name="解释性文本 2 24" xfId="30189"/>
    <cellStyle name="解释性文本 2 24 10" xfId="30190"/>
    <cellStyle name="解释性文本 2 24 11" xfId="30191"/>
    <cellStyle name="解释性文本 2 24 12" xfId="30192"/>
    <cellStyle name="解释性文本 2 24 13" xfId="30193"/>
    <cellStyle name="解释性文本 2 24 14" xfId="30194"/>
    <cellStyle name="解释性文本 2 24 15" xfId="30195"/>
    <cellStyle name="解释性文本 2 24 2" xfId="30196"/>
    <cellStyle name="解释性文本 2 24 3" xfId="30197"/>
    <cellStyle name="解释性文本 2 24 4" xfId="30198"/>
    <cellStyle name="解释性文本 2 24 5" xfId="30199"/>
    <cellStyle name="解释性文本 2 24 6" xfId="30200"/>
    <cellStyle name="解释性文本 2 24 7" xfId="30201"/>
    <cellStyle name="解释性文本 2 24 8" xfId="30202"/>
    <cellStyle name="解释性文本 2 24 9" xfId="30203"/>
    <cellStyle name="解释性文本 2 25" xfId="30204"/>
    <cellStyle name="解释性文本 2 25 10" xfId="30205"/>
    <cellStyle name="解释性文本 2 25 11" xfId="30206"/>
    <cellStyle name="解释性文本 2 25 12" xfId="30207"/>
    <cellStyle name="解释性文本 2 25 13" xfId="30208"/>
    <cellStyle name="解释性文本 2 25 14" xfId="30209"/>
    <cellStyle name="解释性文本 2 25 15" xfId="30210"/>
    <cellStyle name="解释性文本 2 25 2" xfId="30211"/>
    <cellStyle name="解释性文本 2 25 3" xfId="30212"/>
    <cellStyle name="解释性文本 2 25 4" xfId="30213"/>
    <cellStyle name="解释性文本 2 25 5" xfId="30214"/>
    <cellStyle name="解释性文本 2 25 6" xfId="30215"/>
    <cellStyle name="解释性文本 2 25 7" xfId="30216"/>
    <cellStyle name="解释性文本 2 25 8" xfId="30217"/>
    <cellStyle name="解释性文本 2 25 9" xfId="30218"/>
    <cellStyle name="解释性文本 2 26" xfId="30219"/>
    <cellStyle name="解释性文本 2 26 10" xfId="30220"/>
    <cellStyle name="解释性文本 2 26 11" xfId="30221"/>
    <cellStyle name="解释性文本 2 26 12" xfId="30222"/>
    <cellStyle name="解释性文本 2 26 13" xfId="30223"/>
    <cellStyle name="解释性文本 2 26 14" xfId="30224"/>
    <cellStyle name="解释性文本 2 26 15" xfId="30225"/>
    <cellStyle name="解释性文本 2 26 2" xfId="30226"/>
    <cellStyle name="解释性文本 2 26 3" xfId="30227"/>
    <cellStyle name="解释性文本 2 26 4" xfId="30228"/>
    <cellStyle name="解释性文本 2 26 5" xfId="30229"/>
    <cellStyle name="解释性文本 2 26 6" xfId="30230"/>
    <cellStyle name="解释性文本 2 26 7" xfId="30231"/>
    <cellStyle name="解释性文本 2 26 8" xfId="30232"/>
    <cellStyle name="解释性文本 2 26 9" xfId="30233"/>
    <cellStyle name="解释性文本 2 27" xfId="30234"/>
    <cellStyle name="解释性文本 2 27 10" xfId="30235"/>
    <cellStyle name="解释性文本 2 27 11" xfId="30236"/>
    <cellStyle name="解释性文本 2 27 12" xfId="30237"/>
    <cellStyle name="解释性文本 2 27 13" xfId="30238"/>
    <cellStyle name="解释性文本 2 27 14" xfId="30239"/>
    <cellStyle name="解释性文本 2 27 15" xfId="30240"/>
    <cellStyle name="解释性文本 2 27 2" xfId="30241"/>
    <cellStyle name="解释性文本 2 27 3" xfId="30242"/>
    <cellStyle name="解释性文本 2 27 4" xfId="30243"/>
    <cellStyle name="解释性文本 2 27 5" xfId="30244"/>
    <cellStyle name="解释性文本 2 27 6" xfId="30245"/>
    <cellStyle name="解释性文本 2 27 7" xfId="30246"/>
    <cellStyle name="解释性文本 2 27 8" xfId="30247"/>
    <cellStyle name="解释性文本 2 27 9" xfId="30248"/>
    <cellStyle name="解释性文本 2 28" xfId="30249"/>
    <cellStyle name="解释性文本 2 28 10" xfId="30250"/>
    <cellStyle name="解释性文本 2 28 11" xfId="30251"/>
    <cellStyle name="解释性文本 2 28 12" xfId="30252"/>
    <cellStyle name="解释性文本 2 28 13" xfId="30253"/>
    <cellStyle name="解释性文本 2 28 14" xfId="30254"/>
    <cellStyle name="解释性文本 2 28 15" xfId="30255"/>
    <cellStyle name="解释性文本 2 28 2" xfId="30256"/>
    <cellStyle name="解释性文本 2 28 3" xfId="30257"/>
    <cellStyle name="解释性文本 2 28 4" xfId="30258"/>
    <cellStyle name="解释性文本 2 28 5" xfId="30259"/>
    <cellStyle name="解释性文本 2 28 6" xfId="30260"/>
    <cellStyle name="解释性文本 2 28 7" xfId="30261"/>
    <cellStyle name="解释性文本 2 28 8" xfId="30262"/>
    <cellStyle name="解释性文本 2 28 9" xfId="30263"/>
    <cellStyle name="解释性文本 2 29" xfId="30264"/>
    <cellStyle name="解释性文本 2 29 10" xfId="30265"/>
    <cellStyle name="解释性文本 2 29 11" xfId="30266"/>
    <cellStyle name="解释性文本 2 29 12" xfId="30267"/>
    <cellStyle name="解释性文本 2 29 13" xfId="30268"/>
    <cellStyle name="解释性文本 2 29 14" xfId="30269"/>
    <cellStyle name="解释性文本 2 29 15" xfId="30270"/>
    <cellStyle name="解释性文本 2 29 2" xfId="30271"/>
    <cellStyle name="解释性文本 2 29 3" xfId="30272"/>
    <cellStyle name="解释性文本 2 29 4" xfId="30273"/>
    <cellStyle name="解释性文本 2 29 5" xfId="30274"/>
    <cellStyle name="解释性文本 2 29 6" xfId="30275"/>
    <cellStyle name="解释性文本 2 29 7" xfId="30276"/>
    <cellStyle name="解释性文本 2 29 8" xfId="30277"/>
    <cellStyle name="解释性文本 2 29 9" xfId="30278"/>
    <cellStyle name="解释性文本 2 3" xfId="30279"/>
    <cellStyle name="解释性文本 2 3 10" xfId="30280"/>
    <cellStyle name="解释性文本 2 3 11" xfId="30281"/>
    <cellStyle name="解释性文本 2 3 12" xfId="30282"/>
    <cellStyle name="解释性文本 2 3 13" xfId="30283"/>
    <cellStyle name="解释性文本 2 3 14" xfId="30284"/>
    <cellStyle name="解释性文本 2 3 15" xfId="30285"/>
    <cellStyle name="解释性文本 2 3 2" xfId="30286"/>
    <cellStyle name="解释性文本 2 3 3" xfId="30287"/>
    <cellStyle name="解释性文本 2 3 4" xfId="30288"/>
    <cellStyle name="解释性文本 2 3 5" xfId="30289"/>
    <cellStyle name="解释性文本 2 3 6" xfId="30290"/>
    <cellStyle name="解释性文本 2 3 7" xfId="30291"/>
    <cellStyle name="解释性文本 2 3 8" xfId="30292"/>
    <cellStyle name="解释性文本 2 3 9" xfId="30293"/>
    <cellStyle name="解释性文本 2 30" xfId="30294"/>
    <cellStyle name="解释性文本 2 30 10" xfId="30295"/>
    <cellStyle name="解释性文本 2 30 11" xfId="30296"/>
    <cellStyle name="解释性文本 2 30 12" xfId="30297"/>
    <cellStyle name="解释性文本 2 30 13" xfId="30298"/>
    <cellStyle name="解释性文本 2 30 14" xfId="30299"/>
    <cellStyle name="解释性文本 2 30 15" xfId="30300"/>
    <cellStyle name="解释性文本 2 30 2" xfId="30301"/>
    <cellStyle name="解释性文本 2 30 3" xfId="30302"/>
    <cellStyle name="解释性文本 2 30 4" xfId="30303"/>
    <cellStyle name="解释性文本 2 30 5" xfId="30304"/>
    <cellStyle name="解释性文本 2 30 6" xfId="30305"/>
    <cellStyle name="解释性文本 2 30 7" xfId="30306"/>
    <cellStyle name="解释性文本 2 30 8" xfId="30307"/>
    <cellStyle name="解释性文本 2 30 9" xfId="30308"/>
    <cellStyle name="解释性文本 2 31" xfId="30309"/>
    <cellStyle name="解释性文本 2 31 10" xfId="30310"/>
    <cellStyle name="解释性文本 2 31 11" xfId="30311"/>
    <cellStyle name="解释性文本 2 31 12" xfId="30312"/>
    <cellStyle name="解释性文本 2 31 13" xfId="30313"/>
    <cellStyle name="解释性文本 2 31 14" xfId="30314"/>
    <cellStyle name="解释性文本 2 31 15" xfId="30315"/>
    <cellStyle name="解释性文本 2 31 2" xfId="30316"/>
    <cellStyle name="解释性文本 2 31 3" xfId="30317"/>
    <cellStyle name="解释性文本 2 31 4" xfId="30318"/>
    <cellStyle name="解释性文本 2 31 5" xfId="30319"/>
    <cellStyle name="解释性文本 2 31 6" xfId="30320"/>
    <cellStyle name="解释性文本 2 31 7" xfId="30321"/>
    <cellStyle name="解释性文本 2 31 8" xfId="30322"/>
    <cellStyle name="解释性文本 2 31 9" xfId="30323"/>
    <cellStyle name="解释性文本 2 32" xfId="30324"/>
    <cellStyle name="解释性文本 2 32 10" xfId="30325"/>
    <cellStyle name="解释性文本 2 32 11" xfId="30326"/>
    <cellStyle name="解释性文本 2 32 12" xfId="30327"/>
    <cellStyle name="解释性文本 2 32 13" xfId="30328"/>
    <cellStyle name="解释性文本 2 32 14" xfId="30329"/>
    <cellStyle name="解释性文本 2 32 15" xfId="30330"/>
    <cellStyle name="解释性文本 2 32 2" xfId="30331"/>
    <cellStyle name="解释性文本 2 32 3" xfId="30332"/>
    <cellStyle name="解释性文本 2 32 4" xfId="30333"/>
    <cellStyle name="解释性文本 2 32 5" xfId="30334"/>
    <cellStyle name="解释性文本 2 32 6" xfId="30335"/>
    <cellStyle name="解释性文本 2 32 7" xfId="30336"/>
    <cellStyle name="解释性文本 2 32 8" xfId="30337"/>
    <cellStyle name="解释性文本 2 32 9" xfId="30338"/>
    <cellStyle name="解释性文本 2 33" xfId="30339"/>
    <cellStyle name="解释性文本 2 33 10" xfId="30340"/>
    <cellStyle name="解释性文本 2 33 11" xfId="30341"/>
    <cellStyle name="解释性文本 2 33 12" xfId="30342"/>
    <cellStyle name="解释性文本 2 33 13" xfId="30343"/>
    <cellStyle name="解释性文本 2 33 14" xfId="30344"/>
    <cellStyle name="解释性文本 2 33 15" xfId="30345"/>
    <cellStyle name="解释性文本 2 33 2" xfId="30346"/>
    <cellStyle name="解释性文本 2 33 3" xfId="30347"/>
    <cellStyle name="解释性文本 2 33 4" xfId="30348"/>
    <cellStyle name="解释性文本 2 33 5" xfId="30349"/>
    <cellStyle name="解释性文本 2 33 6" xfId="30350"/>
    <cellStyle name="解释性文本 2 33 7" xfId="30351"/>
    <cellStyle name="解释性文本 2 33 8" xfId="30352"/>
    <cellStyle name="解释性文本 2 33 9" xfId="30353"/>
    <cellStyle name="解释性文本 2 34" xfId="30354"/>
    <cellStyle name="解释性文本 2 34 10" xfId="30355"/>
    <cellStyle name="解释性文本 2 34 11" xfId="30356"/>
    <cellStyle name="解释性文本 2 34 12" xfId="30357"/>
    <cellStyle name="解释性文本 2 34 13" xfId="30358"/>
    <cellStyle name="解释性文本 2 34 14" xfId="30359"/>
    <cellStyle name="解释性文本 2 34 15" xfId="30360"/>
    <cellStyle name="解释性文本 2 34 2" xfId="30361"/>
    <cellStyle name="解释性文本 2 34 3" xfId="30362"/>
    <cellStyle name="解释性文本 2 34 4" xfId="30363"/>
    <cellStyle name="解释性文本 2 34 5" xfId="30364"/>
    <cellStyle name="解释性文本 2 34 6" xfId="30365"/>
    <cellStyle name="解释性文本 2 34 7" xfId="30366"/>
    <cellStyle name="解释性文本 2 34 8" xfId="30367"/>
    <cellStyle name="解释性文本 2 34 9" xfId="30368"/>
    <cellStyle name="解释性文本 2 35" xfId="30369"/>
    <cellStyle name="解释性文本 2 36" xfId="30370"/>
    <cellStyle name="解释性文本 2 37" xfId="30371"/>
    <cellStyle name="解释性文本 2 38" xfId="30372"/>
    <cellStyle name="解释性文本 2 39" xfId="30373"/>
    <cellStyle name="解释性文本 2 4" xfId="30374"/>
    <cellStyle name="解释性文本 2 4 10" xfId="30375"/>
    <cellStyle name="解释性文本 2 4 11" xfId="30376"/>
    <cellStyle name="解释性文本 2 4 12" xfId="30377"/>
    <cellStyle name="解释性文本 2 4 13" xfId="30378"/>
    <cellStyle name="解释性文本 2 4 14" xfId="30379"/>
    <cellStyle name="解释性文本 2 4 15" xfId="30380"/>
    <cellStyle name="解释性文本 2 4 2" xfId="30381"/>
    <cellStyle name="解释性文本 2 4 3" xfId="30382"/>
    <cellStyle name="解释性文本 2 4 4" xfId="30383"/>
    <cellStyle name="解释性文本 2 4 5" xfId="30384"/>
    <cellStyle name="解释性文本 2 4 6" xfId="30385"/>
    <cellStyle name="解释性文本 2 4 7" xfId="30386"/>
    <cellStyle name="解释性文本 2 4 8" xfId="30387"/>
    <cellStyle name="解释性文本 2 4 9" xfId="30388"/>
    <cellStyle name="解释性文本 2 40" xfId="30389"/>
    <cellStyle name="解释性文本 2 41" xfId="30390"/>
    <cellStyle name="解释性文本 2 42" xfId="30391"/>
    <cellStyle name="解释性文本 2 43" xfId="30392"/>
    <cellStyle name="解释性文本 2 44" xfId="30393"/>
    <cellStyle name="解释性文本 2 45" xfId="30394"/>
    <cellStyle name="解释性文本 2 46" xfId="30395"/>
    <cellStyle name="解释性文本 2 47" xfId="30396"/>
    <cellStyle name="解释性文本 2 48" xfId="30397"/>
    <cellStyle name="解释性文本 2 49" xfId="30398"/>
    <cellStyle name="解释性文本 2 5" xfId="30399"/>
    <cellStyle name="解释性文本 2 5 10" xfId="30400"/>
    <cellStyle name="解释性文本 2 5 11" xfId="30401"/>
    <cellStyle name="解释性文本 2 5 12" xfId="30402"/>
    <cellStyle name="解释性文本 2 5 13" xfId="30403"/>
    <cellStyle name="解释性文本 2 5 14" xfId="30404"/>
    <cellStyle name="解释性文本 2 5 15" xfId="30405"/>
    <cellStyle name="解释性文本 2 5 2" xfId="30406"/>
    <cellStyle name="解释性文本 2 5 3" xfId="30407"/>
    <cellStyle name="解释性文本 2 5 4" xfId="30408"/>
    <cellStyle name="解释性文本 2 5 5" xfId="30409"/>
    <cellStyle name="解释性文本 2 5 6" xfId="30410"/>
    <cellStyle name="解释性文本 2 5 7" xfId="30411"/>
    <cellStyle name="解释性文本 2 5 8" xfId="30412"/>
    <cellStyle name="解释性文本 2 5 9" xfId="30413"/>
    <cellStyle name="解释性文本 2 50" xfId="30414"/>
    <cellStyle name="解释性文本 2 51" xfId="30415"/>
    <cellStyle name="解释性文本 2 52" xfId="30416"/>
    <cellStyle name="解释性文本 2 53" xfId="30417"/>
    <cellStyle name="解释性文本 2 54" xfId="30418"/>
    <cellStyle name="解释性文本 2 55" xfId="30419"/>
    <cellStyle name="解释性文本 2 56" xfId="30420"/>
    <cellStyle name="解释性文本 2 57" xfId="30421"/>
    <cellStyle name="解释性文本 2 58" xfId="30422"/>
    <cellStyle name="解释性文本 2 59" xfId="30423"/>
    <cellStyle name="解释性文本 2 6" xfId="30424"/>
    <cellStyle name="解释性文本 2 6 10" xfId="30425"/>
    <cellStyle name="解释性文本 2 6 11" xfId="30426"/>
    <cellStyle name="解释性文本 2 6 12" xfId="30427"/>
    <cellStyle name="解释性文本 2 6 13" xfId="30428"/>
    <cellStyle name="解释性文本 2 6 14" xfId="30429"/>
    <cellStyle name="解释性文本 2 6 15" xfId="30430"/>
    <cellStyle name="解释性文本 2 6 2" xfId="30431"/>
    <cellStyle name="解释性文本 2 6 3" xfId="30432"/>
    <cellStyle name="解释性文本 2 6 4" xfId="30433"/>
    <cellStyle name="解释性文本 2 6 5" xfId="30434"/>
    <cellStyle name="解释性文本 2 6 6" xfId="30435"/>
    <cellStyle name="解释性文本 2 6 7" xfId="30436"/>
    <cellStyle name="解释性文本 2 6 8" xfId="30437"/>
    <cellStyle name="解释性文本 2 6 9" xfId="30438"/>
    <cellStyle name="解释性文本 2 60" xfId="30439"/>
    <cellStyle name="解释性文本 2 7" xfId="30440"/>
    <cellStyle name="解释性文本 2 7 10" xfId="30441"/>
    <cellStyle name="解释性文本 2 7 11" xfId="30442"/>
    <cellStyle name="解释性文本 2 7 12" xfId="30443"/>
    <cellStyle name="解释性文本 2 7 13" xfId="30444"/>
    <cellStyle name="解释性文本 2 7 14" xfId="30445"/>
    <cellStyle name="解释性文本 2 7 15" xfId="30446"/>
    <cellStyle name="解释性文本 2 7 2" xfId="30447"/>
    <cellStyle name="解释性文本 2 7 3" xfId="30448"/>
    <cellStyle name="解释性文本 2 7 4" xfId="30449"/>
    <cellStyle name="解释性文本 2 7 5" xfId="30450"/>
    <cellStyle name="解释性文本 2 7 6" xfId="30451"/>
    <cellStyle name="解释性文本 2 7 7" xfId="30452"/>
    <cellStyle name="解释性文本 2 7 8" xfId="30453"/>
    <cellStyle name="解释性文本 2 7 9" xfId="30454"/>
    <cellStyle name="解释性文本 2 8" xfId="30455"/>
    <cellStyle name="解释性文本 2 8 10" xfId="30456"/>
    <cellStyle name="解释性文本 2 8 11" xfId="30457"/>
    <cellStyle name="解释性文本 2 8 12" xfId="30458"/>
    <cellStyle name="解释性文本 2 8 13" xfId="30459"/>
    <cellStyle name="解释性文本 2 8 14" xfId="30460"/>
    <cellStyle name="解释性文本 2 8 15" xfId="30461"/>
    <cellStyle name="解释性文本 2 8 2" xfId="30462"/>
    <cellStyle name="解释性文本 2 8 3" xfId="30463"/>
    <cellStyle name="解释性文本 2 8 4" xfId="30464"/>
    <cellStyle name="解释性文本 2 8 5" xfId="30465"/>
    <cellStyle name="解释性文本 2 8 6" xfId="30466"/>
    <cellStyle name="解释性文本 2 8 7" xfId="30467"/>
    <cellStyle name="解释性文本 2 8 8" xfId="30468"/>
    <cellStyle name="解释性文本 2 8 9" xfId="30469"/>
    <cellStyle name="解释性文本 2 9" xfId="30470"/>
    <cellStyle name="解释性文本 2 9 10" xfId="30471"/>
    <cellStyle name="解释性文本 2 9 11" xfId="30472"/>
    <cellStyle name="解释性文本 2 9 12" xfId="30473"/>
    <cellStyle name="解释性文本 2 9 13" xfId="30474"/>
    <cellStyle name="解释性文本 2 9 14" xfId="30475"/>
    <cellStyle name="解释性文本 2 9 15" xfId="30476"/>
    <cellStyle name="解释性文本 2 9 2" xfId="30477"/>
    <cellStyle name="解释性文本 2 9 3" xfId="30478"/>
    <cellStyle name="解释性文本 2 9 4" xfId="30479"/>
    <cellStyle name="解释性文本 2 9 5" xfId="30480"/>
    <cellStyle name="解释性文本 2 9 6" xfId="30481"/>
    <cellStyle name="解释性文本 2 9 7" xfId="30482"/>
    <cellStyle name="解释性文本 2 9 8" xfId="30483"/>
    <cellStyle name="解释性文本 2 9 9" xfId="30484"/>
    <cellStyle name="解释性文本 3" xfId="30485"/>
    <cellStyle name="解释性文本 3 10" xfId="30486"/>
    <cellStyle name="解释性文本 3 11" xfId="30487"/>
    <cellStyle name="解释性文本 3 12" xfId="30488"/>
    <cellStyle name="解释性文本 3 13" xfId="30489"/>
    <cellStyle name="解释性文本 3 14" xfId="30490"/>
    <cellStyle name="解释性文本 3 15" xfId="30491"/>
    <cellStyle name="解释性文本 3 16" xfId="30492"/>
    <cellStyle name="解释性文本 3 17" xfId="30493"/>
    <cellStyle name="解释性文本 3 18" xfId="30494"/>
    <cellStyle name="解释性文本 3 19" xfId="30495"/>
    <cellStyle name="解释性文本 3 2" xfId="30496"/>
    <cellStyle name="解释性文本 3 2 10" xfId="30497"/>
    <cellStyle name="解释性文本 3 2 11" xfId="30498"/>
    <cellStyle name="解释性文本 3 2 12" xfId="30499"/>
    <cellStyle name="解释性文本 3 2 13" xfId="30500"/>
    <cellStyle name="解释性文本 3 2 14" xfId="30501"/>
    <cellStyle name="解释性文本 3 2 15" xfId="30502"/>
    <cellStyle name="解释性文本 3 2 2" xfId="30503"/>
    <cellStyle name="解释性文本 3 2 3" xfId="30504"/>
    <cellStyle name="解释性文本 3 2 4" xfId="30505"/>
    <cellStyle name="解释性文本 3 2 5" xfId="30506"/>
    <cellStyle name="解释性文本 3 2 6" xfId="30507"/>
    <cellStyle name="解释性文本 3 2 7" xfId="30508"/>
    <cellStyle name="解释性文本 3 2 8" xfId="30509"/>
    <cellStyle name="解释性文本 3 2 9" xfId="30510"/>
    <cellStyle name="解释性文本 3 20" xfId="30511"/>
    <cellStyle name="解释性文本 3 21" xfId="30512"/>
    <cellStyle name="解释性文本 3 22" xfId="30513"/>
    <cellStyle name="解释性文本 3 23" xfId="30514"/>
    <cellStyle name="解释性文本 3 24" xfId="30515"/>
    <cellStyle name="解释性文本 3 25" xfId="30516"/>
    <cellStyle name="解释性文本 3 26" xfId="30517"/>
    <cellStyle name="解释性文本 3 27" xfId="30518"/>
    <cellStyle name="解释性文本 3 28" xfId="30519"/>
    <cellStyle name="解释性文本 3 29" xfId="30520"/>
    <cellStyle name="解释性文本 3 3" xfId="30521"/>
    <cellStyle name="解释性文本 3 3 10" xfId="30522"/>
    <cellStyle name="解释性文本 3 3 11" xfId="30523"/>
    <cellStyle name="解释性文本 3 3 12" xfId="30524"/>
    <cellStyle name="解释性文本 3 3 13" xfId="30525"/>
    <cellStyle name="解释性文本 3 3 14" xfId="30526"/>
    <cellStyle name="解释性文本 3 3 15" xfId="30527"/>
    <cellStyle name="解释性文本 3 3 2" xfId="30528"/>
    <cellStyle name="解释性文本 3 3 3" xfId="30529"/>
    <cellStyle name="解释性文本 3 3 4" xfId="30530"/>
    <cellStyle name="解释性文本 3 3 5" xfId="30531"/>
    <cellStyle name="解释性文本 3 3 6" xfId="30532"/>
    <cellStyle name="解释性文本 3 3 7" xfId="30533"/>
    <cellStyle name="解释性文本 3 3 8" xfId="30534"/>
    <cellStyle name="解释性文本 3 3 9" xfId="30535"/>
    <cellStyle name="解释性文本 3 30" xfId="30536"/>
    <cellStyle name="解释性文本 3 31" xfId="30537"/>
    <cellStyle name="解释性文本 3 32" xfId="30538"/>
    <cellStyle name="解释性文本 3 33" xfId="30539"/>
    <cellStyle name="解释性文本 3 4" xfId="30540"/>
    <cellStyle name="解释性文本 3 4 10" xfId="30541"/>
    <cellStyle name="解释性文本 3 4 11" xfId="30542"/>
    <cellStyle name="解释性文本 3 4 12" xfId="30543"/>
    <cellStyle name="解释性文本 3 4 13" xfId="30544"/>
    <cellStyle name="解释性文本 3 4 14" xfId="30545"/>
    <cellStyle name="解释性文本 3 4 15" xfId="30546"/>
    <cellStyle name="解释性文本 3 4 2" xfId="30547"/>
    <cellStyle name="解释性文本 3 4 3" xfId="30548"/>
    <cellStyle name="解释性文本 3 4 4" xfId="30549"/>
    <cellStyle name="解释性文本 3 4 5" xfId="30550"/>
    <cellStyle name="解释性文本 3 4 6" xfId="30551"/>
    <cellStyle name="解释性文本 3 4 7" xfId="30552"/>
    <cellStyle name="解释性文本 3 4 8" xfId="30553"/>
    <cellStyle name="解释性文本 3 4 9" xfId="30554"/>
    <cellStyle name="解释性文本 3 5" xfId="30555"/>
    <cellStyle name="解释性文本 3 5 10" xfId="30556"/>
    <cellStyle name="解释性文本 3 5 11" xfId="30557"/>
    <cellStyle name="解释性文本 3 5 12" xfId="30558"/>
    <cellStyle name="解释性文本 3 5 13" xfId="30559"/>
    <cellStyle name="解释性文本 3 5 14" xfId="30560"/>
    <cellStyle name="解释性文本 3 5 15" xfId="30561"/>
    <cellStyle name="解释性文本 3 5 2" xfId="30562"/>
    <cellStyle name="解释性文本 3 5 3" xfId="30563"/>
    <cellStyle name="解释性文本 3 5 4" xfId="30564"/>
    <cellStyle name="解释性文本 3 5 5" xfId="30565"/>
    <cellStyle name="解释性文本 3 5 6" xfId="30566"/>
    <cellStyle name="解释性文本 3 5 7" xfId="30567"/>
    <cellStyle name="解释性文本 3 5 8" xfId="30568"/>
    <cellStyle name="解释性文本 3 5 9" xfId="30569"/>
    <cellStyle name="解释性文本 3 6" xfId="30570"/>
    <cellStyle name="解释性文本 3 6 10" xfId="30571"/>
    <cellStyle name="解释性文本 3 6 11" xfId="30572"/>
    <cellStyle name="解释性文本 3 6 12" xfId="30573"/>
    <cellStyle name="解释性文本 3 6 13" xfId="30574"/>
    <cellStyle name="解释性文本 3 6 14" xfId="30575"/>
    <cellStyle name="解释性文本 3 6 15" xfId="30576"/>
    <cellStyle name="解释性文本 3 6 2" xfId="30577"/>
    <cellStyle name="解释性文本 3 6 3" xfId="30578"/>
    <cellStyle name="解释性文本 3 6 4" xfId="30579"/>
    <cellStyle name="解释性文本 3 6 5" xfId="30580"/>
    <cellStyle name="解释性文本 3 6 6" xfId="30581"/>
    <cellStyle name="解释性文本 3 6 7" xfId="30582"/>
    <cellStyle name="解释性文本 3 6 8" xfId="30583"/>
    <cellStyle name="解释性文本 3 6 9" xfId="30584"/>
    <cellStyle name="解释性文本 3 7" xfId="30585"/>
    <cellStyle name="解释性文本 3 7 10" xfId="30586"/>
    <cellStyle name="解释性文本 3 7 11" xfId="30587"/>
    <cellStyle name="解释性文本 3 7 12" xfId="30588"/>
    <cellStyle name="解释性文本 3 7 13" xfId="30589"/>
    <cellStyle name="解释性文本 3 7 14" xfId="30590"/>
    <cellStyle name="解释性文本 3 7 15" xfId="30591"/>
    <cellStyle name="解释性文本 3 7 2" xfId="30592"/>
    <cellStyle name="解释性文本 3 7 3" xfId="30593"/>
    <cellStyle name="解释性文本 3 7 4" xfId="30594"/>
    <cellStyle name="解释性文本 3 7 5" xfId="30595"/>
    <cellStyle name="解释性文本 3 7 6" xfId="30596"/>
    <cellStyle name="解释性文本 3 7 7" xfId="30597"/>
    <cellStyle name="解释性文本 3 7 8" xfId="30598"/>
    <cellStyle name="解释性文本 3 7 9" xfId="30599"/>
    <cellStyle name="解释性文本 3 8" xfId="30600"/>
    <cellStyle name="解释性文本 3 9" xfId="30601"/>
    <cellStyle name="解释性文本 4" xfId="30602"/>
    <cellStyle name="解释性文本 4 10" xfId="30603"/>
    <cellStyle name="解释性文本 4 11" xfId="30604"/>
    <cellStyle name="解释性文本 4 12" xfId="30605"/>
    <cellStyle name="解释性文本 4 13" xfId="30606"/>
    <cellStyle name="解释性文本 4 14" xfId="30607"/>
    <cellStyle name="解释性文本 4 15" xfId="30608"/>
    <cellStyle name="解释性文本 4 2" xfId="30609"/>
    <cellStyle name="解释性文本 4 3" xfId="30610"/>
    <cellStyle name="解释性文本 4 4" xfId="30611"/>
    <cellStyle name="解释性文本 4 5" xfId="30612"/>
    <cellStyle name="解释性文本 4 6" xfId="30613"/>
    <cellStyle name="解释性文本 4 7" xfId="30614"/>
    <cellStyle name="解释性文本 4 8" xfId="30615"/>
    <cellStyle name="解释性文本 4 9" xfId="30616"/>
    <cellStyle name="解释性文本 5" xfId="30617"/>
    <cellStyle name="解释性文本 5 10" xfId="30618"/>
    <cellStyle name="解释性文本 5 11" xfId="30619"/>
    <cellStyle name="解释性文本 5 12" xfId="30620"/>
    <cellStyle name="解释性文本 5 13" xfId="30621"/>
    <cellStyle name="解释性文本 5 14" xfId="30622"/>
    <cellStyle name="解释性文本 5 15" xfId="30623"/>
    <cellStyle name="解释性文本 5 2" xfId="30624"/>
    <cellStyle name="解释性文本 5 3" xfId="30625"/>
    <cellStyle name="解释性文本 5 4" xfId="30626"/>
    <cellStyle name="解释性文本 5 5" xfId="30627"/>
    <cellStyle name="解释性文本 5 6" xfId="30628"/>
    <cellStyle name="解释性文本 5 7" xfId="30629"/>
    <cellStyle name="解释性文本 5 8" xfId="30630"/>
    <cellStyle name="解释性文本 5 9" xfId="30631"/>
    <cellStyle name="解释性文本 6" xfId="30632"/>
    <cellStyle name="解释性文本 6 10" xfId="30633"/>
    <cellStyle name="解释性文本 6 11" xfId="30634"/>
    <cellStyle name="解释性文本 6 12" xfId="30635"/>
    <cellStyle name="解释性文本 6 13" xfId="30636"/>
    <cellStyle name="解释性文本 6 14" xfId="30637"/>
    <cellStyle name="解释性文本 6 15" xfId="30638"/>
    <cellStyle name="解释性文本 6 2" xfId="30639"/>
    <cellStyle name="解释性文本 6 3" xfId="30640"/>
    <cellStyle name="解释性文本 6 4" xfId="30641"/>
    <cellStyle name="解释性文本 6 5" xfId="30642"/>
    <cellStyle name="解释性文本 6 6" xfId="30643"/>
    <cellStyle name="解释性文本 6 7" xfId="30644"/>
    <cellStyle name="解释性文本 6 8" xfId="30645"/>
    <cellStyle name="解释性文本 6 9" xfId="30646"/>
    <cellStyle name="解释性文本 7" xfId="30647"/>
    <cellStyle name="解释性文本 7 10" xfId="30648"/>
    <cellStyle name="解释性文本 7 11" xfId="30649"/>
    <cellStyle name="解释性文本 7 12" xfId="30650"/>
    <cellStyle name="解释性文本 7 13" xfId="30651"/>
    <cellStyle name="解释性文本 7 14" xfId="30652"/>
    <cellStyle name="解释性文本 7 15" xfId="30653"/>
    <cellStyle name="解释性文本 7 2" xfId="30654"/>
    <cellStyle name="解释性文本 7 3" xfId="30655"/>
    <cellStyle name="解释性文本 7 4" xfId="30656"/>
    <cellStyle name="解释性文本 7 5" xfId="30657"/>
    <cellStyle name="解释性文本 7 6" xfId="30658"/>
    <cellStyle name="解释性文本 7 7" xfId="30659"/>
    <cellStyle name="解释性文本 7 8" xfId="30660"/>
    <cellStyle name="解释性文本 7 9" xfId="30661"/>
    <cellStyle name="解释性文本 8" xfId="30662"/>
    <cellStyle name="解释性文本 8 10" xfId="30663"/>
    <cellStyle name="解释性文本 8 11" xfId="30664"/>
    <cellStyle name="解释性文本 8 12" xfId="30665"/>
    <cellStyle name="解释性文本 8 13" xfId="30666"/>
    <cellStyle name="解释性文本 8 14" xfId="30667"/>
    <cellStyle name="解释性文本 8 15" xfId="30668"/>
    <cellStyle name="解释性文本 8 2" xfId="30669"/>
    <cellStyle name="解释性文本 8 3" xfId="30670"/>
    <cellStyle name="解释性文本 8 4" xfId="30671"/>
    <cellStyle name="解释性文本 8 5" xfId="30672"/>
    <cellStyle name="解释性文本 8 6" xfId="30673"/>
    <cellStyle name="解释性文本 8 7" xfId="30674"/>
    <cellStyle name="解释性文本 8 8" xfId="30675"/>
    <cellStyle name="解释性文本 8 9" xfId="30676"/>
    <cellStyle name="解释性文本 9" xfId="30677"/>
    <cellStyle name="解释性文本 9 10" xfId="30678"/>
    <cellStyle name="解释性文本 9 11" xfId="30679"/>
    <cellStyle name="解释性文本 9 12" xfId="30680"/>
    <cellStyle name="解释性文本 9 13" xfId="30681"/>
    <cellStyle name="解释性文本 9 14" xfId="30682"/>
    <cellStyle name="解释性文本 9 15" xfId="30683"/>
    <cellStyle name="解释性文本 9 2" xfId="30684"/>
    <cellStyle name="解释性文本 9 3" xfId="30685"/>
    <cellStyle name="解释性文本 9 4" xfId="30686"/>
    <cellStyle name="解释性文本 9 5" xfId="30687"/>
    <cellStyle name="解释性文本 9 6" xfId="30688"/>
    <cellStyle name="解释性文本 9 7" xfId="30689"/>
    <cellStyle name="解释性文本 9 8" xfId="30690"/>
    <cellStyle name="解释性文本 9 9" xfId="30691"/>
    <cellStyle name="警告文本 10" xfId="30692"/>
    <cellStyle name="警告文本 10 2" xfId="30693"/>
    <cellStyle name="警告文本 10 3" xfId="30694"/>
    <cellStyle name="警告文本 11" xfId="30695"/>
    <cellStyle name="警告文本 11 2" xfId="30696"/>
    <cellStyle name="警告文本 12" xfId="30697"/>
    <cellStyle name="警告文本 2" xfId="30698"/>
    <cellStyle name="警告文本 2 10" xfId="30699"/>
    <cellStyle name="警告文本 2 10 10" xfId="30700"/>
    <cellStyle name="警告文本 2 10 11" xfId="30701"/>
    <cellStyle name="警告文本 2 10 12" xfId="30702"/>
    <cellStyle name="警告文本 2 10 13" xfId="30703"/>
    <cellStyle name="警告文本 2 10 14" xfId="30704"/>
    <cellStyle name="警告文本 2 10 15" xfId="30705"/>
    <cellStyle name="警告文本 2 10 2" xfId="30706"/>
    <cellStyle name="警告文本 2 10 3" xfId="30707"/>
    <cellStyle name="警告文本 2 10 4" xfId="30708"/>
    <cellStyle name="警告文本 2 10 5" xfId="30709"/>
    <cellStyle name="警告文本 2 10 6" xfId="30710"/>
    <cellStyle name="警告文本 2 10 7" xfId="30711"/>
    <cellStyle name="警告文本 2 10 8" xfId="30712"/>
    <cellStyle name="警告文本 2 10 9" xfId="30713"/>
    <cellStyle name="警告文本 2 11" xfId="30714"/>
    <cellStyle name="警告文本 2 11 10" xfId="30715"/>
    <cellStyle name="警告文本 2 11 11" xfId="30716"/>
    <cellStyle name="警告文本 2 11 12" xfId="30717"/>
    <cellStyle name="警告文本 2 11 13" xfId="30718"/>
    <cellStyle name="警告文本 2 11 14" xfId="30719"/>
    <cellStyle name="警告文本 2 11 15" xfId="30720"/>
    <cellStyle name="警告文本 2 11 2" xfId="30721"/>
    <cellStyle name="警告文本 2 11 3" xfId="30722"/>
    <cellStyle name="警告文本 2 11 4" xfId="30723"/>
    <cellStyle name="警告文本 2 11 5" xfId="30724"/>
    <cellStyle name="警告文本 2 11 6" xfId="30725"/>
    <cellStyle name="警告文本 2 11 7" xfId="30726"/>
    <cellStyle name="警告文本 2 11 8" xfId="30727"/>
    <cellStyle name="警告文本 2 11 9" xfId="30728"/>
    <cellStyle name="警告文本 2 12" xfId="30729"/>
    <cellStyle name="警告文本 2 12 10" xfId="30730"/>
    <cellStyle name="警告文本 2 12 11" xfId="30731"/>
    <cellStyle name="警告文本 2 12 12" xfId="30732"/>
    <cellStyle name="警告文本 2 12 13" xfId="30733"/>
    <cellStyle name="警告文本 2 12 14" xfId="30734"/>
    <cellStyle name="警告文本 2 12 15" xfId="30735"/>
    <cellStyle name="警告文本 2 12 2" xfId="30736"/>
    <cellStyle name="警告文本 2 12 3" xfId="30737"/>
    <cellStyle name="警告文本 2 12 4" xfId="30738"/>
    <cellStyle name="警告文本 2 12 5" xfId="30739"/>
    <cellStyle name="警告文本 2 12 6" xfId="30740"/>
    <cellStyle name="警告文本 2 12 7" xfId="30741"/>
    <cellStyle name="警告文本 2 12 8" xfId="30742"/>
    <cellStyle name="警告文本 2 12 9" xfId="30743"/>
    <cellStyle name="警告文本 2 13" xfId="30744"/>
    <cellStyle name="警告文本 2 13 10" xfId="30745"/>
    <cellStyle name="警告文本 2 13 11" xfId="30746"/>
    <cellStyle name="警告文本 2 13 12" xfId="30747"/>
    <cellStyle name="警告文本 2 13 13" xfId="30748"/>
    <cellStyle name="警告文本 2 13 14" xfId="30749"/>
    <cellStyle name="警告文本 2 13 15" xfId="30750"/>
    <cellStyle name="警告文本 2 13 2" xfId="30751"/>
    <cellStyle name="警告文本 2 13 3" xfId="30752"/>
    <cellStyle name="警告文本 2 13 4" xfId="30753"/>
    <cellStyle name="警告文本 2 13 5" xfId="30754"/>
    <cellStyle name="警告文本 2 13 6" xfId="30755"/>
    <cellStyle name="警告文本 2 13 7" xfId="30756"/>
    <cellStyle name="警告文本 2 13 8" xfId="30757"/>
    <cellStyle name="警告文本 2 13 9" xfId="30758"/>
    <cellStyle name="警告文本 2 14" xfId="30759"/>
    <cellStyle name="警告文本 2 14 10" xfId="30760"/>
    <cellStyle name="警告文本 2 14 11" xfId="30761"/>
    <cellStyle name="警告文本 2 14 12" xfId="30762"/>
    <cellStyle name="警告文本 2 14 13" xfId="30763"/>
    <cellStyle name="警告文本 2 14 14" xfId="30764"/>
    <cellStyle name="警告文本 2 14 15" xfId="30765"/>
    <cellStyle name="警告文本 2 14 2" xfId="30766"/>
    <cellStyle name="警告文本 2 14 3" xfId="30767"/>
    <cellStyle name="警告文本 2 14 4" xfId="30768"/>
    <cellStyle name="警告文本 2 14 5" xfId="30769"/>
    <cellStyle name="警告文本 2 14 6" xfId="30770"/>
    <cellStyle name="警告文本 2 14 7" xfId="30771"/>
    <cellStyle name="警告文本 2 14 8" xfId="30772"/>
    <cellStyle name="警告文本 2 14 9" xfId="30773"/>
    <cellStyle name="警告文本 2 15" xfId="30774"/>
    <cellStyle name="警告文本 2 15 10" xfId="30775"/>
    <cellStyle name="警告文本 2 15 11" xfId="30776"/>
    <cellStyle name="警告文本 2 15 12" xfId="30777"/>
    <cellStyle name="警告文本 2 15 13" xfId="30778"/>
    <cellStyle name="警告文本 2 15 14" xfId="30779"/>
    <cellStyle name="警告文本 2 15 15" xfId="30780"/>
    <cellStyle name="警告文本 2 15 2" xfId="30781"/>
    <cellStyle name="警告文本 2 15 3" xfId="30782"/>
    <cellStyle name="警告文本 2 15 4" xfId="30783"/>
    <cellStyle name="警告文本 2 15 5" xfId="30784"/>
    <cellStyle name="警告文本 2 15 6" xfId="30785"/>
    <cellStyle name="警告文本 2 15 7" xfId="30786"/>
    <cellStyle name="警告文本 2 15 8" xfId="30787"/>
    <cellStyle name="警告文本 2 15 9" xfId="30788"/>
    <cellStyle name="警告文本 2 16" xfId="30789"/>
    <cellStyle name="警告文本 2 16 10" xfId="30790"/>
    <cellStyle name="警告文本 2 16 11" xfId="30791"/>
    <cellStyle name="警告文本 2 16 12" xfId="30792"/>
    <cellStyle name="警告文本 2 16 13" xfId="30793"/>
    <cellStyle name="警告文本 2 16 14" xfId="30794"/>
    <cellStyle name="警告文本 2 16 15" xfId="30795"/>
    <cellStyle name="警告文本 2 16 2" xfId="30796"/>
    <cellStyle name="警告文本 2 16 3" xfId="30797"/>
    <cellStyle name="警告文本 2 16 4" xfId="30798"/>
    <cellStyle name="警告文本 2 16 5" xfId="30799"/>
    <cellStyle name="警告文本 2 16 6" xfId="30800"/>
    <cellStyle name="警告文本 2 16 7" xfId="30801"/>
    <cellStyle name="警告文本 2 16 8" xfId="30802"/>
    <cellStyle name="警告文本 2 16 9" xfId="30803"/>
    <cellStyle name="警告文本 2 17" xfId="30804"/>
    <cellStyle name="警告文本 2 17 10" xfId="30805"/>
    <cellStyle name="警告文本 2 17 11" xfId="30806"/>
    <cellStyle name="警告文本 2 17 12" xfId="30807"/>
    <cellStyle name="警告文本 2 17 13" xfId="30808"/>
    <cellStyle name="警告文本 2 17 14" xfId="30809"/>
    <cellStyle name="警告文本 2 17 15" xfId="30810"/>
    <cellStyle name="警告文本 2 17 2" xfId="30811"/>
    <cellStyle name="警告文本 2 17 3" xfId="30812"/>
    <cellStyle name="警告文本 2 17 4" xfId="30813"/>
    <cellStyle name="警告文本 2 17 5" xfId="30814"/>
    <cellStyle name="警告文本 2 17 6" xfId="30815"/>
    <cellStyle name="警告文本 2 17 7" xfId="30816"/>
    <cellStyle name="警告文本 2 17 8" xfId="30817"/>
    <cellStyle name="警告文本 2 17 9" xfId="30818"/>
    <cellStyle name="警告文本 2 18" xfId="30819"/>
    <cellStyle name="警告文本 2 18 10" xfId="30820"/>
    <cellStyle name="警告文本 2 18 11" xfId="30821"/>
    <cellStyle name="警告文本 2 18 12" xfId="30822"/>
    <cellStyle name="警告文本 2 18 13" xfId="30823"/>
    <cellStyle name="警告文本 2 18 14" xfId="30824"/>
    <cellStyle name="警告文本 2 18 15" xfId="30825"/>
    <cellStyle name="警告文本 2 18 2" xfId="30826"/>
    <cellStyle name="警告文本 2 18 3" xfId="30827"/>
    <cellStyle name="警告文本 2 18 4" xfId="30828"/>
    <cellStyle name="警告文本 2 18 5" xfId="30829"/>
    <cellStyle name="警告文本 2 18 6" xfId="30830"/>
    <cellStyle name="警告文本 2 18 7" xfId="30831"/>
    <cellStyle name="警告文本 2 18 8" xfId="30832"/>
    <cellStyle name="警告文本 2 18 9" xfId="30833"/>
    <cellStyle name="警告文本 2 19" xfId="30834"/>
    <cellStyle name="警告文本 2 19 10" xfId="30835"/>
    <cellStyle name="警告文本 2 19 11" xfId="30836"/>
    <cellStyle name="警告文本 2 19 12" xfId="30837"/>
    <cellStyle name="警告文本 2 19 13" xfId="30838"/>
    <cellStyle name="警告文本 2 19 14" xfId="30839"/>
    <cellStyle name="警告文本 2 19 15" xfId="30840"/>
    <cellStyle name="警告文本 2 19 2" xfId="30841"/>
    <cellStyle name="警告文本 2 19 3" xfId="30842"/>
    <cellStyle name="警告文本 2 19 4" xfId="30843"/>
    <cellStyle name="警告文本 2 19 5" xfId="30844"/>
    <cellStyle name="警告文本 2 19 6" xfId="30845"/>
    <cellStyle name="警告文本 2 19 7" xfId="30846"/>
    <cellStyle name="警告文本 2 19 8" xfId="30847"/>
    <cellStyle name="警告文本 2 19 9" xfId="30848"/>
    <cellStyle name="警告文本 2 2" xfId="30849"/>
    <cellStyle name="警告文本 2 2 10" xfId="30850"/>
    <cellStyle name="警告文本 2 2 11" xfId="30851"/>
    <cellStyle name="警告文本 2 2 12" xfId="30852"/>
    <cellStyle name="警告文本 2 2 13" xfId="30853"/>
    <cellStyle name="警告文本 2 2 14" xfId="30854"/>
    <cellStyle name="警告文本 2 2 15" xfId="30855"/>
    <cellStyle name="警告文本 2 2 2" xfId="30856"/>
    <cellStyle name="警告文本 2 2 3" xfId="30857"/>
    <cellStyle name="警告文本 2 2 4" xfId="30858"/>
    <cellStyle name="警告文本 2 2 5" xfId="30859"/>
    <cellStyle name="警告文本 2 2 6" xfId="30860"/>
    <cellStyle name="警告文本 2 2 7" xfId="30861"/>
    <cellStyle name="警告文本 2 2 8" xfId="30862"/>
    <cellStyle name="警告文本 2 2 9" xfId="30863"/>
    <cellStyle name="警告文本 2 20" xfId="30864"/>
    <cellStyle name="警告文本 2 20 10" xfId="30865"/>
    <cellStyle name="警告文本 2 20 11" xfId="30866"/>
    <cellStyle name="警告文本 2 20 12" xfId="30867"/>
    <cellStyle name="警告文本 2 20 13" xfId="30868"/>
    <cellStyle name="警告文本 2 20 14" xfId="30869"/>
    <cellStyle name="警告文本 2 20 15" xfId="30870"/>
    <cellStyle name="警告文本 2 20 2" xfId="30871"/>
    <cellStyle name="警告文本 2 20 3" xfId="30872"/>
    <cellStyle name="警告文本 2 20 4" xfId="30873"/>
    <cellStyle name="警告文本 2 20 5" xfId="30874"/>
    <cellStyle name="警告文本 2 20 6" xfId="30875"/>
    <cellStyle name="警告文本 2 20 7" xfId="30876"/>
    <cellStyle name="警告文本 2 20 8" xfId="30877"/>
    <cellStyle name="警告文本 2 20 9" xfId="30878"/>
    <cellStyle name="警告文本 2 21" xfId="30879"/>
    <cellStyle name="警告文本 2 21 10" xfId="30880"/>
    <cellStyle name="警告文本 2 21 11" xfId="30881"/>
    <cellStyle name="警告文本 2 21 12" xfId="30882"/>
    <cellStyle name="警告文本 2 21 13" xfId="30883"/>
    <cellStyle name="警告文本 2 21 14" xfId="30884"/>
    <cellStyle name="警告文本 2 21 15" xfId="30885"/>
    <cellStyle name="警告文本 2 21 2" xfId="30886"/>
    <cellStyle name="警告文本 2 21 3" xfId="30887"/>
    <cellStyle name="警告文本 2 21 4" xfId="30888"/>
    <cellStyle name="警告文本 2 21 5" xfId="30889"/>
    <cellStyle name="警告文本 2 21 6" xfId="30890"/>
    <cellStyle name="警告文本 2 21 7" xfId="30891"/>
    <cellStyle name="警告文本 2 21 8" xfId="30892"/>
    <cellStyle name="警告文本 2 21 9" xfId="30893"/>
    <cellStyle name="警告文本 2 22" xfId="30894"/>
    <cellStyle name="警告文本 2 22 10" xfId="30895"/>
    <cellStyle name="警告文本 2 22 11" xfId="30896"/>
    <cellStyle name="警告文本 2 22 12" xfId="30897"/>
    <cellStyle name="警告文本 2 22 13" xfId="30898"/>
    <cellStyle name="警告文本 2 22 14" xfId="30899"/>
    <cellStyle name="警告文本 2 22 15" xfId="30900"/>
    <cellStyle name="警告文本 2 22 2" xfId="30901"/>
    <cellStyle name="警告文本 2 22 3" xfId="30902"/>
    <cellStyle name="警告文本 2 22 4" xfId="30903"/>
    <cellStyle name="警告文本 2 22 5" xfId="30904"/>
    <cellStyle name="警告文本 2 22 6" xfId="30905"/>
    <cellStyle name="警告文本 2 22 7" xfId="30906"/>
    <cellStyle name="警告文本 2 22 8" xfId="30907"/>
    <cellStyle name="警告文本 2 22 9" xfId="30908"/>
    <cellStyle name="警告文本 2 23" xfId="30909"/>
    <cellStyle name="警告文本 2 23 10" xfId="30910"/>
    <cellStyle name="警告文本 2 23 11" xfId="30911"/>
    <cellStyle name="警告文本 2 23 12" xfId="30912"/>
    <cellStyle name="警告文本 2 23 13" xfId="30913"/>
    <cellStyle name="警告文本 2 23 14" xfId="30914"/>
    <cellStyle name="警告文本 2 23 15" xfId="30915"/>
    <cellStyle name="警告文本 2 23 2" xfId="30916"/>
    <cellStyle name="警告文本 2 23 3" xfId="30917"/>
    <cellStyle name="警告文本 2 23 4" xfId="30918"/>
    <cellStyle name="警告文本 2 23 5" xfId="30919"/>
    <cellStyle name="警告文本 2 23 6" xfId="30920"/>
    <cellStyle name="警告文本 2 23 7" xfId="30921"/>
    <cellStyle name="警告文本 2 23 8" xfId="30922"/>
    <cellStyle name="警告文本 2 23 9" xfId="30923"/>
    <cellStyle name="警告文本 2 24" xfId="30924"/>
    <cellStyle name="警告文本 2 24 10" xfId="30925"/>
    <cellStyle name="警告文本 2 24 11" xfId="30926"/>
    <cellStyle name="警告文本 2 24 12" xfId="30927"/>
    <cellStyle name="警告文本 2 24 13" xfId="30928"/>
    <cellStyle name="警告文本 2 24 14" xfId="30929"/>
    <cellStyle name="警告文本 2 24 15" xfId="30930"/>
    <cellStyle name="警告文本 2 24 2" xfId="30931"/>
    <cellStyle name="警告文本 2 24 3" xfId="30932"/>
    <cellStyle name="警告文本 2 24 4" xfId="30933"/>
    <cellStyle name="警告文本 2 24 5" xfId="30934"/>
    <cellStyle name="警告文本 2 24 6" xfId="30935"/>
    <cellStyle name="警告文本 2 24 7" xfId="30936"/>
    <cellStyle name="警告文本 2 24 8" xfId="30937"/>
    <cellStyle name="警告文本 2 24 9" xfId="30938"/>
    <cellStyle name="警告文本 2 25" xfId="30939"/>
    <cellStyle name="警告文本 2 25 10" xfId="30940"/>
    <cellStyle name="警告文本 2 25 11" xfId="30941"/>
    <cellStyle name="警告文本 2 25 12" xfId="30942"/>
    <cellStyle name="警告文本 2 25 13" xfId="30943"/>
    <cellStyle name="警告文本 2 25 14" xfId="30944"/>
    <cellStyle name="警告文本 2 25 15" xfId="30945"/>
    <cellStyle name="警告文本 2 25 2" xfId="30946"/>
    <cellStyle name="警告文本 2 25 3" xfId="30947"/>
    <cellStyle name="警告文本 2 25 4" xfId="30948"/>
    <cellStyle name="警告文本 2 25 5" xfId="30949"/>
    <cellStyle name="警告文本 2 25 6" xfId="30950"/>
    <cellStyle name="警告文本 2 25 7" xfId="30951"/>
    <cellStyle name="警告文本 2 25 8" xfId="30952"/>
    <cellStyle name="警告文本 2 25 9" xfId="30953"/>
    <cellStyle name="警告文本 2 26" xfId="30954"/>
    <cellStyle name="警告文本 2 26 10" xfId="30955"/>
    <cellStyle name="警告文本 2 26 11" xfId="30956"/>
    <cellStyle name="警告文本 2 26 12" xfId="30957"/>
    <cellStyle name="警告文本 2 26 13" xfId="30958"/>
    <cellStyle name="警告文本 2 26 14" xfId="30959"/>
    <cellStyle name="警告文本 2 26 15" xfId="30960"/>
    <cellStyle name="警告文本 2 26 2" xfId="30961"/>
    <cellStyle name="警告文本 2 26 3" xfId="30962"/>
    <cellStyle name="警告文本 2 26 4" xfId="30963"/>
    <cellStyle name="警告文本 2 26 5" xfId="30964"/>
    <cellStyle name="警告文本 2 26 6" xfId="30965"/>
    <cellStyle name="警告文本 2 26 7" xfId="30966"/>
    <cellStyle name="警告文本 2 26 8" xfId="30967"/>
    <cellStyle name="警告文本 2 26 9" xfId="30968"/>
    <cellStyle name="警告文本 2 27" xfId="30969"/>
    <cellStyle name="警告文本 2 27 10" xfId="30970"/>
    <cellStyle name="警告文本 2 27 11" xfId="30971"/>
    <cellStyle name="警告文本 2 27 12" xfId="30972"/>
    <cellStyle name="警告文本 2 27 13" xfId="30973"/>
    <cellStyle name="警告文本 2 27 14" xfId="30974"/>
    <cellStyle name="警告文本 2 27 15" xfId="30975"/>
    <cellStyle name="警告文本 2 27 2" xfId="30976"/>
    <cellStyle name="警告文本 2 27 3" xfId="30977"/>
    <cellStyle name="警告文本 2 27 4" xfId="30978"/>
    <cellStyle name="警告文本 2 27 5" xfId="30979"/>
    <cellStyle name="警告文本 2 27 6" xfId="30980"/>
    <cellStyle name="警告文本 2 27 7" xfId="30981"/>
    <cellStyle name="警告文本 2 27 8" xfId="30982"/>
    <cellStyle name="警告文本 2 27 9" xfId="30983"/>
    <cellStyle name="警告文本 2 28" xfId="30984"/>
    <cellStyle name="警告文本 2 28 10" xfId="30985"/>
    <cellStyle name="警告文本 2 28 11" xfId="30986"/>
    <cellStyle name="警告文本 2 28 12" xfId="30987"/>
    <cellStyle name="警告文本 2 28 13" xfId="30988"/>
    <cellStyle name="警告文本 2 28 14" xfId="30989"/>
    <cellStyle name="警告文本 2 28 15" xfId="30990"/>
    <cellStyle name="警告文本 2 28 2" xfId="30991"/>
    <cellStyle name="警告文本 2 28 3" xfId="30992"/>
    <cellStyle name="警告文本 2 28 4" xfId="30993"/>
    <cellStyle name="警告文本 2 28 5" xfId="30994"/>
    <cellStyle name="警告文本 2 28 6" xfId="30995"/>
    <cellStyle name="警告文本 2 28 7" xfId="30996"/>
    <cellStyle name="警告文本 2 28 8" xfId="30997"/>
    <cellStyle name="警告文本 2 28 9" xfId="30998"/>
    <cellStyle name="警告文本 2 29" xfId="30999"/>
    <cellStyle name="警告文本 2 29 10" xfId="31000"/>
    <cellStyle name="警告文本 2 29 11" xfId="31001"/>
    <cellStyle name="警告文本 2 29 12" xfId="31002"/>
    <cellStyle name="警告文本 2 29 13" xfId="31003"/>
    <cellStyle name="警告文本 2 29 14" xfId="31004"/>
    <cellStyle name="警告文本 2 29 15" xfId="31005"/>
    <cellStyle name="警告文本 2 29 2" xfId="31006"/>
    <cellStyle name="警告文本 2 29 3" xfId="31007"/>
    <cellStyle name="警告文本 2 29 4" xfId="31008"/>
    <cellStyle name="警告文本 2 29 5" xfId="31009"/>
    <cellStyle name="警告文本 2 29 6" xfId="31010"/>
    <cellStyle name="警告文本 2 29 7" xfId="31011"/>
    <cellStyle name="警告文本 2 29 8" xfId="31012"/>
    <cellStyle name="警告文本 2 29 9" xfId="31013"/>
    <cellStyle name="警告文本 2 3" xfId="31014"/>
    <cellStyle name="警告文本 2 3 10" xfId="31015"/>
    <cellStyle name="警告文本 2 3 11" xfId="31016"/>
    <cellStyle name="警告文本 2 3 12" xfId="31017"/>
    <cellStyle name="警告文本 2 3 13" xfId="31018"/>
    <cellStyle name="警告文本 2 3 14" xfId="31019"/>
    <cellStyle name="警告文本 2 3 15" xfId="31020"/>
    <cellStyle name="警告文本 2 3 2" xfId="31021"/>
    <cellStyle name="警告文本 2 3 3" xfId="31022"/>
    <cellStyle name="警告文本 2 3 4" xfId="31023"/>
    <cellStyle name="警告文本 2 3 5" xfId="31024"/>
    <cellStyle name="警告文本 2 3 6" xfId="31025"/>
    <cellStyle name="警告文本 2 3 7" xfId="31026"/>
    <cellStyle name="警告文本 2 3 8" xfId="31027"/>
    <cellStyle name="警告文本 2 3 9" xfId="31028"/>
    <cellStyle name="警告文本 2 30" xfId="31029"/>
    <cellStyle name="警告文本 2 30 10" xfId="31030"/>
    <cellStyle name="警告文本 2 30 11" xfId="31031"/>
    <cellStyle name="警告文本 2 30 12" xfId="31032"/>
    <cellStyle name="警告文本 2 30 13" xfId="31033"/>
    <cellStyle name="警告文本 2 30 14" xfId="31034"/>
    <cellStyle name="警告文本 2 30 15" xfId="31035"/>
    <cellStyle name="警告文本 2 30 2" xfId="31036"/>
    <cellStyle name="警告文本 2 30 3" xfId="31037"/>
    <cellStyle name="警告文本 2 30 4" xfId="31038"/>
    <cellStyle name="警告文本 2 30 5" xfId="31039"/>
    <cellStyle name="警告文本 2 30 6" xfId="31040"/>
    <cellStyle name="警告文本 2 30 7" xfId="31041"/>
    <cellStyle name="警告文本 2 30 8" xfId="31042"/>
    <cellStyle name="警告文本 2 30 9" xfId="31043"/>
    <cellStyle name="警告文本 2 31" xfId="31044"/>
    <cellStyle name="警告文本 2 31 10" xfId="31045"/>
    <cellStyle name="警告文本 2 31 11" xfId="31046"/>
    <cellStyle name="警告文本 2 31 12" xfId="31047"/>
    <cellStyle name="警告文本 2 31 13" xfId="31048"/>
    <cellStyle name="警告文本 2 31 14" xfId="31049"/>
    <cellStyle name="警告文本 2 31 15" xfId="31050"/>
    <cellStyle name="警告文本 2 31 2" xfId="31051"/>
    <cellStyle name="警告文本 2 31 3" xfId="31052"/>
    <cellStyle name="警告文本 2 31 4" xfId="31053"/>
    <cellStyle name="警告文本 2 31 5" xfId="31054"/>
    <cellStyle name="警告文本 2 31 6" xfId="31055"/>
    <cellStyle name="警告文本 2 31 7" xfId="31056"/>
    <cellStyle name="警告文本 2 31 8" xfId="31057"/>
    <cellStyle name="警告文本 2 31 9" xfId="31058"/>
    <cellStyle name="警告文本 2 32" xfId="31059"/>
    <cellStyle name="警告文本 2 32 10" xfId="31060"/>
    <cellStyle name="警告文本 2 32 11" xfId="31061"/>
    <cellStyle name="警告文本 2 32 12" xfId="31062"/>
    <cellStyle name="警告文本 2 32 13" xfId="31063"/>
    <cellStyle name="警告文本 2 32 14" xfId="31064"/>
    <cellStyle name="警告文本 2 32 15" xfId="31065"/>
    <cellStyle name="警告文本 2 32 2" xfId="31066"/>
    <cellStyle name="警告文本 2 32 3" xfId="31067"/>
    <cellStyle name="警告文本 2 32 4" xfId="31068"/>
    <cellStyle name="警告文本 2 32 5" xfId="31069"/>
    <cellStyle name="警告文本 2 32 6" xfId="31070"/>
    <cellStyle name="警告文本 2 32 7" xfId="31071"/>
    <cellStyle name="警告文本 2 32 8" xfId="31072"/>
    <cellStyle name="警告文本 2 32 9" xfId="31073"/>
    <cellStyle name="警告文本 2 33" xfId="31074"/>
    <cellStyle name="警告文本 2 33 10" xfId="31075"/>
    <cellStyle name="警告文本 2 33 11" xfId="31076"/>
    <cellStyle name="警告文本 2 33 12" xfId="31077"/>
    <cellStyle name="警告文本 2 33 13" xfId="31078"/>
    <cellStyle name="警告文本 2 33 14" xfId="31079"/>
    <cellStyle name="警告文本 2 33 15" xfId="31080"/>
    <cellStyle name="警告文本 2 33 2" xfId="31081"/>
    <cellStyle name="警告文本 2 33 3" xfId="31082"/>
    <cellStyle name="警告文本 2 33 4" xfId="31083"/>
    <cellStyle name="警告文本 2 33 5" xfId="31084"/>
    <cellStyle name="警告文本 2 33 6" xfId="31085"/>
    <cellStyle name="警告文本 2 33 7" xfId="31086"/>
    <cellStyle name="警告文本 2 33 8" xfId="31087"/>
    <cellStyle name="警告文本 2 33 9" xfId="31088"/>
    <cellStyle name="警告文本 2 34" xfId="31089"/>
    <cellStyle name="警告文本 2 34 10" xfId="31090"/>
    <cellStyle name="警告文本 2 34 11" xfId="31091"/>
    <cellStyle name="警告文本 2 34 12" xfId="31092"/>
    <cellStyle name="警告文本 2 34 13" xfId="31093"/>
    <cellStyle name="警告文本 2 34 14" xfId="31094"/>
    <cellStyle name="警告文本 2 34 15" xfId="31095"/>
    <cellStyle name="警告文本 2 34 2" xfId="31096"/>
    <cellStyle name="警告文本 2 34 3" xfId="31097"/>
    <cellStyle name="警告文本 2 34 4" xfId="31098"/>
    <cellStyle name="警告文本 2 34 5" xfId="31099"/>
    <cellStyle name="警告文本 2 34 6" xfId="31100"/>
    <cellStyle name="警告文本 2 34 7" xfId="31101"/>
    <cellStyle name="警告文本 2 34 8" xfId="31102"/>
    <cellStyle name="警告文本 2 34 9" xfId="31103"/>
    <cellStyle name="警告文本 2 35" xfId="31104"/>
    <cellStyle name="警告文本 2 36" xfId="31105"/>
    <cellStyle name="警告文本 2 37" xfId="31106"/>
    <cellStyle name="警告文本 2 38" xfId="31107"/>
    <cellStyle name="警告文本 2 39" xfId="31108"/>
    <cellStyle name="警告文本 2 4" xfId="31109"/>
    <cellStyle name="警告文本 2 4 10" xfId="31110"/>
    <cellStyle name="警告文本 2 4 11" xfId="31111"/>
    <cellStyle name="警告文本 2 4 12" xfId="31112"/>
    <cellStyle name="警告文本 2 4 13" xfId="31113"/>
    <cellStyle name="警告文本 2 4 14" xfId="31114"/>
    <cellStyle name="警告文本 2 4 15" xfId="31115"/>
    <cellStyle name="警告文本 2 4 2" xfId="31116"/>
    <cellStyle name="警告文本 2 4 3" xfId="31117"/>
    <cellStyle name="警告文本 2 4 4" xfId="31118"/>
    <cellStyle name="警告文本 2 4 5" xfId="31119"/>
    <cellStyle name="警告文本 2 4 6" xfId="31120"/>
    <cellStyle name="警告文本 2 4 7" xfId="31121"/>
    <cellStyle name="警告文本 2 4 8" xfId="31122"/>
    <cellStyle name="警告文本 2 4 9" xfId="31123"/>
    <cellStyle name="警告文本 2 40" xfId="31124"/>
    <cellStyle name="警告文本 2 41" xfId="31125"/>
    <cellStyle name="警告文本 2 42" xfId="31126"/>
    <cellStyle name="警告文本 2 43" xfId="31127"/>
    <cellStyle name="警告文本 2 44" xfId="31128"/>
    <cellStyle name="警告文本 2 45" xfId="31129"/>
    <cellStyle name="警告文本 2 46" xfId="31130"/>
    <cellStyle name="警告文本 2 47" xfId="31131"/>
    <cellStyle name="警告文本 2 48" xfId="31132"/>
    <cellStyle name="警告文本 2 49" xfId="31133"/>
    <cellStyle name="警告文本 2 5" xfId="31134"/>
    <cellStyle name="警告文本 2 5 10" xfId="31135"/>
    <cellStyle name="警告文本 2 5 11" xfId="31136"/>
    <cellStyle name="警告文本 2 5 12" xfId="31137"/>
    <cellStyle name="警告文本 2 5 13" xfId="31138"/>
    <cellStyle name="警告文本 2 5 14" xfId="31139"/>
    <cellStyle name="警告文本 2 5 15" xfId="31140"/>
    <cellStyle name="警告文本 2 5 2" xfId="31141"/>
    <cellStyle name="警告文本 2 5 3" xfId="31142"/>
    <cellStyle name="警告文本 2 5 4" xfId="31143"/>
    <cellStyle name="警告文本 2 5 5" xfId="31144"/>
    <cellStyle name="警告文本 2 5 6" xfId="31145"/>
    <cellStyle name="警告文本 2 5 7" xfId="31146"/>
    <cellStyle name="警告文本 2 5 8" xfId="31147"/>
    <cellStyle name="警告文本 2 5 9" xfId="31148"/>
    <cellStyle name="警告文本 2 50" xfId="31149"/>
    <cellStyle name="警告文本 2 51" xfId="31150"/>
    <cellStyle name="警告文本 2 52" xfId="31151"/>
    <cellStyle name="警告文本 2 53" xfId="31152"/>
    <cellStyle name="警告文本 2 54" xfId="31153"/>
    <cellStyle name="警告文本 2 55" xfId="31154"/>
    <cellStyle name="警告文本 2 56" xfId="31155"/>
    <cellStyle name="警告文本 2 57" xfId="31156"/>
    <cellStyle name="警告文本 2 58" xfId="31157"/>
    <cellStyle name="警告文本 2 59" xfId="31158"/>
    <cellStyle name="警告文本 2 6" xfId="31159"/>
    <cellStyle name="警告文本 2 6 10" xfId="31160"/>
    <cellStyle name="警告文本 2 6 11" xfId="31161"/>
    <cellStyle name="警告文本 2 6 12" xfId="31162"/>
    <cellStyle name="警告文本 2 6 13" xfId="31163"/>
    <cellStyle name="警告文本 2 6 14" xfId="31164"/>
    <cellStyle name="警告文本 2 6 15" xfId="31165"/>
    <cellStyle name="警告文本 2 6 2" xfId="31166"/>
    <cellStyle name="警告文本 2 6 3" xfId="31167"/>
    <cellStyle name="警告文本 2 6 4" xfId="31168"/>
    <cellStyle name="警告文本 2 6 5" xfId="31169"/>
    <cellStyle name="警告文本 2 6 6" xfId="31170"/>
    <cellStyle name="警告文本 2 6 7" xfId="31171"/>
    <cellStyle name="警告文本 2 6 8" xfId="31172"/>
    <cellStyle name="警告文本 2 6 9" xfId="31173"/>
    <cellStyle name="警告文本 2 60" xfId="31174"/>
    <cellStyle name="警告文本 2 7" xfId="31175"/>
    <cellStyle name="警告文本 2 7 10" xfId="31176"/>
    <cellStyle name="警告文本 2 7 11" xfId="31177"/>
    <cellStyle name="警告文本 2 7 12" xfId="31178"/>
    <cellStyle name="警告文本 2 7 13" xfId="31179"/>
    <cellStyle name="警告文本 2 7 14" xfId="31180"/>
    <cellStyle name="警告文本 2 7 15" xfId="31181"/>
    <cellStyle name="警告文本 2 7 2" xfId="31182"/>
    <cellStyle name="警告文本 2 7 3" xfId="31183"/>
    <cellStyle name="警告文本 2 7 4" xfId="31184"/>
    <cellStyle name="警告文本 2 7 5" xfId="31185"/>
    <cellStyle name="警告文本 2 7 6" xfId="31186"/>
    <cellStyle name="警告文本 2 7 7" xfId="31187"/>
    <cellStyle name="警告文本 2 7 8" xfId="31188"/>
    <cellStyle name="警告文本 2 7 9" xfId="31189"/>
    <cellStyle name="警告文本 2 8" xfId="31190"/>
    <cellStyle name="警告文本 2 8 10" xfId="31191"/>
    <cellStyle name="警告文本 2 8 11" xfId="31192"/>
    <cellStyle name="警告文本 2 8 12" xfId="31193"/>
    <cellStyle name="警告文本 2 8 13" xfId="31194"/>
    <cellStyle name="警告文本 2 8 14" xfId="31195"/>
    <cellStyle name="警告文本 2 8 15" xfId="31196"/>
    <cellStyle name="警告文本 2 8 2" xfId="31197"/>
    <cellStyle name="警告文本 2 8 3" xfId="31198"/>
    <cellStyle name="警告文本 2 8 4" xfId="31199"/>
    <cellStyle name="警告文本 2 8 5" xfId="31200"/>
    <cellStyle name="警告文本 2 8 6" xfId="31201"/>
    <cellStyle name="警告文本 2 8 7" xfId="31202"/>
    <cellStyle name="警告文本 2 8 8" xfId="31203"/>
    <cellStyle name="警告文本 2 8 9" xfId="31204"/>
    <cellStyle name="警告文本 2 9" xfId="31205"/>
    <cellStyle name="警告文本 2 9 10" xfId="31206"/>
    <cellStyle name="警告文本 2 9 11" xfId="31207"/>
    <cellStyle name="警告文本 2 9 12" xfId="31208"/>
    <cellStyle name="警告文本 2 9 13" xfId="31209"/>
    <cellStyle name="警告文本 2 9 14" xfId="31210"/>
    <cellStyle name="警告文本 2 9 15" xfId="31211"/>
    <cellStyle name="警告文本 2 9 2" xfId="31212"/>
    <cellStyle name="警告文本 2 9 3" xfId="31213"/>
    <cellStyle name="警告文本 2 9 4" xfId="31214"/>
    <cellStyle name="警告文本 2 9 5" xfId="31215"/>
    <cellStyle name="警告文本 2 9 6" xfId="31216"/>
    <cellStyle name="警告文本 2 9 7" xfId="31217"/>
    <cellStyle name="警告文本 2 9 8" xfId="31218"/>
    <cellStyle name="警告文本 2 9 9" xfId="31219"/>
    <cellStyle name="警告文本 3" xfId="31220"/>
    <cellStyle name="警告文本 3 10" xfId="31221"/>
    <cellStyle name="警告文本 3 11" xfId="31222"/>
    <cellStyle name="警告文本 3 12" xfId="31223"/>
    <cellStyle name="警告文本 3 13" xfId="31224"/>
    <cellStyle name="警告文本 3 14" xfId="31225"/>
    <cellStyle name="警告文本 3 15" xfId="31226"/>
    <cellStyle name="警告文本 3 16" xfId="31227"/>
    <cellStyle name="警告文本 3 17" xfId="31228"/>
    <cellStyle name="警告文本 3 18" xfId="31229"/>
    <cellStyle name="警告文本 3 19" xfId="31230"/>
    <cellStyle name="警告文本 3 2" xfId="31231"/>
    <cellStyle name="警告文本 3 2 10" xfId="31232"/>
    <cellStyle name="警告文本 3 2 11" xfId="31233"/>
    <cellStyle name="警告文本 3 2 12" xfId="31234"/>
    <cellStyle name="警告文本 3 2 13" xfId="31235"/>
    <cellStyle name="警告文本 3 2 14" xfId="31236"/>
    <cellStyle name="警告文本 3 2 15" xfId="31237"/>
    <cellStyle name="警告文本 3 2 2" xfId="31238"/>
    <cellStyle name="警告文本 3 2 3" xfId="31239"/>
    <cellStyle name="警告文本 3 2 4" xfId="31240"/>
    <cellStyle name="警告文本 3 2 5" xfId="31241"/>
    <cellStyle name="警告文本 3 2 6" xfId="31242"/>
    <cellStyle name="警告文本 3 2 7" xfId="31243"/>
    <cellStyle name="警告文本 3 2 8" xfId="31244"/>
    <cellStyle name="警告文本 3 2 9" xfId="31245"/>
    <cellStyle name="警告文本 3 20" xfId="31246"/>
    <cellStyle name="警告文本 3 21" xfId="31247"/>
    <cellStyle name="警告文本 3 22" xfId="31248"/>
    <cellStyle name="警告文本 3 23" xfId="31249"/>
    <cellStyle name="警告文本 3 24" xfId="31250"/>
    <cellStyle name="警告文本 3 25" xfId="31251"/>
    <cellStyle name="警告文本 3 26" xfId="31252"/>
    <cellStyle name="警告文本 3 27" xfId="31253"/>
    <cellStyle name="警告文本 3 28" xfId="31254"/>
    <cellStyle name="警告文本 3 29" xfId="31255"/>
    <cellStyle name="警告文本 3 3" xfId="31256"/>
    <cellStyle name="警告文本 3 3 10" xfId="31257"/>
    <cellStyle name="警告文本 3 3 11" xfId="31258"/>
    <cellStyle name="警告文本 3 3 12" xfId="31259"/>
    <cellStyle name="警告文本 3 3 13" xfId="31260"/>
    <cellStyle name="警告文本 3 3 14" xfId="31261"/>
    <cellStyle name="警告文本 3 3 15" xfId="31262"/>
    <cellStyle name="警告文本 3 3 2" xfId="31263"/>
    <cellStyle name="警告文本 3 3 3" xfId="31264"/>
    <cellStyle name="警告文本 3 3 4" xfId="31265"/>
    <cellStyle name="警告文本 3 3 5" xfId="31266"/>
    <cellStyle name="警告文本 3 3 6" xfId="31267"/>
    <cellStyle name="警告文本 3 3 7" xfId="31268"/>
    <cellStyle name="警告文本 3 3 8" xfId="31269"/>
    <cellStyle name="警告文本 3 3 9" xfId="31270"/>
    <cellStyle name="警告文本 3 30" xfId="31271"/>
    <cellStyle name="警告文本 3 31" xfId="31272"/>
    <cellStyle name="警告文本 3 32" xfId="31273"/>
    <cellStyle name="警告文本 3 33" xfId="31274"/>
    <cellStyle name="警告文本 3 4" xfId="31275"/>
    <cellStyle name="警告文本 3 4 10" xfId="31276"/>
    <cellStyle name="警告文本 3 4 11" xfId="31277"/>
    <cellStyle name="警告文本 3 4 12" xfId="31278"/>
    <cellStyle name="警告文本 3 4 13" xfId="31279"/>
    <cellStyle name="警告文本 3 4 14" xfId="31280"/>
    <cellStyle name="警告文本 3 4 15" xfId="31281"/>
    <cellStyle name="警告文本 3 4 2" xfId="31282"/>
    <cellStyle name="警告文本 3 4 3" xfId="31283"/>
    <cellStyle name="警告文本 3 4 4" xfId="31284"/>
    <cellStyle name="警告文本 3 4 5" xfId="31285"/>
    <cellStyle name="警告文本 3 4 6" xfId="31286"/>
    <cellStyle name="警告文本 3 4 7" xfId="31287"/>
    <cellStyle name="警告文本 3 4 8" xfId="31288"/>
    <cellStyle name="警告文本 3 4 9" xfId="31289"/>
    <cellStyle name="警告文本 3 5" xfId="31290"/>
    <cellStyle name="警告文本 3 5 10" xfId="31291"/>
    <cellStyle name="警告文本 3 5 11" xfId="31292"/>
    <cellStyle name="警告文本 3 5 12" xfId="31293"/>
    <cellStyle name="警告文本 3 5 13" xfId="31294"/>
    <cellStyle name="警告文本 3 5 14" xfId="31295"/>
    <cellStyle name="警告文本 3 5 15" xfId="31296"/>
    <cellStyle name="警告文本 3 5 2" xfId="31297"/>
    <cellStyle name="警告文本 3 5 3" xfId="31298"/>
    <cellStyle name="警告文本 3 5 4" xfId="31299"/>
    <cellStyle name="警告文本 3 5 5" xfId="31300"/>
    <cellStyle name="警告文本 3 5 6" xfId="31301"/>
    <cellStyle name="警告文本 3 5 7" xfId="31302"/>
    <cellStyle name="警告文本 3 5 8" xfId="31303"/>
    <cellStyle name="警告文本 3 5 9" xfId="31304"/>
    <cellStyle name="警告文本 3 6" xfId="31305"/>
    <cellStyle name="警告文本 3 6 10" xfId="31306"/>
    <cellStyle name="警告文本 3 6 11" xfId="31307"/>
    <cellStyle name="警告文本 3 6 12" xfId="31308"/>
    <cellStyle name="警告文本 3 6 13" xfId="31309"/>
    <cellStyle name="警告文本 3 6 14" xfId="31310"/>
    <cellStyle name="警告文本 3 6 15" xfId="31311"/>
    <cellStyle name="警告文本 3 6 2" xfId="31312"/>
    <cellStyle name="警告文本 3 6 3" xfId="31313"/>
    <cellStyle name="警告文本 3 6 4" xfId="31314"/>
    <cellStyle name="警告文本 3 6 5" xfId="31315"/>
    <cellStyle name="警告文本 3 6 6" xfId="31316"/>
    <cellStyle name="警告文本 3 6 7" xfId="31317"/>
    <cellStyle name="警告文本 3 6 8" xfId="31318"/>
    <cellStyle name="警告文本 3 6 9" xfId="31319"/>
    <cellStyle name="警告文本 3 7" xfId="31320"/>
    <cellStyle name="警告文本 3 7 10" xfId="31321"/>
    <cellStyle name="警告文本 3 7 11" xfId="31322"/>
    <cellStyle name="警告文本 3 7 12" xfId="31323"/>
    <cellStyle name="警告文本 3 7 13" xfId="31324"/>
    <cellStyle name="警告文本 3 7 14" xfId="31325"/>
    <cellStyle name="警告文本 3 7 15" xfId="31326"/>
    <cellStyle name="警告文本 3 7 2" xfId="31327"/>
    <cellStyle name="警告文本 3 7 3" xfId="31328"/>
    <cellStyle name="警告文本 3 7 4" xfId="31329"/>
    <cellStyle name="警告文本 3 7 5" xfId="31330"/>
    <cellStyle name="警告文本 3 7 6" xfId="31331"/>
    <cellStyle name="警告文本 3 7 7" xfId="31332"/>
    <cellStyle name="警告文本 3 7 8" xfId="31333"/>
    <cellStyle name="警告文本 3 7 9" xfId="31334"/>
    <cellStyle name="警告文本 3 8" xfId="31335"/>
    <cellStyle name="警告文本 3 9" xfId="31336"/>
    <cellStyle name="警告文本 4" xfId="31337"/>
    <cellStyle name="警告文本 4 10" xfId="31338"/>
    <cellStyle name="警告文本 4 11" xfId="31339"/>
    <cellStyle name="警告文本 4 12" xfId="31340"/>
    <cellStyle name="警告文本 4 13" xfId="31341"/>
    <cellStyle name="警告文本 4 14" xfId="31342"/>
    <cellStyle name="警告文本 4 15" xfId="31343"/>
    <cellStyle name="警告文本 4 2" xfId="31344"/>
    <cellStyle name="警告文本 4 3" xfId="31345"/>
    <cellStyle name="警告文本 4 4" xfId="31346"/>
    <cellStyle name="警告文本 4 5" xfId="31347"/>
    <cellStyle name="警告文本 4 6" xfId="31348"/>
    <cellStyle name="警告文本 4 7" xfId="31349"/>
    <cellStyle name="警告文本 4 8" xfId="31350"/>
    <cellStyle name="警告文本 4 9" xfId="31351"/>
    <cellStyle name="警告文本 5" xfId="31352"/>
    <cellStyle name="警告文本 5 10" xfId="31353"/>
    <cellStyle name="警告文本 5 11" xfId="31354"/>
    <cellStyle name="警告文本 5 12" xfId="31355"/>
    <cellStyle name="警告文本 5 13" xfId="31356"/>
    <cellStyle name="警告文本 5 14" xfId="31357"/>
    <cellStyle name="警告文本 5 15" xfId="31358"/>
    <cellStyle name="警告文本 5 2" xfId="31359"/>
    <cellStyle name="警告文本 5 3" xfId="31360"/>
    <cellStyle name="警告文本 5 4" xfId="31361"/>
    <cellStyle name="警告文本 5 5" xfId="31362"/>
    <cellStyle name="警告文本 5 6" xfId="31363"/>
    <cellStyle name="警告文本 5 7" xfId="31364"/>
    <cellStyle name="警告文本 5 8" xfId="31365"/>
    <cellStyle name="警告文本 5 9" xfId="31366"/>
    <cellStyle name="警告文本 6" xfId="31367"/>
    <cellStyle name="警告文本 6 10" xfId="31368"/>
    <cellStyle name="警告文本 6 11" xfId="31369"/>
    <cellStyle name="警告文本 6 12" xfId="31370"/>
    <cellStyle name="警告文本 6 13" xfId="31371"/>
    <cellStyle name="警告文本 6 14" xfId="31372"/>
    <cellStyle name="警告文本 6 15" xfId="31373"/>
    <cellStyle name="警告文本 6 2" xfId="31374"/>
    <cellStyle name="警告文本 6 3" xfId="31375"/>
    <cellStyle name="警告文本 6 4" xfId="31376"/>
    <cellStyle name="警告文本 6 5" xfId="31377"/>
    <cellStyle name="警告文本 6 6" xfId="31378"/>
    <cellStyle name="警告文本 6 7" xfId="31379"/>
    <cellStyle name="警告文本 6 8" xfId="31380"/>
    <cellStyle name="警告文本 6 9" xfId="31381"/>
    <cellStyle name="警告文本 7" xfId="31382"/>
    <cellStyle name="警告文本 7 10" xfId="31383"/>
    <cellStyle name="警告文本 7 11" xfId="31384"/>
    <cellStyle name="警告文本 7 12" xfId="31385"/>
    <cellStyle name="警告文本 7 13" xfId="31386"/>
    <cellStyle name="警告文本 7 14" xfId="31387"/>
    <cellStyle name="警告文本 7 15" xfId="31388"/>
    <cellStyle name="警告文本 7 2" xfId="31389"/>
    <cellStyle name="警告文本 7 3" xfId="31390"/>
    <cellStyle name="警告文本 7 4" xfId="31391"/>
    <cellStyle name="警告文本 7 5" xfId="31392"/>
    <cellStyle name="警告文本 7 6" xfId="31393"/>
    <cellStyle name="警告文本 7 7" xfId="31394"/>
    <cellStyle name="警告文本 7 8" xfId="31395"/>
    <cellStyle name="警告文本 7 9" xfId="31396"/>
    <cellStyle name="警告文本 8" xfId="31397"/>
    <cellStyle name="警告文本 8 10" xfId="31398"/>
    <cellStyle name="警告文本 8 11" xfId="31399"/>
    <cellStyle name="警告文本 8 12" xfId="31400"/>
    <cellStyle name="警告文本 8 13" xfId="31401"/>
    <cellStyle name="警告文本 8 14" xfId="31402"/>
    <cellStyle name="警告文本 8 15" xfId="31403"/>
    <cellStyle name="警告文本 8 2" xfId="31404"/>
    <cellStyle name="警告文本 8 3" xfId="31405"/>
    <cellStyle name="警告文本 8 4" xfId="31406"/>
    <cellStyle name="警告文本 8 5" xfId="31407"/>
    <cellStyle name="警告文本 8 6" xfId="31408"/>
    <cellStyle name="警告文本 8 7" xfId="31409"/>
    <cellStyle name="警告文本 8 8" xfId="31410"/>
    <cellStyle name="警告文本 8 9" xfId="31411"/>
    <cellStyle name="警告文本 9" xfId="31412"/>
    <cellStyle name="警告文本 9 10" xfId="31413"/>
    <cellStyle name="警告文本 9 11" xfId="31414"/>
    <cellStyle name="警告文本 9 12" xfId="31415"/>
    <cellStyle name="警告文本 9 13" xfId="31416"/>
    <cellStyle name="警告文本 9 14" xfId="31417"/>
    <cellStyle name="警告文本 9 15" xfId="31418"/>
    <cellStyle name="警告文本 9 2" xfId="31419"/>
    <cellStyle name="警告文本 9 3" xfId="31420"/>
    <cellStyle name="警告文本 9 4" xfId="31421"/>
    <cellStyle name="警告文本 9 5" xfId="31422"/>
    <cellStyle name="警告文本 9 6" xfId="31423"/>
    <cellStyle name="警告文本 9 7" xfId="31424"/>
    <cellStyle name="警告文本 9 8" xfId="31425"/>
    <cellStyle name="警告文本 9 9" xfId="31426"/>
    <cellStyle name="链接单元格 10" xfId="31427"/>
    <cellStyle name="链接单元格 10 2" xfId="31428"/>
    <cellStyle name="链接单元格 10 3" xfId="31429"/>
    <cellStyle name="链接单元格 11" xfId="31430"/>
    <cellStyle name="链接单元格 11 2" xfId="31431"/>
    <cellStyle name="链接单元格 12" xfId="31432"/>
    <cellStyle name="链接单元格 2" xfId="31433"/>
    <cellStyle name="链接单元格 2 10" xfId="31434"/>
    <cellStyle name="链接单元格 2 10 10" xfId="31435"/>
    <cellStyle name="链接单元格 2 10 11" xfId="31436"/>
    <cellStyle name="链接单元格 2 10 12" xfId="31437"/>
    <cellStyle name="链接单元格 2 10 13" xfId="31438"/>
    <cellStyle name="链接单元格 2 10 14" xfId="31439"/>
    <cellStyle name="链接单元格 2 10 15" xfId="31440"/>
    <cellStyle name="链接单元格 2 10 2" xfId="31441"/>
    <cellStyle name="链接单元格 2 10 3" xfId="31442"/>
    <cellStyle name="链接单元格 2 10 4" xfId="31443"/>
    <cellStyle name="链接单元格 2 10 5" xfId="31444"/>
    <cellStyle name="链接单元格 2 10 6" xfId="31445"/>
    <cellStyle name="链接单元格 2 10 7" xfId="31446"/>
    <cellStyle name="链接单元格 2 10 8" xfId="31447"/>
    <cellStyle name="链接单元格 2 10 9" xfId="31448"/>
    <cellStyle name="链接单元格 2 11" xfId="31449"/>
    <cellStyle name="链接单元格 2 11 10" xfId="31450"/>
    <cellStyle name="链接单元格 2 11 11" xfId="31451"/>
    <cellStyle name="链接单元格 2 11 12" xfId="31452"/>
    <cellStyle name="链接单元格 2 11 13" xfId="31453"/>
    <cellStyle name="链接单元格 2 11 14" xfId="31454"/>
    <cellStyle name="链接单元格 2 11 15" xfId="31455"/>
    <cellStyle name="链接单元格 2 11 2" xfId="31456"/>
    <cellStyle name="链接单元格 2 11 3" xfId="31457"/>
    <cellStyle name="链接单元格 2 11 4" xfId="31458"/>
    <cellStyle name="链接单元格 2 11 5" xfId="31459"/>
    <cellStyle name="链接单元格 2 11 6" xfId="31460"/>
    <cellStyle name="链接单元格 2 11 7" xfId="31461"/>
    <cellStyle name="链接单元格 2 11 8" xfId="31462"/>
    <cellStyle name="链接单元格 2 11 9" xfId="31463"/>
    <cellStyle name="链接单元格 2 12" xfId="31464"/>
    <cellStyle name="链接单元格 2 12 10" xfId="31465"/>
    <cellStyle name="链接单元格 2 12 11" xfId="31466"/>
    <cellStyle name="链接单元格 2 12 12" xfId="31467"/>
    <cellStyle name="链接单元格 2 12 13" xfId="31468"/>
    <cellStyle name="链接单元格 2 12 14" xfId="31469"/>
    <cellStyle name="链接单元格 2 12 15" xfId="31470"/>
    <cellStyle name="链接单元格 2 12 2" xfId="31471"/>
    <cellStyle name="链接单元格 2 12 3" xfId="31472"/>
    <cellStyle name="链接单元格 2 12 4" xfId="31473"/>
    <cellStyle name="链接单元格 2 12 5" xfId="31474"/>
    <cellStyle name="链接单元格 2 12 6" xfId="31475"/>
    <cellStyle name="链接单元格 2 12 7" xfId="31476"/>
    <cellStyle name="链接单元格 2 12 8" xfId="31477"/>
    <cellStyle name="链接单元格 2 12 9" xfId="31478"/>
    <cellStyle name="链接单元格 2 13" xfId="31479"/>
    <cellStyle name="链接单元格 2 13 10" xfId="31480"/>
    <cellStyle name="链接单元格 2 13 11" xfId="31481"/>
    <cellStyle name="链接单元格 2 13 12" xfId="31482"/>
    <cellStyle name="链接单元格 2 13 13" xfId="31483"/>
    <cellStyle name="链接单元格 2 13 14" xfId="31484"/>
    <cellStyle name="链接单元格 2 13 15" xfId="31485"/>
    <cellStyle name="链接单元格 2 13 2" xfId="31486"/>
    <cellStyle name="链接单元格 2 13 3" xfId="31487"/>
    <cellStyle name="链接单元格 2 13 4" xfId="31488"/>
    <cellStyle name="链接单元格 2 13 5" xfId="31489"/>
    <cellStyle name="链接单元格 2 13 6" xfId="31490"/>
    <cellStyle name="链接单元格 2 13 7" xfId="31491"/>
    <cellStyle name="链接单元格 2 13 8" xfId="31492"/>
    <cellStyle name="链接单元格 2 13 9" xfId="31493"/>
    <cellStyle name="链接单元格 2 14" xfId="31494"/>
    <cellStyle name="链接单元格 2 14 10" xfId="31495"/>
    <cellStyle name="链接单元格 2 14 11" xfId="31496"/>
    <cellStyle name="链接单元格 2 14 12" xfId="31497"/>
    <cellStyle name="链接单元格 2 14 13" xfId="31498"/>
    <cellStyle name="链接单元格 2 14 14" xfId="31499"/>
    <cellStyle name="链接单元格 2 14 15" xfId="31500"/>
    <cellStyle name="链接单元格 2 14 2" xfId="31501"/>
    <cellStyle name="链接单元格 2 14 3" xfId="31502"/>
    <cellStyle name="链接单元格 2 14 4" xfId="31503"/>
    <cellStyle name="链接单元格 2 14 5" xfId="31504"/>
    <cellStyle name="链接单元格 2 14 6" xfId="31505"/>
    <cellStyle name="链接单元格 2 14 7" xfId="31506"/>
    <cellStyle name="链接单元格 2 14 8" xfId="31507"/>
    <cellStyle name="链接单元格 2 14 9" xfId="31508"/>
    <cellStyle name="链接单元格 2 15" xfId="31509"/>
    <cellStyle name="链接单元格 2 15 10" xfId="31510"/>
    <cellStyle name="链接单元格 2 15 11" xfId="31511"/>
    <cellStyle name="链接单元格 2 15 12" xfId="31512"/>
    <cellStyle name="链接单元格 2 15 13" xfId="31513"/>
    <cellStyle name="链接单元格 2 15 14" xfId="31514"/>
    <cellStyle name="链接单元格 2 15 15" xfId="31515"/>
    <cellStyle name="链接单元格 2 15 2" xfId="31516"/>
    <cellStyle name="链接单元格 2 15 3" xfId="31517"/>
    <cellStyle name="链接单元格 2 15 4" xfId="31518"/>
    <cellStyle name="链接单元格 2 15 5" xfId="31519"/>
    <cellStyle name="链接单元格 2 15 6" xfId="31520"/>
    <cellStyle name="链接单元格 2 15 7" xfId="31521"/>
    <cellStyle name="链接单元格 2 15 8" xfId="31522"/>
    <cellStyle name="链接单元格 2 15 9" xfId="31523"/>
    <cellStyle name="链接单元格 2 16" xfId="31524"/>
    <cellStyle name="链接单元格 2 16 10" xfId="31525"/>
    <cellStyle name="链接单元格 2 16 11" xfId="31526"/>
    <cellStyle name="链接单元格 2 16 12" xfId="31527"/>
    <cellStyle name="链接单元格 2 16 13" xfId="31528"/>
    <cellStyle name="链接单元格 2 16 14" xfId="31529"/>
    <cellStyle name="链接单元格 2 16 15" xfId="31530"/>
    <cellStyle name="链接单元格 2 16 2" xfId="31531"/>
    <cellStyle name="链接单元格 2 16 3" xfId="31532"/>
    <cellStyle name="链接单元格 2 16 4" xfId="31533"/>
    <cellStyle name="链接单元格 2 16 5" xfId="31534"/>
    <cellStyle name="链接单元格 2 16 6" xfId="31535"/>
    <cellStyle name="链接单元格 2 16 7" xfId="31536"/>
    <cellStyle name="链接单元格 2 16 8" xfId="31537"/>
    <cellStyle name="链接单元格 2 16 9" xfId="31538"/>
    <cellStyle name="链接单元格 2 17" xfId="31539"/>
    <cellStyle name="链接单元格 2 17 10" xfId="31540"/>
    <cellStyle name="链接单元格 2 17 11" xfId="31541"/>
    <cellStyle name="链接单元格 2 17 12" xfId="31542"/>
    <cellStyle name="链接单元格 2 17 13" xfId="31543"/>
    <cellStyle name="链接单元格 2 17 14" xfId="31544"/>
    <cellStyle name="链接单元格 2 17 15" xfId="31545"/>
    <cellStyle name="链接单元格 2 17 2" xfId="31546"/>
    <cellStyle name="链接单元格 2 17 3" xfId="31547"/>
    <cellStyle name="链接单元格 2 17 4" xfId="31548"/>
    <cellStyle name="链接单元格 2 17 5" xfId="31549"/>
    <cellStyle name="链接单元格 2 17 6" xfId="31550"/>
    <cellStyle name="链接单元格 2 17 7" xfId="31551"/>
    <cellStyle name="链接单元格 2 17 8" xfId="31552"/>
    <cellStyle name="链接单元格 2 17 9" xfId="31553"/>
    <cellStyle name="链接单元格 2 18" xfId="31554"/>
    <cellStyle name="链接单元格 2 18 10" xfId="31555"/>
    <cellStyle name="链接单元格 2 18 11" xfId="31556"/>
    <cellStyle name="链接单元格 2 18 12" xfId="31557"/>
    <cellStyle name="链接单元格 2 18 13" xfId="31558"/>
    <cellStyle name="链接单元格 2 18 14" xfId="31559"/>
    <cellStyle name="链接单元格 2 18 15" xfId="31560"/>
    <cellStyle name="链接单元格 2 18 2" xfId="31561"/>
    <cellStyle name="链接单元格 2 18 3" xfId="31562"/>
    <cellStyle name="链接单元格 2 18 4" xfId="31563"/>
    <cellStyle name="链接单元格 2 18 5" xfId="31564"/>
    <cellStyle name="链接单元格 2 18 6" xfId="31565"/>
    <cellStyle name="链接单元格 2 18 7" xfId="31566"/>
    <cellStyle name="链接单元格 2 18 8" xfId="31567"/>
    <cellStyle name="链接单元格 2 18 9" xfId="31568"/>
    <cellStyle name="链接单元格 2 19" xfId="31569"/>
    <cellStyle name="链接单元格 2 19 10" xfId="31570"/>
    <cellStyle name="链接单元格 2 19 11" xfId="31571"/>
    <cellStyle name="链接单元格 2 19 12" xfId="31572"/>
    <cellStyle name="链接单元格 2 19 13" xfId="31573"/>
    <cellStyle name="链接单元格 2 19 14" xfId="31574"/>
    <cellStyle name="链接单元格 2 19 15" xfId="31575"/>
    <cellStyle name="链接单元格 2 19 2" xfId="31576"/>
    <cellStyle name="链接单元格 2 19 3" xfId="31577"/>
    <cellStyle name="链接单元格 2 19 4" xfId="31578"/>
    <cellStyle name="链接单元格 2 19 5" xfId="31579"/>
    <cellStyle name="链接单元格 2 19 6" xfId="31580"/>
    <cellStyle name="链接单元格 2 19 7" xfId="31581"/>
    <cellStyle name="链接单元格 2 19 8" xfId="31582"/>
    <cellStyle name="链接单元格 2 19 9" xfId="31583"/>
    <cellStyle name="链接单元格 2 2" xfId="31584"/>
    <cellStyle name="链接单元格 2 2 10" xfId="31585"/>
    <cellStyle name="链接单元格 2 2 11" xfId="31586"/>
    <cellStyle name="链接单元格 2 2 12" xfId="31587"/>
    <cellStyle name="链接单元格 2 2 13" xfId="31588"/>
    <cellStyle name="链接单元格 2 2 14" xfId="31589"/>
    <cellStyle name="链接单元格 2 2 15" xfId="31590"/>
    <cellStyle name="链接单元格 2 2 2" xfId="31591"/>
    <cellStyle name="链接单元格 2 2 3" xfId="31592"/>
    <cellStyle name="链接单元格 2 2 4" xfId="31593"/>
    <cellStyle name="链接单元格 2 2 5" xfId="31594"/>
    <cellStyle name="链接单元格 2 2 6" xfId="31595"/>
    <cellStyle name="链接单元格 2 2 7" xfId="31596"/>
    <cellStyle name="链接单元格 2 2 8" xfId="31597"/>
    <cellStyle name="链接单元格 2 2 9" xfId="31598"/>
    <cellStyle name="链接单元格 2 20" xfId="31599"/>
    <cellStyle name="链接单元格 2 20 10" xfId="31600"/>
    <cellStyle name="链接单元格 2 20 11" xfId="31601"/>
    <cellStyle name="链接单元格 2 20 12" xfId="31602"/>
    <cellStyle name="链接单元格 2 20 13" xfId="31603"/>
    <cellStyle name="链接单元格 2 20 14" xfId="31604"/>
    <cellStyle name="链接单元格 2 20 15" xfId="31605"/>
    <cellStyle name="链接单元格 2 20 2" xfId="31606"/>
    <cellStyle name="链接单元格 2 20 3" xfId="31607"/>
    <cellStyle name="链接单元格 2 20 4" xfId="31608"/>
    <cellStyle name="链接单元格 2 20 5" xfId="31609"/>
    <cellStyle name="链接单元格 2 20 6" xfId="31610"/>
    <cellStyle name="链接单元格 2 20 7" xfId="31611"/>
    <cellStyle name="链接单元格 2 20 8" xfId="31612"/>
    <cellStyle name="链接单元格 2 20 9" xfId="31613"/>
    <cellStyle name="链接单元格 2 21" xfId="31614"/>
    <cellStyle name="链接单元格 2 21 10" xfId="31615"/>
    <cellStyle name="链接单元格 2 21 11" xfId="31616"/>
    <cellStyle name="链接单元格 2 21 12" xfId="31617"/>
    <cellStyle name="链接单元格 2 21 13" xfId="31618"/>
    <cellStyle name="链接单元格 2 21 14" xfId="31619"/>
    <cellStyle name="链接单元格 2 21 15" xfId="31620"/>
    <cellStyle name="链接单元格 2 21 2" xfId="31621"/>
    <cellStyle name="链接单元格 2 21 3" xfId="31622"/>
    <cellStyle name="链接单元格 2 21 4" xfId="31623"/>
    <cellStyle name="链接单元格 2 21 5" xfId="31624"/>
    <cellStyle name="链接单元格 2 21 6" xfId="31625"/>
    <cellStyle name="链接单元格 2 21 7" xfId="31626"/>
    <cellStyle name="链接单元格 2 21 8" xfId="31627"/>
    <cellStyle name="链接单元格 2 21 9" xfId="31628"/>
    <cellStyle name="链接单元格 2 22" xfId="31629"/>
    <cellStyle name="链接单元格 2 22 10" xfId="31630"/>
    <cellStyle name="链接单元格 2 22 11" xfId="31631"/>
    <cellStyle name="链接单元格 2 22 12" xfId="31632"/>
    <cellStyle name="链接单元格 2 22 13" xfId="31633"/>
    <cellStyle name="链接单元格 2 22 14" xfId="31634"/>
    <cellStyle name="链接单元格 2 22 15" xfId="31635"/>
    <cellStyle name="链接单元格 2 22 2" xfId="31636"/>
    <cellStyle name="链接单元格 2 22 3" xfId="31637"/>
    <cellStyle name="链接单元格 2 22 4" xfId="31638"/>
    <cellStyle name="链接单元格 2 22 5" xfId="31639"/>
    <cellStyle name="链接单元格 2 22 6" xfId="31640"/>
    <cellStyle name="链接单元格 2 22 7" xfId="31641"/>
    <cellStyle name="链接单元格 2 22 8" xfId="31642"/>
    <cellStyle name="链接单元格 2 22 9" xfId="31643"/>
    <cellStyle name="链接单元格 2 23" xfId="31644"/>
    <cellStyle name="链接单元格 2 23 10" xfId="31645"/>
    <cellStyle name="链接单元格 2 23 11" xfId="31646"/>
    <cellStyle name="链接单元格 2 23 12" xfId="31647"/>
    <cellStyle name="链接单元格 2 23 13" xfId="31648"/>
    <cellStyle name="链接单元格 2 23 14" xfId="31649"/>
    <cellStyle name="链接单元格 2 23 15" xfId="31650"/>
    <cellStyle name="链接单元格 2 23 2" xfId="31651"/>
    <cellStyle name="链接单元格 2 23 3" xfId="31652"/>
    <cellStyle name="链接单元格 2 23 4" xfId="31653"/>
    <cellStyle name="链接单元格 2 23 5" xfId="31654"/>
    <cellStyle name="链接单元格 2 23 6" xfId="31655"/>
    <cellStyle name="链接单元格 2 23 7" xfId="31656"/>
    <cellStyle name="链接单元格 2 23 8" xfId="31657"/>
    <cellStyle name="链接单元格 2 23 9" xfId="31658"/>
    <cellStyle name="链接单元格 2 24" xfId="31659"/>
    <cellStyle name="链接单元格 2 24 10" xfId="31660"/>
    <cellStyle name="链接单元格 2 24 11" xfId="31661"/>
    <cellStyle name="链接单元格 2 24 12" xfId="31662"/>
    <cellStyle name="链接单元格 2 24 13" xfId="31663"/>
    <cellStyle name="链接单元格 2 24 14" xfId="31664"/>
    <cellStyle name="链接单元格 2 24 15" xfId="31665"/>
    <cellStyle name="链接单元格 2 24 2" xfId="31666"/>
    <cellStyle name="链接单元格 2 24 3" xfId="31667"/>
    <cellStyle name="链接单元格 2 24 4" xfId="31668"/>
    <cellStyle name="链接单元格 2 24 5" xfId="31669"/>
    <cellStyle name="链接单元格 2 24 6" xfId="31670"/>
    <cellStyle name="链接单元格 2 24 7" xfId="31671"/>
    <cellStyle name="链接单元格 2 24 8" xfId="31672"/>
    <cellStyle name="链接单元格 2 24 9" xfId="31673"/>
    <cellStyle name="链接单元格 2 25" xfId="31674"/>
    <cellStyle name="链接单元格 2 25 10" xfId="31675"/>
    <cellStyle name="链接单元格 2 25 11" xfId="31676"/>
    <cellStyle name="链接单元格 2 25 12" xfId="31677"/>
    <cellStyle name="链接单元格 2 25 13" xfId="31678"/>
    <cellStyle name="链接单元格 2 25 14" xfId="31679"/>
    <cellStyle name="链接单元格 2 25 15" xfId="31680"/>
    <cellStyle name="链接单元格 2 25 2" xfId="31681"/>
    <cellStyle name="链接单元格 2 25 3" xfId="31682"/>
    <cellStyle name="链接单元格 2 25 4" xfId="31683"/>
    <cellStyle name="链接单元格 2 25 5" xfId="31684"/>
    <cellStyle name="链接单元格 2 25 6" xfId="31685"/>
    <cellStyle name="链接单元格 2 25 7" xfId="31686"/>
    <cellStyle name="链接单元格 2 25 8" xfId="31687"/>
    <cellStyle name="链接单元格 2 25 9" xfId="31688"/>
    <cellStyle name="链接单元格 2 26" xfId="31689"/>
    <cellStyle name="链接单元格 2 26 10" xfId="31690"/>
    <cellStyle name="链接单元格 2 26 11" xfId="31691"/>
    <cellStyle name="链接单元格 2 26 12" xfId="31692"/>
    <cellStyle name="链接单元格 2 26 13" xfId="31693"/>
    <cellStyle name="链接单元格 2 26 14" xfId="31694"/>
    <cellStyle name="链接单元格 2 26 15" xfId="31695"/>
    <cellStyle name="链接单元格 2 26 2" xfId="31696"/>
    <cellStyle name="链接单元格 2 26 3" xfId="31697"/>
    <cellStyle name="链接单元格 2 26 4" xfId="31698"/>
    <cellStyle name="链接单元格 2 26 5" xfId="31699"/>
    <cellStyle name="链接单元格 2 26 6" xfId="31700"/>
    <cellStyle name="链接单元格 2 26 7" xfId="31701"/>
    <cellStyle name="链接单元格 2 26 8" xfId="31702"/>
    <cellStyle name="链接单元格 2 26 9" xfId="31703"/>
    <cellStyle name="链接单元格 2 27" xfId="31704"/>
    <cellStyle name="链接单元格 2 27 10" xfId="31705"/>
    <cellStyle name="链接单元格 2 27 11" xfId="31706"/>
    <cellStyle name="链接单元格 2 27 12" xfId="31707"/>
    <cellStyle name="链接单元格 2 27 13" xfId="31708"/>
    <cellStyle name="链接单元格 2 27 14" xfId="31709"/>
    <cellStyle name="链接单元格 2 27 15" xfId="31710"/>
    <cellStyle name="链接单元格 2 27 2" xfId="31711"/>
    <cellStyle name="链接单元格 2 27 3" xfId="31712"/>
    <cellStyle name="链接单元格 2 27 4" xfId="31713"/>
    <cellStyle name="链接单元格 2 27 5" xfId="31714"/>
    <cellStyle name="链接单元格 2 27 6" xfId="31715"/>
    <cellStyle name="链接单元格 2 27 7" xfId="31716"/>
    <cellStyle name="链接单元格 2 27 8" xfId="31717"/>
    <cellStyle name="链接单元格 2 27 9" xfId="31718"/>
    <cellStyle name="链接单元格 2 28" xfId="31719"/>
    <cellStyle name="链接单元格 2 28 10" xfId="31720"/>
    <cellStyle name="链接单元格 2 28 11" xfId="31721"/>
    <cellStyle name="链接单元格 2 28 12" xfId="31722"/>
    <cellStyle name="链接单元格 2 28 13" xfId="31723"/>
    <cellStyle name="链接单元格 2 28 14" xfId="31724"/>
    <cellStyle name="链接单元格 2 28 15" xfId="31725"/>
    <cellStyle name="链接单元格 2 28 2" xfId="31726"/>
    <cellStyle name="链接单元格 2 28 3" xfId="31727"/>
    <cellStyle name="链接单元格 2 28 4" xfId="31728"/>
    <cellStyle name="链接单元格 2 28 5" xfId="31729"/>
    <cellStyle name="链接单元格 2 28 6" xfId="31730"/>
    <cellStyle name="链接单元格 2 28 7" xfId="31731"/>
    <cellStyle name="链接单元格 2 28 8" xfId="31732"/>
    <cellStyle name="链接单元格 2 28 9" xfId="31733"/>
    <cellStyle name="链接单元格 2 29" xfId="31734"/>
    <cellStyle name="链接单元格 2 29 10" xfId="31735"/>
    <cellStyle name="链接单元格 2 29 11" xfId="31736"/>
    <cellStyle name="链接单元格 2 29 12" xfId="31737"/>
    <cellStyle name="链接单元格 2 29 13" xfId="31738"/>
    <cellStyle name="链接单元格 2 29 14" xfId="31739"/>
    <cellStyle name="链接单元格 2 29 15" xfId="31740"/>
    <cellStyle name="链接单元格 2 29 2" xfId="31741"/>
    <cellStyle name="链接单元格 2 29 3" xfId="31742"/>
    <cellStyle name="链接单元格 2 29 4" xfId="31743"/>
    <cellStyle name="链接单元格 2 29 5" xfId="31744"/>
    <cellStyle name="链接单元格 2 29 6" xfId="31745"/>
    <cellStyle name="链接单元格 2 29 7" xfId="31746"/>
    <cellStyle name="链接单元格 2 29 8" xfId="31747"/>
    <cellStyle name="链接单元格 2 29 9" xfId="31748"/>
    <cellStyle name="链接单元格 2 3" xfId="31749"/>
    <cellStyle name="链接单元格 2 3 10" xfId="31750"/>
    <cellStyle name="链接单元格 2 3 11" xfId="31751"/>
    <cellStyle name="链接单元格 2 3 12" xfId="31752"/>
    <cellStyle name="链接单元格 2 3 13" xfId="31753"/>
    <cellStyle name="链接单元格 2 3 14" xfId="31754"/>
    <cellStyle name="链接单元格 2 3 15" xfId="31755"/>
    <cellStyle name="链接单元格 2 3 2" xfId="31756"/>
    <cellStyle name="链接单元格 2 3 3" xfId="31757"/>
    <cellStyle name="链接单元格 2 3 4" xfId="31758"/>
    <cellStyle name="链接单元格 2 3 5" xfId="31759"/>
    <cellStyle name="链接单元格 2 3 6" xfId="31760"/>
    <cellStyle name="链接单元格 2 3 7" xfId="31761"/>
    <cellStyle name="链接单元格 2 3 8" xfId="31762"/>
    <cellStyle name="链接单元格 2 3 9" xfId="31763"/>
    <cellStyle name="链接单元格 2 30" xfId="31764"/>
    <cellStyle name="链接单元格 2 30 10" xfId="31765"/>
    <cellStyle name="链接单元格 2 30 11" xfId="31766"/>
    <cellStyle name="链接单元格 2 30 12" xfId="31767"/>
    <cellStyle name="链接单元格 2 30 13" xfId="31768"/>
    <cellStyle name="链接单元格 2 30 14" xfId="31769"/>
    <cellStyle name="链接单元格 2 30 15" xfId="31770"/>
    <cellStyle name="链接单元格 2 30 2" xfId="31771"/>
    <cellStyle name="链接单元格 2 30 3" xfId="31772"/>
    <cellStyle name="链接单元格 2 30 4" xfId="31773"/>
    <cellStyle name="链接单元格 2 30 5" xfId="31774"/>
    <cellStyle name="链接单元格 2 30 6" xfId="31775"/>
    <cellStyle name="链接单元格 2 30 7" xfId="31776"/>
    <cellStyle name="链接单元格 2 30 8" xfId="31777"/>
    <cellStyle name="链接单元格 2 30 9" xfId="31778"/>
    <cellStyle name="链接单元格 2 31" xfId="31779"/>
    <cellStyle name="链接单元格 2 31 10" xfId="31780"/>
    <cellStyle name="链接单元格 2 31 11" xfId="31781"/>
    <cellStyle name="链接单元格 2 31 12" xfId="31782"/>
    <cellStyle name="链接单元格 2 31 13" xfId="31783"/>
    <cellStyle name="链接单元格 2 31 14" xfId="31784"/>
    <cellStyle name="链接单元格 2 31 15" xfId="31785"/>
    <cellStyle name="链接单元格 2 31 2" xfId="31786"/>
    <cellStyle name="链接单元格 2 31 3" xfId="31787"/>
    <cellStyle name="链接单元格 2 31 4" xfId="31788"/>
    <cellStyle name="链接单元格 2 31 5" xfId="31789"/>
    <cellStyle name="链接单元格 2 31 6" xfId="31790"/>
    <cellStyle name="链接单元格 2 31 7" xfId="31791"/>
    <cellStyle name="链接单元格 2 31 8" xfId="31792"/>
    <cellStyle name="链接单元格 2 31 9" xfId="31793"/>
    <cellStyle name="链接单元格 2 32" xfId="31794"/>
    <cellStyle name="链接单元格 2 32 10" xfId="31795"/>
    <cellStyle name="链接单元格 2 32 11" xfId="31796"/>
    <cellStyle name="链接单元格 2 32 12" xfId="31797"/>
    <cellStyle name="链接单元格 2 32 13" xfId="31798"/>
    <cellStyle name="链接单元格 2 32 14" xfId="31799"/>
    <cellStyle name="链接单元格 2 32 15" xfId="31800"/>
    <cellStyle name="链接单元格 2 32 2" xfId="31801"/>
    <cellStyle name="链接单元格 2 32 3" xfId="31802"/>
    <cellStyle name="链接单元格 2 32 4" xfId="31803"/>
    <cellStyle name="链接单元格 2 32 5" xfId="31804"/>
    <cellStyle name="链接单元格 2 32 6" xfId="31805"/>
    <cellStyle name="链接单元格 2 32 7" xfId="31806"/>
    <cellStyle name="链接单元格 2 32 8" xfId="31807"/>
    <cellStyle name="链接单元格 2 32 9" xfId="31808"/>
    <cellStyle name="链接单元格 2 33" xfId="31809"/>
    <cellStyle name="链接单元格 2 33 10" xfId="31810"/>
    <cellStyle name="链接单元格 2 33 11" xfId="31811"/>
    <cellStyle name="链接单元格 2 33 12" xfId="31812"/>
    <cellStyle name="链接单元格 2 33 13" xfId="31813"/>
    <cellStyle name="链接单元格 2 33 14" xfId="31814"/>
    <cellStyle name="链接单元格 2 33 15" xfId="31815"/>
    <cellStyle name="链接单元格 2 33 2" xfId="31816"/>
    <cellStyle name="链接单元格 2 33 3" xfId="31817"/>
    <cellStyle name="链接单元格 2 33 4" xfId="31818"/>
    <cellStyle name="链接单元格 2 33 5" xfId="31819"/>
    <cellStyle name="链接单元格 2 33 6" xfId="31820"/>
    <cellStyle name="链接单元格 2 33 7" xfId="31821"/>
    <cellStyle name="链接单元格 2 33 8" xfId="31822"/>
    <cellStyle name="链接单元格 2 33 9" xfId="31823"/>
    <cellStyle name="链接单元格 2 34" xfId="31824"/>
    <cellStyle name="链接单元格 2 34 10" xfId="31825"/>
    <cellStyle name="链接单元格 2 34 11" xfId="31826"/>
    <cellStyle name="链接单元格 2 34 12" xfId="31827"/>
    <cellStyle name="链接单元格 2 34 13" xfId="31828"/>
    <cellStyle name="链接单元格 2 34 14" xfId="31829"/>
    <cellStyle name="链接单元格 2 34 15" xfId="31830"/>
    <cellStyle name="链接单元格 2 34 2" xfId="31831"/>
    <cellStyle name="链接单元格 2 34 3" xfId="31832"/>
    <cellStyle name="链接单元格 2 34 4" xfId="31833"/>
    <cellStyle name="链接单元格 2 34 5" xfId="31834"/>
    <cellStyle name="链接单元格 2 34 6" xfId="31835"/>
    <cellStyle name="链接单元格 2 34 7" xfId="31836"/>
    <cellStyle name="链接单元格 2 34 8" xfId="31837"/>
    <cellStyle name="链接单元格 2 34 9" xfId="31838"/>
    <cellStyle name="链接单元格 2 35" xfId="31839"/>
    <cellStyle name="链接单元格 2 36" xfId="31840"/>
    <cellStyle name="链接单元格 2 37" xfId="31841"/>
    <cellStyle name="链接单元格 2 38" xfId="31842"/>
    <cellStyle name="链接单元格 2 39" xfId="31843"/>
    <cellStyle name="链接单元格 2 4" xfId="31844"/>
    <cellStyle name="链接单元格 2 4 10" xfId="31845"/>
    <cellStyle name="链接单元格 2 4 11" xfId="31846"/>
    <cellStyle name="链接单元格 2 4 12" xfId="31847"/>
    <cellStyle name="链接单元格 2 4 13" xfId="31848"/>
    <cellStyle name="链接单元格 2 4 14" xfId="31849"/>
    <cellStyle name="链接单元格 2 4 15" xfId="31850"/>
    <cellStyle name="链接单元格 2 4 2" xfId="31851"/>
    <cellStyle name="链接单元格 2 4 3" xfId="31852"/>
    <cellStyle name="链接单元格 2 4 4" xfId="31853"/>
    <cellStyle name="链接单元格 2 4 5" xfId="31854"/>
    <cellStyle name="链接单元格 2 4 6" xfId="31855"/>
    <cellStyle name="链接单元格 2 4 7" xfId="31856"/>
    <cellStyle name="链接单元格 2 4 8" xfId="31857"/>
    <cellStyle name="链接单元格 2 4 9" xfId="31858"/>
    <cellStyle name="链接单元格 2 40" xfId="31859"/>
    <cellStyle name="链接单元格 2 41" xfId="31860"/>
    <cellStyle name="链接单元格 2 42" xfId="31861"/>
    <cellStyle name="链接单元格 2 43" xfId="31862"/>
    <cellStyle name="链接单元格 2 44" xfId="31863"/>
    <cellStyle name="链接单元格 2 45" xfId="31864"/>
    <cellStyle name="链接单元格 2 46" xfId="31865"/>
    <cellStyle name="链接单元格 2 47" xfId="31866"/>
    <cellStyle name="链接单元格 2 48" xfId="31867"/>
    <cellStyle name="链接单元格 2 49" xfId="31868"/>
    <cellStyle name="链接单元格 2 5" xfId="31869"/>
    <cellStyle name="链接单元格 2 5 10" xfId="31870"/>
    <cellStyle name="链接单元格 2 5 11" xfId="31871"/>
    <cellStyle name="链接单元格 2 5 12" xfId="31872"/>
    <cellStyle name="链接单元格 2 5 13" xfId="31873"/>
    <cellStyle name="链接单元格 2 5 14" xfId="31874"/>
    <cellStyle name="链接单元格 2 5 15" xfId="31875"/>
    <cellStyle name="链接单元格 2 5 2" xfId="31876"/>
    <cellStyle name="链接单元格 2 5 3" xfId="31877"/>
    <cellStyle name="链接单元格 2 5 4" xfId="31878"/>
    <cellStyle name="链接单元格 2 5 5" xfId="31879"/>
    <cellStyle name="链接单元格 2 5 6" xfId="31880"/>
    <cellStyle name="链接单元格 2 5 7" xfId="31881"/>
    <cellStyle name="链接单元格 2 5 8" xfId="31882"/>
    <cellStyle name="链接单元格 2 5 9" xfId="31883"/>
    <cellStyle name="链接单元格 2 50" xfId="31884"/>
    <cellStyle name="链接单元格 2 51" xfId="31885"/>
    <cellStyle name="链接单元格 2 52" xfId="31886"/>
    <cellStyle name="链接单元格 2 53" xfId="31887"/>
    <cellStyle name="链接单元格 2 54" xfId="31888"/>
    <cellStyle name="链接单元格 2 55" xfId="31889"/>
    <cellStyle name="链接单元格 2 56" xfId="31890"/>
    <cellStyle name="链接单元格 2 57" xfId="31891"/>
    <cellStyle name="链接单元格 2 58" xfId="31892"/>
    <cellStyle name="链接单元格 2 59" xfId="31893"/>
    <cellStyle name="链接单元格 2 6" xfId="31894"/>
    <cellStyle name="链接单元格 2 6 10" xfId="31895"/>
    <cellStyle name="链接单元格 2 6 11" xfId="31896"/>
    <cellStyle name="链接单元格 2 6 12" xfId="31897"/>
    <cellStyle name="链接单元格 2 6 13" xfId="31898"/>
    <cellStyle name="链接单元格 2 6 14" xfId="31899"/>
    <cellStyle name="链接单元格 2 6 15" xfId="31900"/>
    <cellStyle name="链接单元格 2 6 2" xfId="31901"/>
    <cellStyle name="链接单元格 2 6 3" xfId="31902"/>
    <cellStyle name="链接单元格 2 6 4" xfId="31903"/>
    <cellStyle name="链接单元格 2 6 5" xfId="31904"/>
    <cellStyle name="链接单元格 2 6 6" xfId="31905"/>
    <cellStyle name="链接单元格 2 6 7" xfId="31906"/>
    <cellStyle name="链接单元格 2 6 8" xfId="31907"/>
    <cellStyle name="链接单元格 2 6 9" xfId="31908"/>
    <cellStyle name="链接单元格 2 60" xfId="31909"/>
    <cellStyle name="链接单元格 2 7" xfId="31910"/>
    <cellStyle name="链接单元格 2 7 10" xfId="31911"/>
    <cellStyle name="链接单元格 2 7 11" xfId="31912"/>
    <cellStyle name="链接单元格 2 7 12" xfId="31913"/>
    <cellStyle name="链接单元格 2 7 13" xfId="31914"/>
    <cellStyle name="链接单元格 2 7 14" xfId="31915"/>
    <cellStyle name="链接单元格 2 7 15" xfId="31916"/>
    <cellStyle name="链接单元格 2 7 2" xfId="31917"/>
    <cellStyle name="链接单元格 2 7 3" xfId="31918"/>
    <cellStyle name="链接单元格 2 7 4" xfId="31919"/>
    <cellStyle name="链接单元格 2 7 5" xfId="31920"/>
    <cellStyle name="链接单元格 2 7 6" xfId="31921"/>
    <cellStyle name="链接单元格 2 7 7" xfId="31922"/>
    <cellStyle name="链接单元格 2 7 8" xfId="31923"/>
    <cellStyle name="链接单元格 2 7 9" xfId="31924"/>
    <cellStyle name="链接单元格 2 8" xfId="31925"/>
    <cellStyle name="链接单元格 2 8 10" xfId="31926"/>
    <cellStyle name="链接单元格 2 8 11" xfId="31927"/>
    <cellStyle name="链接单元格 2 8 12" xfId="31928"/>
    <cellStyle name="链接单元格 2 8 13" xfId="31929"/>
    <cellStyle name="链接单元格 2 8 14" xfId="31930"/>
    <cellStyle name="链接单元格 2 8 15" xfId="31931"/>
    <cellStyle name="链接单元格 2 8 2" xfId="31932"/>
    <cellStyle name="链接单元格 2 8 3" xfId="31933"/>
    <cellStyle name="链接单元格 2 8 4" xfId="31934"/>
    <cellStyle name="链接单元格 2 8 5" xfId="31935"/>
    <cellStyle name="链接单元格 2 8 6" xfId="31936"/>
    <cellStyle name="链接单元格 2 8 7" xfId="31937"/>
    <cellStyle name="链接单元格 2 8 8" xfId="31938"/>
    <cellStyle name="链接单元格 2 8 9" xfId="31939"/>
    <cellStyle name="链接单元格 2 9" xfId="31940"/>
    <cellStyle name="链接单元格 2 9 10" xfId="31941"/>
    <cellStyle name="链接单元格 2 9 11" xfId="31942"/>
    <cellStyle name="链接单元格 2 9 12" xfId="31943"/>
    <cellStyle name="链接单元格 2 9 13" xfId="31944"/>
    <cellStyle name="链接单元格 2 9 14" xfId="31945"/>
    <cellStyle name="链接单元格 2 9 15" xfId="31946"/>
    <cellStyle name="链接单元格 2 9 2" xfId="31947"/>
    <cellStyle name="链接单元格 2 9 3" xfId="31948"/>
    <cellStyle name="链接单元格 2 9 4" xfId="31949"/>
    <cellStyle name="链接单元格 2 9 5" xfId="31950"/>
    <cellStyle name="链接单元格 2 9 6" xfId="31951"/>
    <cellStyle name="链接单元格 2 9 7" xfId="31952"/>
    <cellStyle name="链接单元格 2 9 8" xfId="31953"/>
    <cellStyle name="链接单元格 2 9 9" xfId="31954"/>
    <cellStyle name="链接单元格 3" xfId="31955"/>
    <cellStyle name="链接单元格 3 10" xfId="31956"/>
    <cellStyle name="链接单元格 3 11" xfId="31957"/>
    <cellStyle name="链接单元格 3 12" xfId="31958"/>
    <cellStyle name="链接单元格 3 13" xfId="31959"/>
    <cellStyle name="链接单元格 3 14" xfId="31960"/>
    <cellStyle name="链接单元格 3 15" xfId="31961"/>
    <cellStyle name="链接单元格 3 16" xfId="31962"/>
    <cellStyle name="链接单元格 3 17" xfId="31963"/>
    <cellStyle name="链接单元格 3 18" xfId="31964"/>
    <cellStyle name="链接单元格 3 19" xfId="31965"/>
    <cellStyle name="链接单元格 3 2" xfId="31966"/>
    <cellStyle name="链接单元格 3 2 10" xfId="31967"/>
    <cellStyle name="链接单元格 3 2 11" xfId="31968"/>
    <cellStyle name="链接单元格 3 2 12" xfId="31969"/>
    <cellStyle name="链接单元格 3 2 13" xfId="31970"/>
    <cellStyle name="链接单元格 3 2 14" xfId="31971"/>
    <cellStyle name="链接单元格 3 2 15" xfId="31972"/>
    <cellStyle name="链接单元格 3 2 2" xfId="31973"/>
    <cellStyle name="链接单元格 3 2 3" xfId="31974"/>
    <cellStyle name="链接单元格 3 2 4" xfId="31975"/>
    <cellStyle name="链接单元格 3 2 5" xfId="31976"/>
    <cellStyle name="链接单元格 3 2 6" xfId="31977"/>
    <cellStyle name="链接单元格 3 2 7" xfId="31978"/>
    <cellStyle name="链接单元格 3 2 8" xfId="31979"/>
    <cellStyle name="链接单元格 3 2 9" xfId="31980"/>
    <cellStyle name="链接单元格 3 20" xfId="31981"/>
    <cellStyle name="链接单元格 3 21" xfId="31982"/>
    <cellStyle name="链接单元格 3 22" xfId="31983"/>
    <cellStyle name="链接单元格 3 23" xfId="31984"/>
    <cellStyle name="链接单元格 3 24" xfId="31985"/>
    <cellStyle name="链接单元格 3 25" xfId="31986"/>
    <cellStyle name="链接单元格 3 26" xfId="31987"/>
    <cellStyle name="链接单元格 3 27" xfId="31988"/>
    <cellStyle name="链接单元格 3 28" xfId="31989"/>
    <cellStyle name="链接单元格 3 29" xfId="31990"/>
    <cellStyle name="链接单元格 3 3" xfId="31991"/>
    <cellStyle name="链接单元格 3 3 10" xfId="31992"/>
    <cellStyle name="链接单元格 3 3 11" xfId="31993"/>
    <cellStyle name="链接单元格 3 3 12" xfId="31994"/>
    <cellStyle name="链接单元格 3 3 13" xfId="31995"/>
    <cellStyle name="链接单元格 3 3 14" xfId="31996"/>
    <cellStyle name="链接单元格 3 3 15" xfId="31997"/>
    <cellStyle name="链接单元格 3 3 2" xfId="31998"/>
    <cellStyle name="链接单元格 3 3 3" xfId="31999"/>
    <cellStyle name="链接单元格 3 3 4" xfId="32000"/>
    <cellStyle name="链接单元格 3 3 5" xfId="32001"/>
    <cellStyle name="链接单元格 3 3 6" xfId="32002"/>
    <cellStyle name="链接单元格 3 3 7" xfId="32003"/>
    <cellStyle name="链接单元格 3 3 8" xfId="32004"/>
    <cellStyle name="链接单元格 3 3 9" xfId="32005"/>
    <cellStyle name="链接单元格 3 30" xfId="32006"/>
    <cellStyle name="链接单元格 3 31" xfId="32007"/>
    <cellStyle name="链接单元格 3 32" xfId="32008"/>
    <cellStyle name="链接单元格 3 33" xfId="32009"/>
    <cellStyle name="链接单元格 3 4" xfId="32010"/>
    <cellStyle name="链接单元格 3 4 10" xfId="32011"/>
    <cellStyle name="链接单元格 3 4 11" xfId="32012"/>
    <cellStyle name="链接单元格 3 4 12" xfId="32013"/>
    <cellStyle name="链接单元格 3 4 13" xfId="32014"/>
    <cellStyle name="链接单元格 3 4 14" xfId="32015"/>
    <cellStyle name="链接单元格 3 4 15" xfId="32016"/>
    <cellStyle name="链接单元格 3 4 2" xfId="32017"/>
    <cellStyle name="链接单元格 3 4 3" xfId="32018"/>
    <cellStyle name="链接单元格 3 4 4" xfId="32019"/>
    <cellStyle name="链接单元格 3 4 5" xfId="32020"/>
    <cellStyle name="链接单元格 3 4 6" xfId="32021"/>
    <cellStyle name="链接单元格 3 4 7" xfId="32022"/>
    <cellStyle name="链接单元格 3 4 8" xfId="32023"/>
    <cellStyle name="链接单元格 3 4 9" xfId="32024"/>
    <cellStyle name="链接单元格 3 5" xfId="32025"/>
    <cellStyle name="链接单元格 3 5 10" xfId="32026"/>
    <cellStyle name="链接单元格 3 5 11" xfId="32027"/>
    <cellStyle name="链接单元格 3 5 12" xfId="32028"/>
    <cellStyle name="链接单元格 3 5 13" xfId="32029"/>
    <cellStyle name="链接单元格 3 5 14" xfId="32030"/>
    <cellStyle name="链接单元格 3 5 15" xfId="32031"/>
    <cellStyle name="链接单元格 3 5 2" xfId="32032"/>
    <cellStyle name="链接单元格 3 5 3" xfId="32033"/>
    <cellStyle name="链接单元格 3 5 4" xfId="32034"/>
    <cellStyle name="链接单元格 3 5 5" xfId="32035"/>
    <cellStyle name="链接单元格 3 5 6" xfId="32036"/>
    <cellStyle name="链接单元格 3 5 7" xfId="32037"/>
    <cellStyle name="链接单元格 3 5 8" xfId="32038"/>
    <cellStyle name="链接单元格 3 5 9" xfId="32039"/>
    <cellStyle name="链接单元格 3 6" xfId="32040"/>
    <cellStyle name="链接单元格 3 6 10" xfId="32041"/>
    <cellStyle name="链接单元格 3 6 11" xfId="32042"/>
    <cellStyle name="链接单元格 3 6 12" xfId="32043"/>
    <cellStyle name="链接单元格 3 6 13" xfId="32044"/>
    <cellStyle name="链接单元格 3 6 14" xfId="32045"/>
    <cellStyle name="链接单元格 3 6 15" xfId="32046"/>
    <cellStyle name="链接单元格 3 6 2" xfId="32047"/>
    <cellStyle name="链接单元格 3 6 3" xfId="32048"/>
    <cellStyle name="链接单元格 3 6 4" xfId="32049"/>
    <cellStyle name="链接单元格 3 6 5" xfId="32050"/>
    <cellStyle name="链接单元格 3 6 6" xfId="32051"/>
    <cellStyle name="链接单元格 3 6 7" xfId="32052"/>
    <cellStyle name="链接单元格 3 6 8" xfId="32053"/>
    <cellStyle name="链接单元格 3 6 9" xfId="32054"/>
    <cellStyle name="链接单元格 3 7" xfId="32055"/>
    <cellStyle name="链接单元格 3 7 10" xfId="32056"/>
    <cellStyle name="链接单元格 3 7 11" xfId="32057"/>
    <cellStyle name="链接单元格 3 7 12" xfId="32058"/>
    <cellStyle name="链接单元格 3 7 13" xfId="32059"/>
    <cellStyle name="链接单元格 3 7 14" xfId="32060"/>
    <cellStyle name="链接单元格 3 7 15" xfId="32061"/>
    <cellStyle name="链接单元格 3 7 2" xfId="32062"/>
    <cellStyle name="链接单元格 3 7 3" xfId="32063"/>
    <cellStyle name="链接单元格 3 7 4" xfId="32064"/>
    <cellStyle name="链接单元格 3 7 5" xfId="32065"/>
    <cellStyle name="链接单元格 3 7 6" xfId="32066"/>
    <cellStyle name="链接单元格 3 7 7" xfId="32067"/>
    <cellStyle name="链接单元格 3 7 8" xfId="32068"/>
    <cellStyle name="链接单元格 3 7 9" xfId="32069"/>
    <cellStyle name="链接单元格 3 8" xfId="32070"/>
    <cellStyle name="链接单元格 3 9" xfId="32071"/>
    <cellStyle name="链接单元格 4" xfId="32072"/>
    <cellStyle name="链接单元格 4 10" xfId="32073"/>
    <cellStyle name="链接单元格 4 11" xfId="32074"/>
    <cellStyle name="链接单元格 4 12" xfId="32075"/>
    <cellStyle name="链接单元格 4 13" xfId="32076"/>
    <cellStyle name="链接单元格 4 14" xfId="32077"/>
    <cellStyle name="链接单元格 4 15" xfId="32078"/>
    <cellStyle name="链接单元格 4 2" xfId="32079"/>
    <cellStyle name="链接单元格 4 3" xfId="32080"/>
    <cellStyle name="链接单元格 4 4" xfId="32081"/>
    <cellStyle name="链接单元格 4 5" xfId="32082"/>
    <cellStyle name="链接单元格 4 6" xfId="32083"/>
    <cellStyle name="链接单元格 4 7" xfId="32084"/>
    <cellStyle name="链接单元格 4 8" xfId="32085"/>
    <cellStyle name="链接单元格 4 9" xfId="32086"/>
    <cellStyle name="链接单元格 5" xfId="32087"/>
    <cellStyle name="链接单元格 5 10" xfId="32088"/>
    <cellStyle name="链接单元格 5 11" xfId="32089"/>
    <cellStyle name="链接单元格 5 12" xfId="32090"/>
    <cellStyle name="链接单元格 5 13" xfId="32091"/>
    <cellStyle name="链接单元格 5 14" xfId="32092"/>
    <cellStyle name="链接单元格 5 15" xfId="32093"/>
    <cellStyle name="链接单元格 5 2" xfId="32094"/>
    <cellStyle name="链接单元格 5 3" xfId="32095"/>
    <cellStyle name="链接单元格 5 4" xfId="32096"/>
    <cellStyle name="链接单元格 5 5" xfId="32097"/>
    <cellStyle name="链接单元格 5 6" xfId="32098"/>
    <cellStyle name="链接单元格 5 7" xfId="32099"/>
    <cellStyle name="链接单元格 5 8" xfId="32100"/>
    <cellStyle name="链接单元格 5 9" xfId="32101"/>
    <cellStyle name="链接单元格 6" xfId="32102"/>
    <cellStyle name="链接单元格 6 10" xfId="32103"/>
    <cellStyle name="链接单元格 6 11" xfId="32104"/>
    <cellStyle name="链接单元格 6 12" xfId="32105"/>
    <cellStyle name="链接单元格 6 13" xfId="32106"/>
    <cellStyle name="链接单元格 6 14" xfId="32107"/>
    <cellStyle name="链接单元格 6 15" xfId="32108"/>
    <cellStyle name="链接单元格 6 2" xfId="32109"/>
    <cellStyle name="链接单元格 6 3" xfId="32110"/>
    <cellStyle name="链接单元格 6 4" xfId="32111"/>
    <cellStyle name="链接单元格 6 5" xfId="32112"/>
    <cellStyle name="链接单元格 6 6" xfId="32113"/>
    <cellStyle name="链接单元格 6 7" xfId="32114"/>
    <cellStyle name="链接单元格 6 8" xfId="32115"/>
    <cellStyle name="链接单元格 6 9" xfId="32116"/>
    <cellStyle name="链接单元格 7" xfId="32117"/>
    <cellStyle name="链接单元格 7 10" xfId="32118"/>
    <cellStyle name="链接单元格 7 11" xfId="32119"/>
    <cellStyle name="链接单元格 7 12" xfId="32120"/>
    <cellStyle name="链接单元格 7 13" xfId="32121"/>
    <cellStyle name="链接单元格 7 14" xfId="32122"/>
    <cellStyle name="链接单元格 7 15" xfId="32123"/>
    <cellStyle name="链接单元格 7 2" xfId="32124"/>
    <cellStyle name="链接单元格 7 3" xfId="32125"/>
    <cellStyle name="链接单元格 7 4" xfId="32126"/>
    <cellStyle name="链接单元格 7 5" xfId="32127"/>
    <cellStyle name="链接单元格 7 6" xfId="32128"/>
    <cellStyle name="链接单元格 7 7" xfId="32129"/>
    <cellStyle name="链接单元格 7 8" xfId="32130"/>
    <cellStyle name="链接单元格 7 9" xfId="32131"/>
    <cellStyle name="链接单元格 8" xfId="32132"/>
    <cellStyle name="链接单元格 8 10" xfId="32133"/>
    <cellStyle name="链接单元格 8 11" xfId="32134"/>
    <cellStyle name="链接单元格 8 12" xfId="32135"/>
    <cellStyle name="链接单元格 8 13" xfId="32136"/>
    <cellStyle name="链接单元格 8 14" xfId="32137"/>
    <cellStyle name="链接单元格 8 15" xfId="32138"/>
    <cellStyle name="链接单元格 8 2" xfId="32139"/>
    <cellStyle name="链接单元格 8 3" xfId="32140"/>
    <cellStyle name="链接单元格 8 4" xfId="32141"/>
    <cellStyle name="链接单元格 8 5" xfId="32142"/>
    <cellStyle name="链接单元格 8 6" xfId="32143"/>
    <cellStyle name="链接单元格 8 7" xfId="32144"/>
    <cellStyle name="链接单元格 8 8" xfId="32145"/>
    <cellStyle name="链接单元格 8 9" xfId="32146"/>
    <cellStyle name="链接单元格 9" xfId="32147"/>
    <cellStyle name="链接单元格 9 10" xfId="32148"/>
    <cellStyle name="链接单元格 9 11" xfId="32149"/>
    <cellStyle name="链接单元格 9 12" xfId="32150"/>
    <cellStyle name="链接单元格 9 13" xfId="32151"/>
    <cellStyle name="链接单元格 9 14" xfId="32152"/>
    <cellStyle name="链接单元格 9 15" xfId="32153"/>
    <cellStyle name="链接单元格 9 2" xfId="32154"/>
    <cellStyle name="链接单元格 9 3" xfId="32155"/>
    <cellStyle name="链接单元格 9 4" xfId="32156"/>
    <cellStyle name="链接单元格 9 5" xfId="32157"/>
    <cellStyle name="链接单元格 9 6" xfId="32158"/>
    <cellStyle name="链接单元格 9 7" xfId="32159"/>
    <cellStyle name="链接单元格 9 8" xfId="32160"/>
    <cellStyle name="链接单元格 9 9" xfId="32161"/>
    <cellStyle name="千位分隔 12" xfId="32162"/>
    <cellStyle name="千位分隔 12 10" xfId="32163"/>
    <cellStyle name="千位分隔 12 11" xfId="32164"/>
    <cellStyle name="千位分隔 12 12" xfId="32165"/>
    <cellStyle name="千位分隔 12 13" xfId="32166"/>
    <cellStyle name="千位分隔 12 14" xfId="32167"/>
    <cellStyle name="千位分隔 12 15" xfId="32168"/>
    <cellStyle name="千位分隔 12 2" xfId="32169"/>
    <cellStyle name="千位分隔 12 3" xfId="32170"/>
    <cellStyle name="千位分隔 12 4" xfId="32171"/>
    <cellStyle name="千位分隔 12 5" xfId="32172"/>
    <cellStyle name="千位分隔 12 6" xfId="32173"/>
    <cellStyle name="千位分隔 12 7" xfId="32174"/>
    <cellStyle name="千位分隔 12 8" xfId="32175"/>
    <cellStyle name="千位分隔 12 9" xfId="32176"/>
    <cellStyle name="千位分隔 14" xfId="32177"/>
    <cellStyle name="千位分隔 14 10" xfId="32178"/>
    <cellStyle name="千位分隔 14 11" xfId="32179"/>
    <cellStyle name="千位分隔 14 12" xfId="32180"/>
    <cellStyle name="千位分隔 14 13" xfId="32181"/>
    <cellStyle name="千位分隔 14 14" xfId="32182"/>
    <cellStyle name="千位分隔 14 15" xfId="32183"/>
    <cellStyle name="千位分隔 14 2" xfId="32184"/>
    <cellStyle name="千位分隔 14 3" xfId="32185"/>
    <cellStyle name="千位分隔 14 4" xfId="32186"/>
    <cellStyle name="千位分隔 14 5" xfId="32187"/>
    <cellStyle name="千位分隔 14 6" xfId="32188"/>
    <cellStyle name="千位分隔 14 7" xfId="32189"/>
    <cellStyle name="千位分隔 14 8" xfId="32190"/>
    <cellStyle name="千位分隔 14 9" xfId="32191"/>
    <cellStyle name="千位分隔 2" xfId="56"/>
    <cellStyle name="千位分隔 2 2" xfId="32192"/>
    <cellStyle name="千位分隔 2 2 2" xfId="32193"/>
    <cellStyle name="千位分隔 2 2 2 2" xfId="32194"/>
    <cellStyle name="千位分隔 2 3" xfId="32195"/>
    <cellStyle name="千位分隔 2 4" xfId="32196"/>
    <cellStyle name="千位分隔 2 5" xfId="32197"/>
    <cellStyle name="千位分隔 2 6" xfId="32198"/>
    <cellStyle name="千位分隔 2 7" xfId="60"/>
    <cellStyle name="千位分隔 22" xfId="32199"/>
    <cellStyle name="千位分隔 22 10" xfId="32200"/>
    <cellStyle name="千位分隔 22 11" xfId="32201"/>
    <cellStyle name="千位分隔 22 12" xfId="32202"/>
    <cellStyle name="千位分隔 22 13" xfId="32203"/>
    <cellStyle name="千位分隔 22 14" xfId="32204"/>
    <cellStyle name="千位分隔 22 15" xfId="32205"/>
    <cellStyle name="千位分隔 22 2" xfId="32206"/>
    <cellStyle name="千位分隔 22 3" xfId="32207"/>
    <cellStyle name="千位分隔 22 4" xfId="32208"/>
    <cellStyle name="千位分隔 22 5" xfId="32209"/>
    <cellStyle name="千位分隔 22 6" xfId="32210"/>
    <cellStyle name="千位分隔 22 7" xfId="32211"/>
    <cellStyle name="千位分隔 22 8" xfId="32212"/>
    <cellStyle name="千位分隔 22 9" xfId="32213"/>
    <cellStyle name="千位分隔 23" xfId="32214"/>
    <cellStyle name="千位分隔 23 10" xfId="32215"/>
    <cellStyle name="千位分隔 23 11" xfId="32216"/>
    <cellStyle name="千位分隔 23 12" xfId="32217"/>
    <cellStyle name="千位分隔 23 13" xfId="32218"/>
    <cellStyle name="千位分隔 23 14" xfId="32219"/>
    <cellStyle name="千位分隔 23 15" xfId="32220"/>
    <cellStyle name="千位分隔 23 2" xfId="32221"/>
    <cellStyle name="千位分隔 23 3" xfId="32222"/>
    <cellStyle name="千位分隔 23 4" xfId="32223"/>
    <cellStyle name="千位分隔 23 5" xfId="32224"/>
    <cellStyle name="千位分隔 23 6" xfId="32225"/>
    <cellStyle name="千位分隔 23 7" xfId="32226"/>
    <cellStyle name="千位分隔 23 8" xfId="32227"/>
    <cellStyle name="千位分隔 23 9" xfId="32228"/>
    <cellStyle name="千位分隔 29" xfId="32229"/>
    <cellStyle name="千位分隔 29 10" xfId="32230"/>
    <cellStyle name="千位分隔 29 11" xfId="32231"/>
    <cellStyle name="千位分隔 29 12" xfId="32232"/>
    <cellStyle name="千位分隔 29 13" xfId="32233"/>
    <cellStyle name="千位分隔 29 14" xfId="32234"/>
    <cellStyle name="千位分隔 29 15" xfId="32235"/>
    <cellStyle name="千位分隔 29 2" xfId="32236"/>
    <cellStyle name="千位分隔 29 3" xfId="32237"/>
    <cellStyle name="千位分隔 29 4" xfId="32238"/>
    <cellStyle name="千位分隔 29 5" xfId="32239"/>
    <cellStyle name="千位分隔 29 6" xfId="32240"/>
    <cellStyle name="千位分隔 29 7" xfId="32241"/>
    <cellStyle name="千位分隔 29 8" xfId="32242"/>
    <cellStyle name="千位分隔 29 9" xfId="32243"/>
    <cellStyle name="千位分隔 3" xfId="58"/>
    <cellStyle name="千位分隔 30" xfId="32244"/>
    <cellStyle name="千位分隔 30 10" xfId="32245"/>
    <cellStyle name="千位分隔 30 11" xfId="32246"/>
    <cellStyle name="千位分隔 30 12" xfId="32247"/>
    <cellStyle name="千位分隔 30 13" xfId="32248"/>
    <cellStyle name="千位分隔 30 14" xfId="32249"/>
    <cellStyle name="千位分隔 30 15" xfId="32250"/>
    <cellStyle name="千位分隔 30 2" xfId="32251"/>
    <cellStyle name="千位分隔 30 3" xfId="32252"/>
    <cellStyle name="千位分隔 30 4" xfId="32253"/>
    <cellStyle name="千位分隔 30 5" xfId="32254"/>
    <cellStyle name="千位分隔 30 6" xfId="32255"/>
    <cellStyle name="千位分隔 30 7" xfId="32256"/>
    <cellStyle name="千位分隔 30 8" xfId="32257"/>
    <cellStyle name="千位分隔 30 9" xfId="32258"/>
    <cellStyle name="千位分隔 4" xfId="62"/>
    <cellStyle name="千位分隔 7" xfId="32259"/>
    <cellStyle name="千位分隔 7 10" xfId="32260"/>
    <cellStyle name="千位分隔 7 11" xfId="32261"/>
    <cellStyle name="千位分隔 7 12" xfId="32262"/>
    <cellStyle name="千位分隔 7 13" xfId="32263"/>
    <cellStyle name="千位分隔 7 14" xfId="32264"/>
    <cellStyle name="千位分隔 7 15" xfId="32265"/>
    <cellStyle name="千位分隔 7 2" xfId="32266"/>
    <cellStyle name="千位分隔 7 3" xfId="32267"/>
    <cellStyle name="千位分隔 7 4" xfId="32268"/>
    <cellStyle name="千位分隔 7 5" xfId="32269"/>
    <cellStyle name="千位分隔 7 6" xfId="32270"/>
    <cellStyle name="千位分隔 7 7" xfId="32271"/>
    <cellStyle name="千位分隔 7 8" xfId="32272"/>
    <cellStyle name="千位分隔 7 9" xfId="32273"/>
    <cellStyle name="千位分隔[0] 2" xfId="55"/>
    <cellStyle name="千位分隔[0] 2 2" xfId="32274"/>
    <cellStyle name="强调文字颜色 1 10" xfId="32275"/>
    <cellStyle name="强调文字颜色 1 10 2" xfId="32276"/>
    <cellStyle name="强调文字颜色 1 10 3" xfId="32277"/>
    <cellStyle name="强调文字颜色 1 11" xfId="32278"/>
    <cellStyle name="强调文字颜色 1 11 2" xfId="32279"/>
    <cellStyle name="强调文字颜色 1 12" xfId="32280"/>
    <cellStyle name="强调文字颜色 1 2" xfId="32281"/>
    <cellStyle name="强调文字颜色 1 2 10" xfId="32282"/>
    <cellStyle name="强调文字颜色 1 2 10 10" xfId="32283"/>
    <cellStyle name="强调文字颜色 1 2 10 11" xfId="32284"/>
    <cellStyle name="强调文字颜色 1 2 10 12" xfId="32285"/>
    <cellStyle name="强调文字颜色 1 2 10 13" xfId="32286"/>
    <cellStyle name="强调文字颜色 1 2 10 14" xfId="32287"/>
    <cellStyle name="强调文字颜色 1 2 10 15" xfId="32288"/>
    <cellStyle name="强调文字颜色 1 2 10 2" xfId="32289"/>
    <cellStyle name="强调文字颜色 1 2 10 3" xfId="32290"/>
    <cellStyle name="强调文字颜色 1 2 10 4" xfId="32291"/>
    <cellStyle name="强调文字颜色 1 2 10 5" xfId="32292"/>
    <cellStyle name="强调文字颜色 1 2 10 6" xfId="32293"/>
    <cellStyle name="强调文字颜色 1 2 10 7" xfId="32294"/>
    <cellStyle name="强调文字颜色 1 2 10 8" xfId="32295"/>
    <cellStyle name="强调文字颜色 1 2 10 9" xfId="32296"/>
    <cellStyle name="强调文字颜色 1 2 11" xfId="32297"/>
    <cellStyle name="强调文字颜色 1 2 11 10" xfId="32298"/>
    <cellStyle name="强调文字颜色 1 2 11 11" xfId="32299"/>
    <cellStyle name="强调文字颜色 1 2 11 12" xfId="32300"/>
    <cellStyle name="强调文字颜色 1 2 11 13" xfId="32301"/>
    <cellStyle name="强调文字颜色 1 2 11 14" xfId="32302"/>
    <cellStyle name="强调文字颜色 1 2 11 15" xfId="32303"/>
    <cellStyle name="强调文字颜色 1 2 11 2" xfId="32304"/>
    <cellStyle name="强调文字颜色 1 2 11 3" xfId="32305"/>
    <cellStyle name="强调文字颜色 1 2 11 4" xfId="32306"/>
    <cellStyle name="强调文字颜色 1 2 11 5" xfId="32307"/>
    <cellStyle name="强调文字颜色 1 2 11 6" xfId="32308"/>
    <cellStyle name="强调文字颜色 1 2 11 7" xfId="32309"/>
    <cellStyle name="强调文字颜色 1 2 11 8" xfId="32310"/>
    <cellStyle name="强调文字颜色 1 2 11 9" xfId="32311"/>
    <cellStyle name="强调文字颜色 1 2 12" xfId="32312"/>
    <cellStyle name="强调文字颜色 1 2 12 10" xfId="32313"/>
    <cellStyle name="强调文字颜色 1 2 12 11" xfId="32314"/>
    <cellStyle name="强调文字颜色 1 2 12 12" xfId="32315"/>
    <cellStyle name="强调文字颜色 1 2 12 13" xfId="32316"/>
    <cellStyle name="强调文字颜色 1 2 12 14" xfId="32317"/>
    <cellStyle name="强调文字颜色 1 2 12 15" xfId="32318"/>
    <cellStyle name="强调文字颜色 1 2 12 2" xfId="32319"/>
    <cellStyle name="强调文字颜色 1 2 12 3" xfId="32320"/>
    <cellStyle name="强调文字颜色 1 2 12 4" xfId="32321"/>
    <cellStyle name="强调文字颜色 1 2 12 5" xfId="32322"/>
    <cellStyle name="强调文字颜色 1 2 12 6" xfId="32323"/>
    <cellStyle name="强调文字颜色 1 2 12 7" xfId="32324"/>
    <cellStyle name="强调文字颜色 1 2 12 8" xfId="32325"/>
    <cellStyle name="强调文字颜色 1 2 12 9" xfId="32326"/>
    <cellStyle name="强调文字颜色 1 2 13" xfId="32327"/>
    <cellStyle name="强调文字颜色 1 2 13 10" xfId="32328"/>
    <cellStyle name="强调文字颜色 1 2 13 11" xfId="32329"/>
    <cellStyle name="强调文字颜色 1 2 13 12" xfId="32330"/>
    <cellStyle name="强调文字颜色 1 2 13 13" xfId="32331"/>
    <cellStyle name="强调文字颜色 1 2 13 14" xfId="32332"/>
    <cellStyle name="强调文字颜色 1 2 13 15" xfId="32333"/>
    <cellStyle name="强调文字颜色 1 2 13 2" xfId="32334"/>
    <cellStyle name="强调文字颜色 1 2 13 3" xfId="32335"/>
    <cellStyle name="强调文字颜色 1 2 13 4" xfId="32336"/>
    <cellStyle name="强调文字颜色 1 2 13 5" xfId="32337"/>
    <cellStyle name="强调文字颜色 1 2 13 6" xfId="32338"/>
    <cellStyle name="强调文字颜色 1 2 13 7" xfId="32339"/>
    <cellStyle name="强调文字颜色 1 2 13 8" xfId="32340"/>
    <cellStyle name="强调文字颜色 1 2 13 9" xfId="32341"/>
    <cellStyle name="强调文字颜色 1 2 14" xfId="32342"/>
    <cellStyle name="强调文字颜色 1 2 14 10" xfId="32343"/>
    <cellStyle name="强调文字颜色 1 2 14 11" xfId="32344"/>
    <cellStyle name="强调文字颜色 1 2 14 12" xfId="32345"/>
    <cellStyle name="强调文字颜色 1 2 14 13" xfId="32346"/>
    <cellStyle name="强调文字颜色 1 2 14 14" xfId="32347"/>
    <cellStyle name="强调文字颜色 1 2 14 15" xfId="32348"/>
    <cellStyle name="强调文字颜色 1 2 14 2" xfId="32349"/>
    <cellStyle name="强调文字颜色 1 2 14 3" xfId="32350"/>
    <cellStyle name="强调文字颜色 1 2 14 4" xfId="32351"/>
    <cellStyle name="强调文字颜色 1 2 14 5" xfId="32352"/>
    <cellStyle name="强调文字颜色 1 2 14 6" xfId="32353"/>
    <cellStyle name="强调文字颜色 1 2 14 7" xfId="32354"/>
    <cellStyle name="强调文字颜色 1 2 14 8" xfId="32355"/>
    <cellStyle name="强调文字颜色 1 2 14 9" xfId="32356"/>
    <cellStyle name="强调文字颜色 1 2 15" xfId="32357"/>
    <cellStyle name="强调文字颜色 1 2 15 10" xfId="32358"/>
    <cellStyle name="强调文字颜色 1 2 15 11" xfId="32359"/>
    <cellStyle name="强调文字颜色 1 2 15 12" xfId="32360"/>
    <cellStyle name="强调文字颜色 1 2 15 13" xfId="32361"/>
    <cellStyle name="强调文字颜色 1 2 15 14" xfId="32362"/>
    <cellStyle name="强调文字颜色 1 2 15 15" xfId="32363"/>
    <cellStyle name="强调文字颜色 1 2 15 2" xfId="32364"/>
    <cellStyle name="强调文字颜色 1 2 15 3" xfId="32365"/>
    <cellStyle name="强调文字颜色 1 2 15 4" xfId="32366"/>
    <cellStyle name="强调文字颜色 1 2 15 5" xfId="32367"/>
    <cellStyle name="强调文字颜色 1 2 15 6" xfId="32368"/>
    <cellStyle name="强调文字颜色 1 2 15 7" xfId="32369"/>
    <cellStyle name="强调文字颜色 1 2 15 8" xfId="32370"/>
    <cellStyle name="强调文字颜色 1 2 15 9" xfId="32371"/>
    <cellStyle name="强调文字颜色 1 2 16" xfId="32372"/>
    <cellStyle name="强调文字颜色 1 2 16 10" xfId="32373"/>
    <cellStyle name="强调文字颜色 1 2 16 11" xfId="32374"/>
    <cellStyle name="强调文字颜色 1 2 16 12" xfId="32375"/>
    <cellStyle name="强调文字颜色 1 2 16 13" xfId="32376"/>
    <cellStyle name="强调文字颜色 1 2 16 14" xfId="32377"/>
    <cellStyle name="强调文字颜色 1 2 16 15" xfId="32378"/>
    <cellStyle name="强调文字颜色 1 2 16 2" xfId="32379"/>
    <cellStyle name="强调文字颜色 1 2 16 3" xfId="32380"/>
    <cellStyle name="强调文字颜色 1 2 16 4" xfId="32381"/>
    <cellStyle name="强调文字颜色 1 2 16 5" xfId="32382"/>
    <cellStyle name="强调文字颜色 1 2 16 6" xfId="32383"/>
    <cellStyle name="强调文字颜色 1 2 16 7" xfId="32384"/>
    <cellStyle name="强调文字颜色 1 2 16 8" xfId="32385"/>
    <cellStyle name="强调文字颜色 1 2 16 9" xfId="32386"/>
    <cellStyle name="强调文字颜色 1 2 17" xfId="32387"/>
    <cellStyle name="强调文字颜色 1 2 17 10" xfId="32388"/>
    <cellStyle name="强调文字颜色 1 2 17 11" xfId="32389"/>
    <cellStyle name="强调文字颜色 1 2 17 12" xfId="32390"/>
    <cellStyle name="强调文字颜色 1 2 17 13" xfId="32391"/>
    <cellStyle name="强调文字颜色 1 2 17 14" xfId="32392"/>
    <cellStyle name="强调文字颜色 1 2 17 15" xfId="32393"/>
    <cellStyle name="强调文字颜色 1 2 17 2" xfId="32394"/>
    <cellStyle name="强调文字颜色 1 2 17 3" xfId="32395"/>
    <cellStyle name="强调文字颜色 1 2 17 4" xfId="32396"/>
    <cellStyle name="强调文字颜色 1 2 17 5" xfId="32397"/>
    <cellStyle name="强调文字颜色 1 2 17 6" xfId="32398"/>
    <cellStyle name="强调文字颜色 1 2 17 7" xfId="32399"/>
    <cellStyle name="强调文字颜色 1 2 17 8" xfId="32400"/>
    <cellStyle name="强调文字颜色 1 2 17 9" xfId="32401"/>
    <cellStyle name="强调文字颜色 1 2 18" xfId="32402"/>
    <cellStyle name="强调文字颜色 1 2 18 10" xfId="32403"/>
    <cellStyle name="强调文字颜色 1 2 18 11" xfId="32404"/>
    <cellStyle name="强调文字颜色 1 2 18 12" xfId="32405"/>
    <cellStyle name="强调文字颜色 1 2 18 13" xfId="32406"/>
    <cellStyle name="强调文字颜色 1 2 18 14" xfId="32407"/>
    <cellStyle name="强调文字颜色 1 2 18 15" xfId="32408"/>
    <cellStyle name="强调文字颜色 1 2 18 2" xfId="32409"/>
    <cellStyle name="强调文字颜色 1 2 18 3" xfId="32410"/>
    <cellStyle name="强调文字颜色 1 2 18 4" xfId="32411"/>
    <cellStyle name="强调文字颜色 1 2 18 5" xfId="32412"/>
    <cellStyle name="强调文字颜色 1 2 18 6" xfId="32413"/>
    <cellStyle name="强调文字颜色 1 2 18 7" xfId="32414"/>
    <cellStyle name="强调文字颜色 1 2 18 8" xfId="32415"/>
    <cellStyle name="强调文字颜色 1 2 18 9" xfId="32416"/>
    <cellStyle name="强调文字颜色 1 2 19" xfId="32417"/>
    <cellStyle name="强调文字颜色 1 2 19 10" xfId="32418"/>
    <cellStyle name="强调文字颜色 1 2 19 11" xfId="32419"/>
    <cellStyle name="强调文字颜色 1 2 19 12" xfId="32420"/>
    <cellStyle name="强调文字颜色 1 2 19 13" xfId="32421"/>
    <cellStyle name="强调文字颜色 1 2 19 14" xfId="32422"/>
    <cellStyle name="强调文字颜色 1 2 19 15" xfId="32423"/>
    <cellStyle name="强调文字颜色 1 2 19 2" xfId="32424"/>
    <cellStyle name="强调文字颜色 1 2 19 3" xfId="32425"/>
    <cellStyle name="强调文字颜色 1 2 19 4" xfId="32426"/>
    <cellStyle name="强调文字颜色 1 2 19 5" xfId="32427"/>
    <cellStyle name="强调文字颜色 1 2 19 6" xfId="32428"/>
    <cellStyle name="强调文字颜色 1 2 19 7" xfId="32429"/>
    <cellStyle name="强调文字颜色 1 2 19 8" xfId="32430"/>
    <cellStyle name="强调文字颜色 1 2 19 9" xfId="32431"/>
    <cellStyle name="强调文字颜色 1 2 2" xfId="32432"/>
    <cellStyle name="强调文字颜色 1 2 2 10" xfId="32433"/>
    <cellStyle name="强调文字颜色 1 2 2 11" xfId="32434"/>
    <cellStyle name="强调文字颜色 1 2 2 12" xfId="32435"/>
    <cellStyle name="强调文字颜色 1 2 2 13" xfId="32436"/>
    <cellStyle name="强调文字颜色 1 2 2 14" xfId="32437"/>
    <cellStyle name="强调文字颜色 1 2 2 15" xfId="32438"/>
    <cellStyle name="强调文字颜色 1 2 2 2" xfId="32439"/>
    <cellStyle name="强调文字颜色 1 2 2 3" xfId="32440"/>
    <cellStyle name="强调文字颜色 1 2 2 4" xfId="32441"/>
    <cellStyle name="强调文字颜色 1 2 2 5" xfId="32442"/>
    <cellStyle name="强调文字颜色 1 2 2 6" xfId="32443"/>
    <cellStyle name="强调文字颜色 1 2 2 7" xfId="32444"/>
    <cellStyle name="强调文字颜色 1 2 2 8" xfId="32445"/>
    <cellStyle name="强调文字颜色 1 2 2 9" xfId="32446"/>
    <cellStyle name="强调文字颜色 1 2 20" xfId="32447"/>
    <cellStyle name="强调文字颜色 1 2 20 10" xfId="32448"/>
    <cellStyle name="强调文字颜色 1 2 20 11" xfId="32449"/>
    <cellStyle name="强调文字颜色 1 2 20 12" xfId="32450"/>
    <cellStyle name="强调文字颜色 1 2 20 13" xfId="32451"/>
    <cellStyle name="强调文字颜色 1 2 20 14" xfId="32452"/>
    <cellStyle name="强调文字颜色 1 2 20 15" xfId="32453"/>
    <cellStyle name="强调文字颜色 1 2 20 2" xfId="32454"/>
    <cellStyle name="强调文字颜色 1 2 20 3" xfId="32455"/>
    <cellStyle name="强调文字颜色 1 2 20 4" xfId="32456"/>
    <cellStyle name="强调文字颜色 1 2 20 5" xfId="32457"/>
    <cellStyle name="强调文字颜色 1 2 20 6" xfId="32458"/>
    <cellStyle name="强调文字颜色 1 2 20 7" xfId="32459"/>
    <cellStyle name="强调文字颜色 1 2 20 8" xfId="32460"/>
    <cellStyle name="强调文字颜色 1 2 20 9" xfId="32461"/>
    <cellStyle name="强调文字颜色 1 2 21" xfId="32462"/>
    <cellStyle name="强调文字颜色 1 2 21 10" xfId="32463"/>
    <cellStyle name="强调文字颜色 1 2 21 11" xfId="32464"/>
    <cellStyle name="强调文字颜色 1 2 21 12" xfId="32465"/>
    <cellStyle name="强调文字颜色 1 2 21 13" xfId="32466"/>
    <cellStyle name="强调文字颜色 1 2 21 14" xfId="32467"/>
    <cellStyle name="强调文字颜色 1 2 21 15" xfId="32468"/>
    <cellStyle name="强调文字颜色 1 2 21 2" xfId="32469"/>
    <cellStyle name="强调文字颜色 1 2 21 3" xfId="32470"/>
    <cellStyle name="强调文字颜色 1 2 21 4" xfId="32471"/>
    <cellStyle name="强调文字颜色 1 2 21 5" xfId="32472"/>
    <cellStyle name="强调文字颜色 1 2 21 6" xfId="32473"/>
    <cellStyle name="强调文字颜色 1 2 21 7" xfId="32474"/>
    <cellStyle name="强调文字颜色 1 2 21 8" xfId="32475"/>
    <cellStyle name="强调文字颜色 1 2 21 9" xfId="32476"/>
    <cellStyle name="强调文字颜色 1 2 22" xfId="32477"/>
    <cellStyle name="强调文字颜色 1 2 22 10" xfId="32478"/>
    <cellStyle name="强调文字颜色 1 2 22 11" xfId="32479"/>
    <cellStyle name="强调文字颜色 1 2 22 12" xfId="32480"/>
    <cellStyle name="强调文字颜色 1 2 22 13" xfId="32481"/>
    <cellStyle name="强调文字颜色 1 2 22 14" xfId="32482"/>
    <cellStyle name="强调文字颜色 1 2 22 15" xfId="32483"/>
    <cellStyle name="强调文字颜色 1 2 22 2" xfId="32484"/>
    <cellStyle name="强调文字颜色 1 2 22 3" xfId="32485"/>
    <cellStyle name="强调文字颜色 1 2 22 4" xfId="32486"/>
    <cellStyle name="强调文字颜色 1 2 22 5" xfId="32487"/>
    <cellStyle name="强调文字颜色 1 2 22 6" xfId="32488"/>
    <cellStyle name="强调文字颜色 1 2 22 7" xfId="32489"/>
    <cellStyle name="强调文字颜色 1 2 22 8" xfId="32490"/>
    <cellStyle name="强调文字颜色 1 2 22 9" xfId="32491"/>
    <cellStyle name="强调文字颜色 1 2 23" xfId="32492"/>
    <cellStyle name="强调文字颜色 1 2 23 10" xfId="32493"/>
    <cellStyle name="强调文字颜色 1 2 23 11" xfId="32494"/>
    <cellStyle name="强调文字颜色 1 2 23 12" xfId="32495"/>
    <cellStyle name="强调文字颜色 1 2 23 13" xfId="32496"/>
    <cellStyle name="强调文字颜色 1 2 23 14" xfId="32497"/>
    <cellStyle name="强调文字颜色 1 2 23 15" xfId="32498"/>
    <cellStyle name="强调文字颜色 1 2 23 2" xfId="32499"/>
    <cellStyle name="强调文字颜色 1 2 23 3" xfId="32500"/>
    <cellStyle name="强调文字颜色 1 2 23 4" xfId="32501"/>
    <cellStyle name="强调文字颜色 1 2 23 5" xfId="32502"/>
    <cellStyle name="强调文字颜色 1 2 23 6" xfId="32503"/>
    <cellStyle name="强调文字颜色 1 2 23 7" xfId="32504"/>
    <cellStyle name="强调文字颜色 1 2 23 8" xfId="32505"/>
    <cellStyle name="强调文字颜色 1 2 23 9" xfId="32506"/>
    <cellStyle name="强调文字颜色 1 2 24" xfId="32507"/>
    <cellStyle name="强调文字颜色 1 2 24 10" xfId="32508"/>
    <cellStyle name="强调文字颜色 1 2 24 11" xfId="32509"/>
    <cellStyle name="强调文字颜色 1 2 24 12" xfId="32510"/>
    <cellStyle name="强调文字颜色 1 2 24 13" xfId="32511"/>
    <cellStyle name="强调文字颜色 1 2 24 14" xfId="32512"/>
    <cellStyle name="强调文字颜色 1 2 24 15" xfId="32513"/>
    <cellStyle name="强调文字颜色 1 2 24 2" xfId="32514"/>
    <cellStyle name="强调文字颜色 1 2 24 3" xfId="32515"/>
    <cellStyle name="强调文字颜色 1 2 24 4" xfId="32516"/>
    <cellStyle name="强调文字颜色 1 2 24 5" xfId="32517"/>
    <cellStyle name="强调文字颜色 1 2 24 6" xfId="32518"/>
    <cellStyle name="强调文字颜色 1 2 24 7" xfId="32519"/>
    <cellStyle name="强调文字颜色 1 2 24 8" xfId="32520"/>
    <cellStyle name="强调文字颜色 1 2 24 9" xfId="32521"/>
    <cellStyle name="强调文字颜色 1 2 25" xfId="32522"/>
    <cellStyle name="强调文字颜色 1 2 25 10" xfId="32523"/>
    <cellStyle name="强调文字颜色 1 2 25 11" xfId="32524"/>
    <cellStyle name="强调文字颜色 1 2 25 12" xfId="32525"/>
    <cellStyle name="强调文字颜色 1 2 25 13" xfId="32526"/>
    <cellStyle name="强调文字颜色 1 2 25 14" xfId="32527"/>
    <cellStyle name="强调文字颜色 1 2 25 15" xfId="32528"/>
    <cellStyle name="强调文字颜色 1 2 25 2" xfId="32529"/>
    <cellStyle name="强调文字颜色 1 2 25 3" xfId="32530"/>
    <cellStyle name="强调文字颜色 1 2 25 4" xfId="32531"/>
    <cellStyle name="强调文字颜色 1 2 25 5" xfId="32532"/>
    <cellStyle name="强调文字颜色 1 2 25 6" xfId="32533"/>
    <cellStyle name="强调文字颜色 1 2 25 7" xfId="32534"/>
    <cellStyle name="强调文字颜色 1 2 25 8" xfId="32535"/>
    <cellStyle name="强调文字颜色 1 2 25 9" xfId="32536"/>
    <cellStyle name="强调文字颜色 1 2 26" xfId="32537"/>
    <cellStyle name="强调文字颜色 1 2 26 10" xfId="32538"/>
    <cellStyle name="强调文字颜色 1 2 26 11" xfId="32539"/>
    <cellStyle name="强调文字颜色 1 2 26 12" xfId="32540"/>
    <cellStyle name="强调文字颜色 1 2 26 13" xfId="32541"/>
    <cellStyle name="强调文字颜色 1 2 26 14" xfId="32542"/>
    <cellStyle name="强调文字颜色 1 2 26 15" xfId="32543"/>
    <cellStyle name="强调文字颜色 1 2 26 2" xfId="32544"/>
    <cellStyle name="强调文字颜色 1 2 26 3" xfId="32545"/>
    <cellStyle name="强调文字颜色 1 2 26 4" xfId="32546"/>
    <cellStyle name="强调文字颜色 1 2 26 5" xfId="32547"/>
    <cellStyle name="强调文字颜色 1 2 26 6" xfId="32548"/>
    <cellStyle name="强调文字颜色 1 2 26 7" xfId="32549"/>
    <cellStyle name="强调文字颜色 1 2 26 8" xfId="32550"/>
    <cellStyle name="强调文字颜色 1 2 26 9" xfId="32551"/>
    <cellStyle name="强调文字颜色 1 2 27" xfId="32552"/>
    <cellStyle name="强调文字颜色 1 2 27 10" xfId="32553"/>
    <cellStyle name="强调文字颜色 1 2 27 11" xfId="32554"/>
    <cellStyle name="强调文字颜色 1 2 27 12" xfId="32555"/>
    <cellStyle name="强调文字颜色 1 2 27 13" xfId="32556"/>
    <cellStyle name="强调文字颜色 1 2 27 14" xfId="32557"/>
    <cellStyle name="强调文字颜色 1 2 27 15" xfId="32558"/>
    <cellStyle name="强调文字颜色 1 2 27 2" xfId="32559"/>
    <cellStyle name="强调文字颜色 1 2 27 3" xfId="32560"/>
    <cellStyle name="强调文字颜色 1 2 27 4" xfId="32561"/>
    <cellStyle name="强调文字颜色 1 2 27 5" xfId="32562"/>
    <cellStyle name="强调文字颜色 1 2 27 6" xfId="32563"/>
    <cellStyle name="强调文字颜色 1 2 27 7" xfId="32564"/>
    <cellStyle name="强调文字颜色 1 2 27 8" xfId="32565"/>
    <cellStyle name="强调文字颜色 1 2 27 9" xfId="32566"/>
    <cellStyle name="强调文字颜色 1 2 28" xfId="32567"/>
    <cellStyle name="强调文字颜色 1 2 28 10" xfId="32568"/>
    <cellStyle name="强调文字颜色 1 2 28 11" xfId="32569"/>
    <cellStyle name="强调文字颜色 1 2 28 12" xfId="32570"/>
    <cellStyle name="强调文字颜色 1 2 28 13" xfId="32571"/>
    <cellStyle name="强调文字颜色 1 2 28 14" xfId="32572"/>
    <cellStyle name="强调文字颜色 1 2 28 15" xfId="32573"/>
    <cellStyle name="强调文字颜色 1 2 28 2" xfId="32574"/>
    <cellStyle name="强调文字颜色 1 2 28 3" xfId="32575"/>
    <cellStyle name="强调文字颜色 1 2 28 4" xfId="32576"/>
    <cellStyle name="强调文字颜色 1 2 28 5" xfId="32577"/>
    <cellStyle name="强调文字颜色 1 2 28 6" xfId="32578"/>
    <cellStyle name="强调文字颜色 1 2 28 7" xfId="32579"/>
    <cellStyle name="强调文字颜色 1 2 28 8" xfId="32580"/>
    <cellStyle name="强调文字颜色 1 2 28 9" xfId="32581"/>
    <cellStyle name="强调文字颜色 1 2 29" xfId="32582"/>
    <cellStyle name="强调文字颜色 1 2 29 10" xfId="32583"/>
    <cellStyle name="强调文字颜色 1 2 29 11" xfId="32584"/>
    <cellStyle name="强调文字颜色 1 2 29 12" xfId="32585"/>
    <cellStyle name="强调文字颜色 1 2 29 13" xfId="32586"/>
    <cellStyle name="强调文字颜色 1 2 29 14" xfId="32587"/>
    <cellStyle name="强调文字颜色 1 2 29 15" xfId="32588"/>
    <cellStyle name="强调文字颜色 1 2 29 2" xfId="32589"/>
    <cellStyle name="强调文字颜色 1 2 29 3" xfId="32590"/>
    <cellStyle name="强调文字颜色 1 2 29 4" xfId="32591"/>
    <cellStyle name="强调文字颜色 1 2 29 5" xfId="32592"/>
    <cellStyle name="强调文字颜色 1 2 29 6" xfId="32593"/>
    <cellStyle name="强调文字颜色 1 2 29 7" xfId="32594"/>
    <cellStyle name="强调文字颜色 1 2 29 8" xfId="32595"/>
    <cellStyle name="强调文字颜色 1 2 29 9" xfId="32596"/>
    <cellStyle name="强调文字颜色 1 2 3" xfId="32597"/>
    <cellStyle name="强调文字颜色 1 2 3 10" xfId="32598"/>
    <cellStyle name="强调文字颜色 1 2 3 11" xfId="32599"/>
    <cellStyle name="强调文字颜色 1 2 3 12" xfId="32600"/>
    <cellStyle name="强调文字颜色 1 2 3 13" xfId="32601"/>
    <cellStyle name="强调文字颜色 1 2 3 14" xfId="32602"/>
    <cellStyle name="强调文字颜色 1 2 3 15" xfId="32603"/>
    <cellStyle name="强调文字颜色 1 2 3 2" xfId="32604"/>
    <cellStyle name="强调文字颜色 1 2 3 3" xfId="32605"/>
    <cellStyle name="强调文字颜色 1 2 3 4" xfId="32606"/>
    <cellStyle name="强调文字颜色 1 2 3 5" xfId="32607"/>
    <cellStyle name="强调文字颜色 1 2 3 6" xfId="32608"/>
    <cellStyle name="强调文字颜色 1 2 3 7" xfId="32609"/>
    <cellStyle name="强调文字颜色 1 2 3 8" xfId="32610"/>
    <cellStyle name="强调文字颜色 1 2 3 9" xfId="32611"/>
    <cellStyle name="强调文字颜色 1 2 30" xfId="32612"/>
    <cellStyle name="强调文字颜色 1 2 30 10" xfId="32613"/>
    <cellStyle name="强调文字颜色 1 2 30 11" xfId="32614"/>
    <cellStyle name="强调文字颜色 1 2 30 12" xfId="32615"/>
    <cellStyle name="强调文字颜色 1 2 30 13" xfId="32616"/>
    <cellStyle name="强调文字颜色 1 2 30 14" xfId="32617"/>
    <cellStyle name="强调文字颜色 1 2 30 15" xfId="32618"/>
    <cellStyle name="强调文字颜色 1 2 30 2" xfId="32619"/>
    <cellStyle name="强调文字颜色 1 2 30 3" xfId="32620"/>
    <cellStyle name="强调文字颜色 1 2 30 4" xfId="32621"/>
    <cellStyle name="强调文字颜色 1 2 30 5" xfId="32622"/>
    <cellStyle name="强调文字颜色 1 2 30 6" xfId="32623"/>
    <cellStyle name="强调文字颜色 1 2 30 7" xfId="32624"/>
    <cellStyle name="强调文字颜色 1 2 30 8" xfId="32625"/>
    <cellStyle name="强调文字颜色 1 2 30 9" xfId="32626"/>
    <cellStyle name="强调文字颜色 1 2 31" xfId="32627"/>
    <cellStyle name="强调文字颜色 1 2 31 10" xfId="32628"/>
    <cellStyle name="强调文字颜色 1 2 31 11" xfId="32629"/>
    <cellStyle name="强调文字颜色 1 2 31 12" xfId="32630"/>
    <cellStyle name="强调文字颜色 1 2 31 13" xfId="32631"/>
    <cellStyle name="强调文字颜色 1 2 31 14" xfId="32632"/>
    <cellStyle name="强调文字颜色 1 2 31 15" xfId="32633"/>
    <cellStyle name="强调文字颜色 1 2 31 2" xfId="32634"/>
    <cellStyle name="强调文字颜色 1 2 31 3" xfId="32635"/>
    <cellStyle name="强调文字颜色 1 2 31 4" xfId="32636"/>
    <cellStyle name="强调文字颜色 1 2 31 5" xfId="32637"/>
    <cellStyle name="强调文字颜色 1 2 31 6" xfId="32638"/>
    <cellStyle name="强调文字颜色 1 2 31 7" xfId="32639"/>
    <cellStyle name="强调文字颜色 1 2 31 8" xfId="32640"/>
    <cellStyle name="强调文字颜色 1 2 31 9" xfId="32641"/>
    <cellStyle name="强调文字颜色 1 2 32" xfId="32642"/>
    <cellStyle name="强调文字颜色 1 2 32 10" xfId="32643"/>
    <cellStyle name="强调文字颜色 1 2 32 11" xfId="32644"/>
    <cellStyle name="强调文字颜色 1 2 32 12" xfId="32645"/>
    <cellStyle name="强调文字颜色 1 2 32 13" xfId="32646"/>
    <cellStyle name="强调文字颜色 1 2 32 14" xfId="32647"/>
    <cellStyle name="强调文字颜色 1 2 32 15" xfId="32648"/>
    <cellStyle name="强调文字颜色 1 2 32 2" xfId="32649"/>
    <cellStyle name="强调文字颜色 1 2 32 3" xfId="32650"/>
    <cellStyle name="强调文字颜色 1 2 32 4" xfId="32651"/>
    <cellStyle name="强调文字颜色 1 2 32 5" xfId="32652"/>
    <cellStyle name="强调文字颜色 1 2 32 6" xfId="32653"/>
    <cellStyle name="强调文字颜色 1 2 32 7" xfId="32654"/>
    <cellStyle name="强调文字颜色 1 2 32 8" xfId="32655"/>
    <cellStyle name="强调文字颜色 1 2 32 9" xfId="32656"/>
    <cellStyle name="强调文字颜色 1 2 33" xfId="32657"/>
    <cellStyle name="强调文字颜色 1 2 33 10" xfId="32658"/>
    <cellStyle name="强调文字颜色 1 2 33 11" xfId="32659"/>
    <cellStyle name="强调文字颜色 1 2 33 12" xfId="32660"/>
    <cellStyle name="强调文字颜色 1 2 33 13" xfId="32661"/>
    <cellStyle name="强调文字颜色 1 2 33 14" xfId="32662"/>
    <cellStyle name="强调文字颜色 1 2 33 15" xfId="32663"/>
    <cellStyle name="强调文字颜色 1 2 33 2" xfId="32664"/>
    <cellStyle name="强调文字颜色 1 2 33 3" xfId="32665"/>
    <cellStyle name="强调文字颜色 1 2 33 4" xfId="32666"/>
    <cellStyle name="强调文字颜色 1 2 33 5" xfId="32667"/>
    <cellStyle name="强调文字颜色 1 2 33 6" xfId="32668"/>
    <cellStyle name="强调文字颜色 1 2 33 7" xfId="32669"/>
    <cellStyle name="强调文字颜色 1 2 33 8" xfId="32670"/>
    <cellStyle name="强调文字颜色 1 2 33 9" xfId="32671"/>
    <cellStyle name="强调文字颜色 1 2 34" xfId="32672"/>
    <cellStyle name="强调文字颜色 1 2 34 10" xfId="32673"/>
    <cellStyle name="强调文字颜色 1 2 34 11" xfId="32674"/>
    <cellStyle name="强调文字颜色 1 2 34 12" xfId="32675"/>
    <cellStyle name="强调文字颜色 1 2 34 13" xfId="32676"/>
    <cellStyle name="强调文字颜色 1 2 34 14" xfId="32677"/>
    <cellStyle name="强调文字颜色 1 2 34 15" xfId="32678"/>
    <cellStyle name="强调文字颜色 1 2 34 2" xfId="32679"/>
    <cellStyle name="强调文字颜色 1 2 34 3" xfId="32680"/>
    <cellStyle name="强调文字颜色 1 2 34 4" xfId="32681"/>
    <cellStyle name="强调文字颜色 1 2 34 5" xfId="32682"/>
    <cellStyle name="强调文字颜色 1 2 34 6" xfId="32683"/>
    <cellStyle name="强调文字颜色 1 2 34 7" xfId="32684"/>
    <cellStyle name="强调文字颜色 1 2 34 8" xfId="32685"/>
    <cellStyle name="强调文字颜色 1 2 34 9" xfId="32686"/>
    <cellStyle name="强调文字颜色 1 2 35" xfId="32687"/>
    <cellStyle name="强调文字颜色 1 2 36" xfId="32688"/>
    <cellStyle name="强调文字颜色 1 2 37" xfId="32689"/>
    <cellStyle name="强调文字颜色 1 2 38" xfId="32690"/>
    <cellStyle name="强调文字颜色 1 2 39" xfId="32691"/>
    <cellStyle name="强调文字颜色 1 2 4" xfId="32692"/>
    <cellStyle name="强调文字颜色 1 2 4 10" xfId="32693"/>
    <cellStyle name="强调文字颜色 1 2 4 11" xfId="32694"/>
    <cellStyle name="强调文字颜色 1 2 4 12" xfId="32695"/>
    <cellStyle name="强调文字颜色 1 2 4 13" xfId="32696"/>
    <cellStyle name="强调文字颜色 1 2 4 14" xfId="32697"/>
    <cellStyle name="强调文字颜色 1 2 4 15" xfId="32698"/>
    <cellStyle name="强调文字颜色 1 2 4 2" xfId="32699"/>
    <cellStyle name="强调文字颜色 1 2 4 3" xfId="32700"/>
    <cellStyle name="强调文字颜色 1 2 4 4" xfId="32701"/>
    <cellStyle name="强调文字颜色 1 2 4 5" xfId="32702"/>
    <cellStyle name="强调文字颜色 1 2 4 6" xfId="32703"/>
    <cellStyle name="强调文字颜色 1 2 4 7" xfId="32704"/>
    <cellStyle name="强调文字颜色 1 2 4 8" xfId="32705"/>
    <cellStyle name="强调文字颜色 1 2 4 9" xfId="32706"/>
    <cellStyle name="强调文字颜色 1 2 40" xfId="32707"/>
    <cellStyle name="强调文字颜色 1 2 41" xfId="32708"/>
    <cellStyle name="强调文字颜色 1 2 42" xfId="32709"/>
    <cellStyle name="强调文字颜色 1 2 43" xfId="32710"/>
    <cellStyle name="强调文字颜色 1 2 44" xfId="32711"/>
    <cellStyle name="强调文字颜色 1 2 45" xfId="32712"/>
    <cellStyle name="强调文字颜色 1 2 46" xfId="32713"/>
    <cellStyle name="强调文字颜色 1 2 47" xfId="32714"/>
    <cellStyle name="强调文字颜色 1 2 48" xfId="32715"/>
    <cellStyle name="强调文字颜色 1 2 49" xfId="32716"/>
    <cellStyle name="强调文字颜色 1 2 5" xfId="32717"/>
    <cellStyle name="强调文字颜色 1 2 5 10" xfId="32718"/>
    <cellStyle name="强调文字颜色 1 2 5 11" xfId="32719"/>
    <cellStyle name="强调文字颜色 1 2 5 12" xfId="32720"/>
    <cellStyle name="强调文字颜色 1 2 5 13" xfId="32721"/>
    <cellStyle name="强调文字颜色 1 2 5 14" xfId="32722"/>
    <cellStyle name="强调文字颜色 1 2 5 15" xfId="32723"/>
    <cellStyle name="强调文字颜色 1 2 5 2" xfId="32724"/>
    <cellStyle name="强调文字颜色 1 2 5 3" xfId="32725"/>
    <cellStyle name="强调文字颜色 1 2 5 4" xfId="32726"/>
    <cellStyle name="强调文字颜色 1 2 5 5" xfId="32727"/>
    <cellStyle name="强调文字颜色 1 2 5 6" xfId="32728"/>
    <cellStyle name="强调文字颜色 1 2 5 7" xfId="32729"/>
    <cellStyle name="强调文字颜色 1 2 5 8" xfId="32730"/>
    <cellStyle name="强调文字颜色 1 2 5 9" xfId="32731"/>
    <cellStyle name="强调文字颜色 1 2 50" xfId="32732"/>
    <cellStyle name="强调文字颜色 1 2 51" xfId="32733"/>
    <cellStyle name="强调文字颜色 1 2 52" xfId="32734"/>
    <cellStyle name="强调文字颜色 1 2 53" xfId="32735"/>
    <cellStyle name="强调文字颜色 1 2 54" xfId="32736"/>
    <cellStyle name="强调文字颜色 1 2 55" xfId="32737"/>
    <cellStyle name="强调文字颜色 1 2 56" xfId="32738"/>
    <cellStyle name="强调文字颜色 1 2 57" xfId="32739"/>
    <cellStyle name="强调文字颜色 1 2 58" xfId="32740"/>
    <cellStyle name="强调文字颜色 1 2 59" xfId="32741"/>
    <cellStyle name="强调文字颜色 1 2 6" xfId="32742"/>
    <cellStyle name="强调文字颜色 1 2 6 10" xfId="32743"/>
    <cellStyle name="强调文字颜色 1 2 6 11" xfId="32744"/>
    <cellStyle name="强调文字颜色 1 2 6 12" xfId="32745"/>
    <cellStyle name="强调文字颜色 1 2 6 13" xfId="32746"/>
    <cellStyle name="强调文字颜色 1 2 6 14" xfId="32747"/>
    <cellStyle name="强调文字颜色 1 2 6 15" xfId="32748"/>
    <cellStyle name="强调文字颜色 1 2 6 2" xfId="32749"/>
    <cellStyle name="强调文字颜色 1 2 6 3" xfId="32750"/>
    <cellStyle name="强调文字颜色 1 2 6 4" xfId="32751"/>
    <cellStyle name="强调文字颜色 1 2 6 5" xfId="32752"/>
    <cellStyle name="强调文字颜色 1 2 6 6" xfId="32753"/>
    <cellStyle name="强调文字颜色 1 2 6 7" xfId="32754"/>
    <cellStyle name="强调文字颜色 1 2 6 8" xfId="32755"/>
    <cellStyle name="强调文字颜色 1 2 6 9" xfId="32756"/>
    <cellStyle name="强调文字颜色 1 2 60" xfId="32757"/>
    <cellStyle name="强调文字颜色 1 2 7" xfId="32758"/>
    <cellStyle name="强调文字颜色 1 2 7 10" xfId="32759"/>
    <cellStyle name="强调文字颜色 1 2 7 11" xfId="32760"/>
    <cellStyle name="强调文字颜色 1 2 7 12" xfId="32761"/>
    <cellStyle name="强调文字颜色 1 2 7 13" xfId="32762"/>
    <cellStyle name="强调文字颜色 1 2 7 14" xfId="32763"/>
    <cellStyle name="强调文字颜色 1 2 7 15" xfId="32764"/>
    <cellStyle name="强调文字颜色 1 2 7 2" xfId="32765"/>
    <cellStyle name="强调文字颜色 1 2 7 3" xfId="32766"/>
    <cellStyle name="强调文字颜色 1 2 7 4" xfId="32767"/>
    <cellStyle name="强调文字颜色 1 2 7 5" xfId="32768"/>
    <cellStyle name="强调文字颜色 1 2 7 6" xfId="32769"/>
    <cellStyle name="强调文字颜色 1 2 7 7" xfId="32770"/>
    <cellStyle name="强调文字颜色 1 2 7 8" xfId="32771"/>
    <cellStyle name="强调文字颜色 1 2 7 9" xfId="32772"/>
    <cellStyle name="强调文字颜色 1 2 8" xfId="32773"/>
    <cellStyle name="强调文字颜色 1 2 8 10" xfId="32774"/>
    <cellStyle name="强调文字颜色 1 2 8 11" xfId="32775"/>
    <cellStyle name="强调文字颜色 1 2 8 12" xfId="32776"/>
    <cellStyle name="强调文字颜色 1 2 8 13" xfId="32777"/>
    <cellStyle name="强调文字颜色 1 2 8 14" xfId="32778"/>
    <cellStyle name="强调文字颜色 1 2 8 15" xfId="32779"/>
    <cellStyle name="强调文字颜色 1 2 8 2" xfId="32780"/>
    <cellStyle name="强调文字颜色 1 2 8 3" xfId="32781"/>
    <cellStyle name="强调文字颜色 1 2 8 4" xfId="32782"/>
    <cellStyle name="强调文字颜色 1 2 8 5" xfId="32783"/>
    <cellStyle name="强调文字颜色 1 2 8 6" xfId="32784"/>
    <cellStyle name="强调文字颜色 1 2 8 7" xfId="32785"/>
    <cellStyle name="强调文字颜色 1 2 8 8" xfId="32786"/>
    <cellStyle name="强调文字颜色 1 2 8 9" xfId="32787"/>
    <cellStyle name="强调文字颜色 1 2 9" xfId="32788"/>
    <cellStyle name="强调文字颜色 1 2 9 10" xfId="32789"/>
    <cellStyle name="强调文字颜色 1 2 9 11" xfId="32790"/>
    <cellStyle name="强调文字颜色 1 2 9 12" xfId="32791"/>
    <cellStyle name="强调文字颜色 1 2 9 13" xfId="32792"/>
    <cellStyle name="强调文字颜色 1 2 9 14" xfId="32793"/>
    <cellStyle name="强调文字颜色 1 2 9 15" xfId="32794"/>
    <cellStyle name="强调文字颜色 1 2 9 2" xfId="32795"/>
    <cellStyle name="强调文字颜色 1 2 9 3" xfId="32796"/>
    <cellStyle name="强调文字颜色 1 2 9 4" xfId="32797"/>
    <cellStyle name="强调文字颜色 1 2 9 5" xfId="32798"/>
    <cellStyle name="强调文字颜色 1 2 9 6" xfId="32799"/>
    <cellStyle name="强调文字颜色 1 2 9 7" xfId="32800"/>
    <cellStyle name="强调文字颜色 1 2 9 8" xfId="32801"/>
    <cellStyle name="强调文字颜色 1 2 9 9" xfId="32802"/>
    <cellStyle name="强调文字颜色 1 3" xfId="32803"/>
    <cellStyle name="强调文字颜色 1 3 10" xfId="32804"/>
    <cellStyle name="强调文字颜色 1 3 11" xfId="32805"/>
    <cellStyle name="强调文字颜色 1 3 12" xfId="32806"/>
    <cellStyle name="强调文字颜色 1 3 13" xfId="32807"/>
    <cellStyle name="强调文字颜色 1 3 14" xfId="32808"/>
    <cellStyle name="强调文字颜色 1 3 15" xfId="32809"/>
    <cellStyle name="强调文字颜色 1 3 16" xfId="32810"/>
    <cellStyle name="强调文字颜色 1 3 17" xfId="32811"/>
    <cellStyle name="强调文字颜色 1 3 18" xfId="32812"/>
    <cellStyle name="强调文字颜色 1 3 19" xfId="32813"/>
    <cellStyle name="强调文字颜色 1 3 2" xfId="32814"/>
    <cellStyle name="强调文字颜色 1 3 2 10" xfId="32815"/>
    <cellStyle name="强调文字颜色 1 3 2 11" xfId="32816"/>
    <cellStyle name="强调文字颜色 1 3 2 12" xfId="32817"/>
    <cellStyle name="强调文字颜色 1 3 2 13" xfId="32818"/>
    <cellStyle name="强调文字颜色 1 3 2 14" xfId="32819"/>
    <cellStyle name="强调文字颜色 1 3 2 15" xfId="32820"/>
    <cellStyle name="强调文字颜色 1 3 2 2" xfId="32821"/>
    <cellStyle name="强调文字颜色 1 3 2 3" xfId="32822"/>
    <cellStyle name="强调文字颜色 1 3 2 4" xfId="32823"/>
    <cellStyle name="强调文字颜色 1 3 2 5" xfId="32824"/>
    <cellStyle name="强调文字颜色 1 3 2 6" xfId="32825"/>
    <cellStyle name="强调文字颜色 1 3 2 7" xfId="32826"/>
    <cellStyle name="强调文字颜色 1 3 2 8" xfId="32827"/>
    <cellStyle name="强调文字颜色 1 3 2 9" xfId="32828"/>
    <cellStyle name="强调文字颜色 1 3 20" xfId="32829"/>
    <cellStyle name="强调文字颜色 1 3 21" xfId="32830"/>
    <cellStyle name="强调文字颜色 1 3 22" xfId="32831"/>
    <cellStyle name="强调文字颜色 1 3 23" xfId="32832"/>
    <cellStyle name="强调文字颜色 1 3 24" xfId="32833"/>
    <cellStyle name="强调文字颜色 1 3 25" xfId="32834"/>
    <cellStyle name="强调文字颜色 1 3 26" xfId="32835"/>
    <cellStyle name="强调文字颜色 1 3 27" xfId="32836"/>
    <cellStyle name="强调文字颜色 1 3 28" xfId="32837"/>
    <cellStyle name="强调文字颜色 1 3 29" xfId="32838"/>
    <cellStyle name="强调文字颜色 1 3 3" xfId="32839"/>
    <cellStyle name="强调文字颜色 1 3 3 10" xfId="32840"/>
    <cellStyle name="强调文字颜色 1 3 3 11" xfId="32841"/>
    <cellStyle name="强调文字颜色 1 3 3 12" xfId="32842"/>
    <cellStyle name="强调文字颜色 1 3 3 13" xfId="32843"/>
    <cellStyle name="强调文字颜色 1 3 3 14" xfId="32844"/>
    <cellStyle name="强调文字颜色 1 3 3 15" xfId="32845"/>
    <cellStyle name="强调文字颜色 1 3 3 2" xfId="32846"/>
    <cellStyle name="强调文字颜色 1 3 3 3" xfId="32847"/>
    <cellStyle name="强调文字颜色 1 3 3 4" xfId="32848"/>
    <cellStyle name="强调文字颜色 1 3 3 5" xfId="32849"/>
    <cellStyle name="强调文字颜色 1 3 3 6" xfId="32850"/>
    <cellStyle name="强调文字颜色 1 3 3 7" xfId="32851"/>
    <cellStyle name="强调文字颜色 1 3 3 8" xfId="32852"/>
    <cellStyle name="强调文字颜色 1 3 3 9" xfId="32853"/>
    <cellStyle name="强调文字颜色 1 3 30" xfId="32854"/>
    <cellStyle name="强调文字颜色 1 3 31" xfId="32855"/>
    <cellStyle name="强调文字颜色 1 3 32" xfId="32856"/>
    <cellStyle name="强调文字颜色 1 3 33" xfId="32857"/>
    <cellStyle name="强调文字颜色 1 3 4" xfId="32858"/>
    <cellStyle name="强调文字颜色 1 3 4 10" xfId="32859"/>
    <cellStyle name="强调文字颜色 1 3 4 11" xfId="32860"/>
    <cellStyle name="强调文字颜色 1 3 4 12" xfId="32861"/>
    <cellStyle name="强调文字颜色 1 3 4 13" xfId="32862"/>
    <cellStyle name="强调文字颜色 1 3 4 14" xfId="32863"/>
    <cellStyle name="强调文字颜色 1 3 4 15" xfId="32864"/>
    <cellStyle name="强调文字颜色 1 3 4 2" xfId="32865"/>
    <cellStyle name="强调文字颜色 1 3 4 3" xfId="32866"/>
    <cellStyle name="强调文字颜色 1 3 4 4" xfId="32867"/>
    <cellStyle name="强调文字颜色 1 3 4 5" xfId="32868"/>
    <cellStyle name="强调文字颜色 1 3 4 6" xfId="32869"/>
    <cellStyle name="强调文字颜色 1 3 4 7" xfId="32870"/>
    <cellStyle name="强调文字颜色 1 3 4 8" xfId="32871"/>
    <cellStyle name="强调文字颜色 1 3 4 9" xfId="32872"/>
    <cellStyle name="强调文字颜色 1 3 5" xfId="32873"/>
    <cellStyle name="强调文字颜色 1 3 5 10" xfId="32874"/>
    <cellStyle name="强调文字颜色 1 3 5 11" xfId="32875"/>
    <cellStyle name="强调文字颜色 1 3 5 12" xfId="32876"/>
    <cellStyle name="强调文字颜色 1 3 5 13" xfId="32877"/>
    <cellStyle name="强调文字颜色 1 3 5 14" xfId="32878"/>
    <cellStyle name="强调文字颜色 1 3 5 15" xfId="32879"/>
    <cellStyle name="强调文字颜色 1 3 5 2" xfId="32880"/>
    <cellStyle name="强调文字颜色 1 3 5 3" xfId="32881"/>
    <cellStyle name="强调文字颜色 1 3 5 4" xfId="32882"/>
    <cellStyle name="强调文字颜色 1 3 5 5" xfId="32883"/>
    <cellStyle name="强调文字颜色 1 3 5 6" xfId="32884"/>
    <cellStyle name="强调文字颜色 1 3 5 7" xfId="32885"/>
    <cellStyle name="强调文字颜色 1 3 5 8" xfId="32886"/>
    <cellStyle name="强调文字颜色 1 3 5 9" xfId="32887"/>
    <cellStyle name="强调文字颜色 1 3 6" xfId="32888"/>
    <cellStyle name="强调文字颜色 1 3 6 10" xfId="32889"/>
    <cellStyle name="强调文字颜色 1 3 6 11" xfId="32890"/>
    <cellStyle name="强调文字颜色 1 3 6 12" xfId="32891"/>
    <cellStyle name="强调文字颜色 1 3 6 13" xfId="32892"/>
    <cellStyle name="强调文字颜色 1 3 6 14" xfId="32893"/>
    <cellStyle name="强调文字颜色 1 3 6 15" xfId="32894"/>
    <cellStyle name="强调文字颜色 1 3 6 2" xfId="32895"/>
    <cellStyle name="强调文字颜色 1 3 6 3" xfId="32896"/>
    <cellStyle name="强调文字颜色 1 3 6 4" xfId="32897"/>
    <cellStyle name="强调文字颜色 1 3 6 5" xfId="32898"/>
    <cellStyle name="强调文字颜色 1 3 6 6" xfId="32899"/>
    <cellStyle name="强调文字颜色 1 3 6 7" xfId="32900"/>
    <cellStyle name="强调文字颜色 1 3 6 8" xfId="32901"/>
    <cellStyle name="强调文字颜色 1 3 6 9" xfId="32902"/>
    <cellStyle name="强调文字颜色 1 3 7" xfId="32903"/>
    <cellStyle name="强调文字颜色 1 3 7 10" xfId="32904"/>
    <cellStyle name="强调文字颜色 1 3 7 11" xfId="32905"/>
    <cellStyle name="强调文字颜色 1 3 7 12" xfId="32906"/>
    <cellStyle name="强调文字颜色 1 3 7 13" xfId="32907"/>
    <cellStyle name="强调文字颜色 1 3 7 14" xfId="32908"/>
    <cellStyle name="强调文字颜色 1 3 7 15" xfId="32909"/>
    <cellStyle name="强调文字颜色 1 3 7 2" xfId="32910"/>
    <cellStyle name="强调文字颜色 1 3 7 3" xfId="32911"/>
    <cellStyle name="强调文字颜色 1 3 7 4" xfId="32912"/>
    <cellStyle name="强调文字颜色 1 3 7 5" xfId="32913"/>
    <cellStyle name="强调文字颜色 1 3 7 6" xfId="32914"/>
    <cellStyle name="强调文字颜色 1 3 7 7" xfId="32915"/>
    <cellStyle name="强调文字颜色 1 3 7 8" xfId="32916"/>
    <cellStyle name="强调文字颜色 1 3 7 9" xfId="32917"/>
    <cellStyle name="强调文字颜色 1 3 8" xfId="32918"/>
    <cellStyle name="强调文字颜色 1 3 9" xfId="32919"/>
    <cellStyle name="强调文字颜色 1 4" xfId="32920"/>
    <cellStyle name="强调文字颜色 1 4 10" xfId="32921"/>
    <cellStyle name="强调文字颜色 1 4 11" xfId="32922"/>
    <cellStyle name="强调文字颜色 1 4 12" xfId="32923"/>
    <cellStyle name="强调文字颜色 1 4 13" xfId="32924"/>
    <cellStyle name="强调文字颜色 1 4 14" xfId="32925"/>
    <cellStyle name="强调文字颜色 1 4 15" xfId="32926"/>
    <cellStyle name="强调文字颜色 1 4 2" xfId="32927"/>
    <cellStyle name="强调文字颜色 1 4 3" xfId="32928"/>
    <cellStyle name="强调文字颜色 1 4 4" xfId="32929"/>
    <cellStyle name="强调文字颜色 1 4 5" xfId="32930"/>
    <cellStyle name="强调文字颜色 1 4 6" xfId="32931"/>
    <cellStyle name="强调文字颜色 1 4 7" xfId="32932"/>
    <cellStyle name="强调文字颜色 1 4 8" xfId="32933"/>
    <cellStyle name="强调文字颜色 1 4 9" xfId="32934"/>
    <cellStyle name="强调文字颜色 1 5" xfId="32935"/>
    <cellStyle name="强调文字颜色 1 5 10" xfId="32936"/>
    <cellStyle name="强调文字颜色 1 5 11" xfId="32937"/>
    <cellStyle name="强调文字颜色 1 5 12" xfId="32938"/>
    <cellStyle name="强调文字颜色 1 5 13" xfId="32939"/>
    <cellStyle name="强调文字颜色 1 5 14" xfId="32940"/>
    <cellStyle name="强调文字颜色 1 5 15" xfId="32941"/>
    <cellStyle name="强调文字颜色 1 5 2" xfId="32942"/>
    <cellStyle name="强调文字颜色 1 5 3" xfId="32943"/>
    <cellStyle name="强调文字颜色 1 5 4" xfId="32944"/>
    <cellStyle name="强调文字颜色 1 5 5" xfId="32945"/>
    <cellStyle name="强调文字颜色 1 5 6" xfId="32946"/>
    <cellStyle name="强调文字颜色 1 5 7" xfId="32947"/>
    <cellStyle name="强调文字颜色 1 5 8" xfId="32948"/>
    <cellStyle name="强调文字颜色 1 5 9" xfId="32949"/>
    <cellStyle name="强调文字颜色 1 6" xfId="32950"/>
    <cellStyle name="强调文字颜色 1 6 10" xfId="32951"/>
    <cellStyle name="强调文字颜色 1 6 11" xfId="32952"/>
    <cellStyle name="强调文字颜色 1 6 12" xfId="32953"/>
    <cellStyle name="强调文字颜色 1 6 13" xfId="32954"/>
    <cellStyle name="强调文字颜色 1 6 14" xfId="32955"/>
    <cellStyle name="强调文字颜色 1 6 15" xfId="32956"/>
    <cellStyle name="强调文字颜色 1 6 2" xfId="32957"/>
    <cellStyle name="强调文字颜色 1 6 3" xfId="32958"/>
    <cellStyle name="强调文字颜色 1 6 4" xfId="32959"/>
    <cellStyle name="强调文字颜色 1 6 5" xfId="32960"/>
    <cellStyle name="强调文字颜色 1 6 6" xfId="32961"/>
    <cellStyle name="强调文字颜色 1 6 7" xfId="32962"/>
    <cellStyle name="强调文字颜色 1 6 8" xfId="32963"/>
    <cellStyle name="强调文字颜色 1 6 9" xfId="32964"/>
    <cellStyle name="强调文字颜色 1 7" xfId="32965"/>
    <cellStyle name="强调文字颜色 1 7 10" xfId="32966"/>
    <cellStyle name="强调文字颜色 1 7 11" xfId="32967"/>
    <cellStyle name="强调文字颜色 1 7 12" xfId="32968"/>
    <cellStyle name="强调文字颜色 1 7 13" xfId="32969"/>
    <cellStyle name="强调文字颜色 1 7 14" xfId="32970"/>
    <cellStyle name="强调文字颜色 1 7 15" xfId="32971"/>
    <cellStyle name="强调文字颜色 1 7 2" xfId="32972"/>
    <cellStyle name="强调文字颜色 1 7 3" xfId="32973"/>
    <cellStyle name="强调文字颜色 1 7 4" xfId="32974"/>
    <cellStyle name="强调文字颜色 1 7 5" xfId="32975"/>
    <cellStyle name="强调文字颜色 1 7 6" xfId="32976"/>
    <cellStyle name="强调文字颜色 1 7 7" xfId="32977"/>
    <cellStyle name="强调文字颜色 1 7 8" xfId="32978"/>
    <cellStyle name="强调文字颜色 1 7 9" xfId="32979"/>
    <cellStyle name="强调文字颜色 1 8" xfId="32980"/>
    <cellStyle name="强调文字颜色 1 8 10" xfId="32981"/>
    <cellStyle name="强调文字颜色 1 8 11" xfId="32982"/>
    <cellStyle name="强调文字颜色 1 8 12" xfId="32983"/>
    <cellStyle name="强调文字颜色 1 8 13" xfId="32984"/>
    <cellStyle name="强调文字颜色 1 8 14" xfId="32985"/>
    <cellStyle name="强调文字颜色 1 8 15" xfId="32986"/>
    <cellStyle name="强调文字颜色 1 8 2" xfId="32987"/>
    <cellStyle name="强调文字颜色 1 8 3" xfId="32988"/>
    <cellStyle name="强调文字颜色 1 8 4" xfId="32989"/>
    <cellStyle name="强调文字颜色 1 8 5" xfId="32990"/>
    <cellStyle name="强调文字颜色 1 8 6" xfId="32991"/>
    <cellStyle name="强调文字颜色 1 8 7" xfId="32992"/>
    <cellStyle name="强调文字颜色 1 8 8" xfId="32993"/>
    <cellStyle name="强调文字颜色 1 8 9" xfId="32994"/>
    <cellStyle name="强调文字颜色 1 9" xfId="32995"/>
    <cellStyle name="强调文字颜色 1 9 10" xfId="32996"/>
    <cellStyle name="强调文字颜色 1 9 11" xfId="32997"/>
    <cellStyle name="强调文字颜色 1 9 12" xfId="32998"/>
    <cellStyle name="强调文字颜色 1 9 13" xfId="32999"/>
    <cellStyle name="强调文字颜色 1 9 14" xfId="33000"/>
    <cellStyle name="强调文字颜色 1 9 15" xfId="33001"/>
    <cellStyle name="强调文字颜色 1 9 2" xfId="33002"/>
    <cellStyle name="强调文字颜色 1 9 3" xfId="33003"/>
    <cellStyle name="强调文字颜色 1 9 4" xfId="33004"/>
    <cellStyle name="强调文字颜色 1 9 5" xfId="33005"/>
    <cellStyle name="强调文字颜色 1 9 6" xfId="33006"/>
    <cellStyle name="强调文字颜色 1 9 7" xfId="33007"/>
    <cellStyle name="强调文字颜色 1 9 8" xfId="33008"/>
    <cellStyle name="强调文字颜色 1 9 9" xfId="33009"/>
    <cellStyle name="强调文字颜色 2 10" xfId="33010"/>
    <cellStyle name="强调文字颜色 2 10 2" xfId="33011"/>
    <cellStyle name="强调文字颜色 2 10 3" xfId="33012"/>
    <cellStyle name="强调文字颜色 2 11" xfId="33013"/>
    <cellStyle name="强调文字颜色 2 11 2" xfId="33014"/>
    <cellStyle name="强调文字颜色 2 12" xfId="33015"/>
    <cellStyle name="强调文字颜色 2 2" xfId="33016"/>
    <cellStyle name="强调文字颜色 2 2 10" xfId="33017"/>
    <cellStyle name="强调文字颜色 2 2 10 10" xfId="33018"/>
    <cellStyle name="强调文字颜色 2 2 10 11" xfId="33019"/>
    <cellStyle name="强调文字颜色 2 2 10 12" xfId="33020"/>
    <cellStyle name="强调文字颜色 2 2 10 13" xfId="33021"/>
    <cellStyle name="强调文字颜色 2 2 10 14" xfId="33022"/>
    <cellStyle name="强调文字颜色 2 2 10 15" xfId="33023"/>
    <cellStyle name="强调文字颜色 2 2 10 2" xfId="33024"/>
    <cellStyle name="强调文字颜色 2 2 10 3" xfId="33025"/>
    <cellStyle name="强调文字颜色 2 2 10 4" xfId="33026"/>
    <cellStyle name="强调文字颜色 2 2 10 5" xfId="33027"/>
    <cellStyle name="强调文字颜色 2 2 10 6" xfId="33028"/>
    <cellStyle name="强调文字颜色 2 2 10 7" xfId="33029"/>
    <cellStyle name="强调文字颜色 2 2 10 8" xfId="33030"/>
    <cellStyle name="强调文字颜色 2 2 10 9" xfId="33031"/>
    <cellStyle name="强调文字颜色 2 2 11" xfId="33032"/>
    <cellStyle name="强调文字颜色 2 2 11 10" xfId="33033"/>
    <cellStyle name="强调文字颜色 2 2 11 11" xfId="33034"/>
    <cellStyle name="强调文字颜色 2 2 11 12" xfId="33035"/>
    <cellStyle name="强调文字颜色 2 2 11 13" xfId="33036"/>
    <cellStyle name="强调文字颜色 2 2 11 14" xfId="33037"/>
    <cellStyle name="强调文字颜色 2 2 11 15" xfId="33038"/>
    <cellStyle name="强调文字颜色 2 2 11 2" xfId="33039"/>
    <cellStyle name="强调文字颜色 2 2 11 3" xfId="33040"/>
    <cellStyle name="强调文字颜色 2 2 11 4" xfId="33041"/>
    <cellStyle name="强调文字颜色 2 2 11 5" xfId="33042"/>
    <cellStyle name="强调文字颜色 2 2 11 6" xfId="33043"/>
    <cellStyle name="强调文字颜色 2 2 11 7" xfId="33044"/>
    <cellStyle name="强调文字颜色 2 2 11 8" xfId="33045"/>
    <cellStyle name="强调文字颜色 2 2 11 9" xfId="33046"/>
    <cellStyle name="强调文字颜色 2 2 12" xfId="33047"/>
    <cellStyle name="强调文字颜色 2 2 12 10" xfId="33048"/>
    <cellStyle name="强调文字颜色 2 2 12 11" xfId="33049"/>
    <cellStyle name="强调文字颜色 2 2 12 12" xfId="33050"/>
    <cellStyle name="强调文字颜色 2 2 12 13" xfId="33051"/>
    <cellStyle name="强调文字颜色 2 2 12 14" xfId="33052"/>
    <cellStyle name="强调文字颜色 2 2 12 15" xfId="33053"/>
    <cellStyle name="强调文字颜色 2 2 12 2" xfId="33054"/>
    <cellStyle name="强调文字颜色 2 2 12 3" xfId="33055"/>
    <cellStyle name="强调文字颜色 2 2 12 4" xfId="33056"/>
    <cellStyle name="强调文字颜色 2 2 12 5" xfId="33057"/>
    <cellStyle name="强调文字颜色 2 2 12 6" xfId="33058"/>
    <cellStyle name="强调文字颜色 2 2 12 7" xfId="33059"/>
    <cellStyle name="强调文字颜色 2 2 12 8" xfId="33060"/>
    <cellStyle name="强调文字颜色 2 2 12 9" xfId="33061"/>
    <cellStyle name="强调文字颜色 2 2 13" xfId="33062"/>
    <cellStyle name="强调文字颜色 2 2 13 10" xfId="33063"/>
    <cellStyle name="强调文字颜色 2 2 13 11" xfId="33064"/>
    <cellStyle name="强调文字颜色 2 2 13 12" xfId="33065"/>
    <cellStyle name="强调文字颜色 2 2 13 13" xfId="33066"/>
    <cellStyle name="强调文字颜色 2 2 13 14" xfId="33067"/>
    <cellStyle name="强调文字颜色 2 2 13 15" xfId="33068"/>
    <cellStyle name="强调文字颜色 2 2 13 2" xfId="33069"/>
    <cellStyle name="强调文字颜色 2 2 13 3" xfId="33070"/>
    <cellStyle name="强调文字颜色 2 2 13 4" xfId="33071"/>
    <cellStyle name="强调文字颜色 2 2 13 5" xfId="33072"/>
    <cellStyle name="强调文字颜色 2 2 13 6" xfId="33073"/>
    <cellStyle name="强调文字颜色 2 2 13 7" xfId="33074"/>
    <cellStyle name="强调文字颜色 2 2 13 8" xfId="33075"/>
    <cellStyle name="强调文字颜色 2 2 13 9" xfId="33076"/>
    <cellStyle name="强调文字颜色 2 2 14" xfId="33077"/>
    <cellStyle name="强调文字颜色 2 2 14 10" xfId="33078"/>
    <cellStyle name="强调文字颜色 2 2 14 11" xfId="33079"/>
    <cellStyle name="强调文字颜色 2 2 14 12" xfId="33080"/>
    <cellStyle name="强调文字颜色 2 2 14 13" xfId="33081"/>
    <cellStyle name="强调文字颜色 2 2 14 14" xfId="33082"/>
    <cellStyle name="强调文字颜色 2 2 14 15" xfId="33083"/>
    <cellStyle name="强调文字颜色 2 2 14 2" xfId="33084"/>
    <cellStyle name="强调文字颜色 2 2 14 3" xfId="33085"/>
    <cellStyle name="强调文字颜色 2 2 14 4" xfId="33086"/>
    <cellStyle name="强调文字颜色 2 2 14 5" xfId="33087"/>
    <cellStyle name="强调文字颜色 2 2 14 6" xfId="33088"/>
    <cellStyle name="强调文字颜色 2 2 14 7" xfId="33089"/>
    <cellStyle name="强调文字颜色 2 2 14 8" xfId="33090"/>
    <cellStyle name="强调文字颜色 2 2 14 9" xfId="33091"/>
    <cellStyle name="强调文字颜色 2 2 15" xfId="33092"/>
    <cellStyle name="强调文字颜色 2 2 15 10" xfId="33093"/>
    <cellStyle name="强调文字颜色 2 2 15 11" xfId="33094"/>
    <cellStyle name="强调文字颜色 2 2 15 12" xfId="33095"/>
    <cellStyle name="强调文字颜色 2 2 15 13" xfId="33096"/>
    <cellStyle name="强调文字颜色 2 2 15 14" xfId="33097"/>
    <cellStyle name="强调文字颜色 2 2 15 15" xfId="33098"/>
    <cellStyle name="强调文字颜色 2 2 15 2" xfId="33099"/>
    <cellStyle name="强调文字颜色 2 2 15 3" xfId="33100"/>
    <cellStyle name="强调文字颜色 2 2 15 4" xfId="33101"/>
    <cellStyle name="强调文字颜色 2 2 15 5" xfId="33102"/>
    <cellStyle name="强调文字颜色 2 2 15 6" xfId="33103"/>
    <cellStyle name="强调文字颜色 2 2 15 7" xfId="33104"/>
    <cellStyle name="强调文字颜色 2 2 15 8" xfId="33105"/>
    <cellStyle name="强调文字颜色 2 2 15 9" xfId="33106"/>
    <cellStyle name="强调文字颜色 2 2 16" xfId="33107"/>
    <cellStyle name="强调文字颜色 2 2 16 10" xfId="33108"/>
    <cellStyle name="强调文字颜色 2 2 16 11" xfId="33109"/>
    <cellStyle name="强调文字颜色 2 2 16 12" xfId="33110"/>
    <cellStyle name="强调文字颜色 2 2 16 13" xfId="33111"/>
    <cellStyle name="强调文字颜色 2 2 16 14" xfId="33112"/>
    <cellStyle name="强调文字颜色 2 2 16 15" xfId="33113"/>
    <cellStyle name="强调文字颜色 2 2 16 2" xfId="33114"/>
    <cellStyle name="强调文字颜色 2 2 16 3" xfId="33115"/>
    <cellStyle name="强调文字颜色 2 2 16 4" xfId="33116"/>
    <cellStyle name="强调文字颜色 2 2 16 5" xfId="33117"/>
    <cellStyle name="强调文字颜色 2 2 16 6" xfId="33118"/>
    <cellStyle name="强调文字颜色 2 2 16 7" xfId="33119"/>
    <cellStyle name="强调文字颜色 2 2 16 8" xfId="33120"/>
    <cellStyle name="强调文字颜色 2 2 16 9" xfId="33121"/>
    <cellStyle name="强调文字颜色 2 2 17" xfId="33122"/>
    <cellStyle name="强调文字颜色 2 2 17 10" xfId="33123"/>
    <cellStyle name="强调文字颜色 2 2 17 11" xfId="33124"/>
    <cellStyle name="强调文字颜色 2 2 17 12" xfId="33125"/>
    <cellStyle name="强调文字颜色 2 2 17 13" xfId="33126"/>
    <cellStyle name="强调文字颜色 2 2 17 14" xfId="33127"/>
    <cellStyle name="强调文字颜色 2 2 17 15" xfId="33128"/>
    <cellStyle name="强调文字颜色 2 2 17 2" xfId="33129"/>
    <cellStyle name="强调文字颜色 2 2 17 3" xfId="33130"/>
    <cellStyle name="强调文字颜色 2 2 17 4" xfId="33131"/>
    <cellStyle name="强调文字颜色 2 2 17 5" xfId="33132"/>
    <cellStyle name="强调文字颜色 2 2 17 6" xfId="33133"/>
    <cellStyle name="强调文字颜色 2 2 17 7" xfId="33134"/>
    <cellStyle name="强调文字颜色 2 2 17 8" xfId="33135"/>
    <cellStyle name="强调文字颜色 2 2 17 9" xfId="33136"/>
    <cellStyle name="强调文字颜色 2 2 18" xfId="33137"/>
    <cellStyle name="强调文字颜色 2 2 18 10" xfId="33138"/>
    <cellStyle name="强调文字颜色 2 2 18 11" xfId="33139"/>
    <cellStyle name="强调文字颜色 2 2 18 12" xfId="33140"/>
    <cellStyle name="强调文字颜色 2 2 18 13" xfId="33141"/>
    <cellStyle name="强调文字颜色 2 2 18 14" xfId="33142"/>
    <cellStyle name="强调文字颜色 2 2 18 15" xfId="33143"/>
    <cellStyle name="强调文字颜色 2 2 18 2" xfId="33144"/>
    <cellStyle name="强调文字颜色 2 2 18 3" xfId="33145"/>
    <cellStyle name="强调文字颜色 2 2 18 4" xfId="33146"/>
    <cellStyle name="强调文字颜色 2 2 18 5" xfId="33147"/>
    <cellStyle name="强调文字颜色 2 2 18 6" xfId="33148"/>
    <cellStyle name="强调文字颜色 2 2 18 7" xfId="33149"/>
    <cellStyle name="强调文字颜色 2 2 18 8" xfId="33150"/>
    <cellStyle name="强调文字颜色 2 2 18 9" xfId="33151"/>
    <cellStyle name="强调文字颜色 2 2 19" xfId="33152"/>
    <cellStyle name="强调文字颜色 2 2 19 10" xfId="33153"/>
    <cellStyle name="强调文字颜色 2 2 19 11" xfId="33154"/>
    <cellStyle name="强调文字颜色 2 2 19 12" xfId="33155"/>
    <cellStyle name="强调文字颜色 2 2 19 13" xfId="33156"/>
    <cellStyle name="强调文字颜色 2 2 19 14" xfId="33157"/>
    <cellStyle name="强调文字颜色 2 2 19 15" xfId="33158"/>
    <cellStyle name="强调文字颜色 2 2 19 2" xfId="33159"/>
    <cellStyle name="强调文字颜色 2 2 19 3" xfId="33160"/>
    <cellStyle name="强调文字颜色 2 2 19 4" xfId="33161"/>
    <cellStyle name="强调文字颜色 2 2 19 5" xfId="33162"/>
    <cellStyle name="强调文字颜色 2 2 19 6" xfId="33163"/>
    <cellStyle name="强调文字颜色 2 2 19 7" xfId="33164"/>
    <cellStyle name="强调文字颜色 2 2 19 8" xfId="33165"/>
    <cellStyle name="强调文字颜色 2 2 19 9" xfId="33166"/>
    <cellStyle name="强调文字颜色 2 2 2" xfId="33167"/>
    <cellStyle name="强调文字颜色 2 2 2 10" xfId="33168"/>
    <cellStyle name="强调文字颜色 2 2 2 11" xfId="33169"/>
    <cellStyle name="强调文字颜色 2 2 2 12" xfId="33170"/>
    <cellStyle name="强调文字颜色 2 2 2 13" xfId="33171"/>
    <cellStyle name="强调文字颜色 2 2 2 14" xfId="33172"/>
    <cellStyle name="强调文字颜色 2 2 2 15" xfId="33173"/>
    <cellStyle name="强调文字颜色 2 2 2 2" xfId="33174"/>
    <cellStyle name="强调文字颜色 2 2 2 3" xfId="33175"/>
    <cellStyle name="强调文字颜色 2 2 2 4" xfId="33176"/>
    <cellStyle name="强调文字颜色 2 2 2 5" xfId="33177"/>
    <cellStyle name="强调文字颜色 2 2 2 6" xfId="33178"/>
    <cellStyle name="强调文字颜色 2 2 2 7" xfId="33179"/>
    <cellStyle name="强调文字颜色 2 2 2 8" xfId="33180"/>
    <cellStyle name="强调文字颜色 2 2 2 9" xfId="33181"/>
    <cellStyle name="强调文字颜色 2 2 20" xfId="33182"/>
    <cellStyle name="强调文字颜色 2 2 20 10" xfId="33183"/>
    <cellStyle name="强调文字颜色 2 2 20 11" xfId="33184"/>
    <cellStyle name="强调文字颜色 2 2 20 12" xfId="33185"/>
    <cellStyle name="强调文字颜色 2 2 20 13" xfId="33186"/>
    <cellStyle name="强调文字颜色 2 2 20 14" xfId="33187"/>
    <cellStyle name="强调文字颜色 2 2 20 15" xfId="33188"/>
    <cellStyle name="强调文字颜色 2 2 20 2" xfId="33189"/>
    <cellStyle name="强调文字颜色 2 2 20 3" xfId="33190"/>
    <cellStyle name="强调文字颜色 2 2 20 4" xfId="33191"/>
    <cellStyle name="强调文字颜色 2 2 20 5" xfId="33192"/>
    <cellStyle name="强调文字颜色 2 2 20 6" xfId="33193"/>
    <cellStyle name="强调文字颜色 2 2 20 7" xfId="33194"/>
    <cellStyle name="强调文字颜色 2 2 20 8" xfId="33195"/>
    <cellStyle name="强调文字颜色 2 2 20 9" xfId="33196"/>
    <cellStyle name="强调文字颜色 2 2 21" xfId="33197"/>
    <cellStyle name="强调文字颜色 2 2 21 10" xfId="33198"/>
    <cellStyle name="强调文字颜色 2 2 21 11" xfId="33199"/>
    <cellStyle name="强调文字颜色 2 2 21 12" xfId="33200"/>
    <cellStyle name="强调文字颜色 2 2 21 13" xfId="33201"/>
    <cellStyle name="强调文字颜色 2 2 21 14" xfId="33202"/>
    <cellStyle name="强调文字颜色 2 2 21 15" xfId="33203"/>
    <cellStyle name="强调文字颜色 2 2 21 2" xfId="33204"/>
    <cellStyle name="强调文字颜色 2 2 21 3" xfId="33205"/>
    <cellStyle name="强调文字颜色 2 2 21 4" xfId="33206"/>
    <cellStyle name="强调文字颜色 2 2 21 5" xfId="33207"/>
    <cellStyle name="强调文字颜色 2 2 21 6" xfId="33208"/>
    <cellStyle name="强调文字颜色 2 2 21 7" xfId="33209"/>
    <cellStyle name="强调文字颜色 2 2 21 8" xfId="33210"/>
    <cellStyle name="强调文字颜色 2 2 21 9" xfId="33211"/>
    <cellStyle name="强调文字颜色 2 2 22" xfId="33212"/>
    <cellStyle name="强调文字颜色 2 2 22 10" xfId="33213"/>
    <cellStyle name="强调文字颜色 2 2 22 11" xfId="33214"/>
    <cellStyle name="强调文字颜色 2 2 22 12" xfId="33215"/>
    <cellStyle name="强调文字颜色 2 2 22 13" xfId="33216"/>
    <cellStyle name="强调文字颜色 2 2 22 14" xfId="33217"/>
    <cellStyle name="强调文字颜色 2 2 22 15" xfId="33218"/>
    <cellStyle name="强调文字颜色 2 2 22 2" xfId="33219"/>
    <cellStyle name="强调文字颜色 2 2 22 3" xfId="33220"/>
    <cellStyle name="强调文字颜色 2 2 22 4" xfId="33221"/>
    <cellStyle name="强调文字颜色 2 2 22 5" xfId="33222"/>
    <cellStyle name="强调文字颜色 2 2 22 6" xfId="33223"/>
    <cellStyle name="强调文字颜色 2 2 22 7" xfId="33224"/>
    <cellStyle name="强调文字颜色 2 2 22 8" xfId="33225"/>
    <cellStyle name="强调文字颜色 2 2 22 9" xfId="33226"/>
    <cellStyle name="强调文字颜色 2 2 23" xfId="33227"/>
    <cellStyle name="强调文字颜色 2 2 23 10" xfId="33228"/>
    <cellStyle name="强调文字颜色 2 2 23 11" xfId="33229"/>
    <cellStyle name="强调文字颜色 2 2 23 12" xfId="33230"/>
    <cellStyle name="强调文字颜色 2 2 23 13" xfId="33231"/>
    <cellStyle name="强调文字颜色 2 2 23 14" xfId="33232"/>
    <cellStyle name="强调文字颜色 2 2 23 15" xfId="33233"/>
    <cellStyle name="强调文字颜色 2 2 23 2" xfId="33234"/>
    <cellStyle name="强调文字颜色 2 2 23 3" xfId="33235"/>
    <cellStyle name="强调文字颜色 2 2 23 4" xfId="33236"/>
    <cellStyle name="强调文字颜色 2 2 23 5" xfId="33237"/>
    <cellStyle name="强调文字颜色 2 2 23 6" xfId="33238"/>
    <cellStyle name="强调文字颜色 2 2 23 7" xfId="33239"/>
    <cellStyle name="强调文字颜色 2 2 23 8" xfId="33240"/>
    <cellStyle name="强调文字颜色 2 2 23 9" xfId="33241"/>
    <cellStyle name="强调文字颜色 2 2 24" xfId="33242"/>
    <cellStyle name="强调文字颜色 2 2 24 10" xfId="33243"/>
    <cellStyle name="强调文字颜色 2 2 24 11" xfId="33244"/>
    <cellStyle name="强调文字颜色 2 2 24 12" xfId="33245"/>
    <cellStyle name="强调文字颜色 2 2 24 13" xfId="33246"/>
    <cellStyle name="强调文字颜色 2 2 24 14" xfId="33247"/>
    <cellStyle name="强调文字颜色 2 2 24 15" xfId="33248"/>
    <cellStyle name="强调文字颜色 2 2 24 2" xfId="33249"/>
    <cellStyle name="强调文字颜色 2 2 24 3" xfId="33250"/>
    <cellStyle name="强调文字颜色 2 2 24 4" xfId="33251"/>
    <cellStyle name="强调文字颜色 2 2 24 5" xfId="33252"/>
    <cellStyle name="强调文字颜色 2 2 24 6" xfId="33253"/>
    <cellStyle name="强调文字颜色 2 2 24 7" xfId="33254"/>
    <cellStyle name="强调文字颜色 2 2 24 8" xfId="33255"/>
    <cellStyle name="强调文字颜色 2 2 24 9" xfId="33256"/>
    <cellStyle name="强调文字颜色 2 2 25" xfId="33257"/>
    <cellStyle name="强调文字颜色 2 2 25 10" xfId="33258"/>
    <cellStyle name="强调文字颜色 2 2 25 11" xfId="33259"/>
    <cellStyle name="强调文字颜色 2 2 25 12" xfId="33260"/>
    <cellStyle name="强调文字颜色 2 2 25 13" xfId="33261"/>
    <cellStyle name="强调文字颜色 2 2 25 14" xfId="33262"/>
    <cellStyle name="强调文字颜色 2 2 25 15" xfId="33263"/>
    <cellStyle name="强调文字颜色 2 2 25 2" xfId="33264"/>
    <cellStyle name="强调文字颜色 2 2 25 3" xfId="33265"/>
    <cellStyle name="强调文字颜色 2 2 25 4" xfId="33266"/>
    <cellStyle name="强调文字颜色 2 2 25 5" xfId="33267"/>
    <cellStyle name="强调文字颜色 2 2 25 6" xfId="33268"/>
    <cellStyle name="强调文字颜色 2 2 25 7" xfId="33269"/>
    <cellStyle name="强调文字颜色 2 2 25 8" xfId="33270"/>
    <cellStyle name="强调文字颜色 2 2 25 9" xfId="33271"/>
    <cellStyle name="强调文字颜色 2 2 26" xfId="33272"/>
    <cellStyle name="强调文字颜色 2 2 26 10" xfId="33273"/>
    <cellStyle name="强调文字颜色 2 2 26 11" xfId="33274"/>
    <cellStyle name="强调文字颜色 2 2 26 12" xfId="33275"/>
    <cellStyle name="强调文字颜色 2 2 26 13" xfId="33276"/>
    <cellStyle name="强调文字颜色 2 2 26 14" xfId="33277"/>
    <cellStyle name="强调文字颜色 2 2 26 15" xfId="33278"/>
    <cellStyle name="强调文字颜色 2 2 26 2" xfId="33279"/>
    <cellStyle name="强调文字颜色 2 2 26 3" xfId="33280"/>
    <cellStyle name="强调文字颜色 2 2 26 4" xfId="33281"/>
    <cellStyle name="强调文字颜色 2 2 26 5" xfId="33282"/>
    <cellStyle name="强调文字颜色 2 2 26 6" xfId="33283"/>
    <cellStyle name="强调文字颜色 2 2 26 7" xfId="33284"/>
    <cellStyle name="强调文字颜色 2 2 26 8" xfId="33285"/>
    <cellStyle name="强调文字颜色 2 2 26 9" xfId="33286"/>
    <cellStyle name="强调文字颜色 2 2 27" xfId="33287"/>
    <cellStyle name="强调文字颜色 2 2 27 10" xfId="33288"/>
    <cellStyle name="强调文字颜色 2 2 27 11" xfId="33289"/>
    <cellStyle name="强调文字颜色 2 2 27 12" xfId="33290"/>
    <cellStyle name="强调文字颜色 2 2 27 13" xfId="33291"/>
    <cellStyle name="强调文字颜色 2 2 27 14" xfId="33292"/>
    <cellStyle name="强调文字颜色 2 2 27 15" xfId="33293"/>
    <cellStyle name="强调文字颜色 2 2 27 2" xfId="33294"/>
    <cellStyle name="强调文字颜色 2 2 27 3" xfId="33295"/>
    <cellStyle name="强调文字颜色 2 2 27 4" xfId="33296"/>
    <cellStyle name="强调文字颜色 2 2 27 5" xfId="33297"/>
    <cellStyle name="强调文字颜色 2 2 27 6" xfId="33298"/>
    <cellStyle name="强调文字颜色 2 2 27 7" xfId="33299"/>
    <cellStyle name="强调文字颜色 2 2 27 8" xfId="33300"/>
    <cellStyle name="强调文字颜色 2 2 27 9" xfId="33301"/>
    <cellStyle name="强调文字颜色 2 2 28" xfId="33302"/>
    <cellStyle name="强调文字颜色 2 2 28 10" xfId="33303"/>
    <cellStyle name="强调文字颜色 2 2 28 11" xfId="33304"/>
    <cellStyle name="强调文字颜色 2 2 28 12" xfId="33305"/>
    <cellStyle name="强调文字颜色 2 2 28 13" xfId="33306"/>
    <cellStyle name="强调文字颜色 2 2 28 14" xfId="33307"/>
    <cellStyle name="强调文字颜色 2 2 28 15" xfId="33308"/>
    <cellStyle name="强调文字颜色 2 2 28 2" xfId="33309"/>
    <cellStyle name="强调文字颜色 2 2 28 3" xfId="33310"/>
    <cellStyle name="强调文字颜色 2 2 28 4" xfId="33311"/>
    <cellStyle name="强调文字颜色 2 2 28 5" xfId="33312"/>
    <cellStyle name="强调文字颜色 2 2 28 6" xfId="33313"/>
    <cellStyle name="强调文字颜色 2 2 28 7" xfId="33314"/>
    <cellStyle name="强调文字颜色 2 2 28 8" xfId="33315"/>
    <cellStyle name="强调文字颜色 2 2 28 9" xfId="33316"/>
    <cellStyle name="强调文字颜色 2 2 29" xfId="33317"/>
    <cellStyle name="强调文字颜色 2 2 29 10" xfId="33318"/>
    <cellStyle name="强调文字颜色 2 2 29 11" xfId="33319"/>
    <cellStyle name="强调文字颜色 2 2 29 12" xfId="33320"/>
    <cellStyle name="强调文字颜色 2 2 29 13" xfId="33321"/>
    <cellStyle name="强调文字颜色 2 2 29 14" xfId="33322"/>
    <cellStyle name="强调文字颜色 2 2 29 15" xfId="33323"/>
    <cellStyle name="强调文字颜色 2 2 29 2" xfId="33324"/>
    <cellStyle name="强调文字颜色 2 2 29 3" xfId="33325"/>
    <cellStyle name="强调文字颜色 2 2 29 4" xfId="33326"/>
    <cellStyle name="强调文字颜色 2 2 29 5" xfId="33327"/>
    <cellStyle name="强调文字颜色 2 2 29 6" xfId="33328"/>
    <cellStyle name="强调文字颜色 2 2 29 7" xfId="33329"/>
    <cellStyle name="强调文字颜色 2 2 29 8" xfId="33330"/>
    <cellStyle name="强调文字颜色 2 2 29 9" xfId="33331"/>
    <cellStyle name="强调文字颜色 2 2 3" xfId="33332"/>
    <cellStyle name="强调文字颜色 2 2 3 10" xfId="33333"/>
    <cellStyle name="强调文字颜色 2 2 3 11" xfId="33334"/>
    <cellStyle name="强调文字颜色 2 2 3 12" xfId="33335"/>
    <cellStyle name="强调文字颜色 2 2 3 13" xfId="33336"/>
    <cellStyle name="强调文字颜色 2 2 3 14" xfId="33337"/>
    <cellStyle name="强调文字颜色 2 2 3 15" xfId="33338"/>
    <cellStyle name="强调文字颜色 2 2 3 2" xfId="33339"/>
    <cellStyle name="强调文字颜色 2 2 3 3" xfId="33340"/>
    <cellStyle name="强调文字颜色 2 2 3 4" xfId="33341"/>
    <cellStyle name="强调文字颜色 2 2 3 5" xfId="33342"/>
    <cellStyle name="强调文字颜色 2 2 3 6" xfId="33343"/>
    <cellStyle name="强调文字颜色 2 2 3 7" xfId="33344"/>
    <cellStyle name="强调文字颜色 2 2 3 8" xfId="33345"/>
    <cellStyle name="强调文字颜色 2 2 3 9" xfId="33346"/>
    <cellStyle name="强调文字颜色 2 2 30" xfId="33347"/>
    <cellStyle name="强调文字颜色 2 2 30 10" xfId="33348"/>
    <cellStyle name="强调文字颜色 2 2 30 11" xfId="33349"/>
    <cellStyle name="强调文字颜色 2 2 30 12" xfId="33350"/>
    <cellStyle name="强调文字颜色 2 2 30 13" xfId="33351"/>
    <cellStyle name="强调文字颜色 2 2 30 14" xfId="33352"/>
    <cellStyle name="强调文字颜色 2 2 30 15" xfId="33353"/>
    <cellStyle name="强调文字颜色 2 2 30 2" xfId="33354"/>
    <cellStyle name="强调文字颜色 2 2 30 3" xfId="33355"/>
    <cellStyle name="强调文字颜色 2 2 30 4" xfId="33356"/>
    <cellStyle name="强调文字颜色 2 2 30 5" xfId="33357"/>
    <cellStyle name="强调文字颜色 2 2 30 6" xfId="33358"/>
    <cellStyle name="强调文字颜色 2 2 30 7" xfId="33359"/>
    <cellStyle name="强调文字颜色 2 2 30 8" xfId="33360"/>
    <cellStyle name="强调文字颜色 2 2 30 9" xfId="33361"/>
    <cellStyle name="强调文字颜色 2 2 31" xfId="33362"/>
    <cellStyle name="强调文字颜色 2 2 31 10" xfId="33363"/>
    <cellStyle name="强调文字颜色 2 2 31 11" xfId="33364"/>
    <cellStyle name="强调文字颜色 2 2 31 12" xfId="33365"/>
    <cellStyle name="强调文字颜色 2 2 31 13" xfId="33366"/>
    <cellStyle name="强调文字颜色 2 2 31 14" xfId="33367"/>
    <cellStyle name="强调文字颜色 2 2 31 15" xfId="33368"/>
    <cellStyle name="强调文字颜色 2 2 31 2" xfId="33369"/>
    <cellStyle name="强调文字颜色 2 2 31 3" xfId="33370"/>
    <cellStyle name="强调文字颜色 2 2 31 4" xfId="33371"/>
    <cellStyle name="强调文字颜色 2 2 31 5" xfId="33372"/>
    <cellStyle name="强调文字颜色 2 2 31 6" xfId="33373"/>
    <cellStyle name="强调文字颜色 2 2 31 7" xfId="33374"/>
    <cellStyle name="强调文字颜色 2 2 31 8" xfId="33375"/>
    <cellStyle name="强调文字颜色 2 2 31 9" xfId="33376"/>
    <cellStyle name="强调文字颜色 2 2 32" xfId="33377"/>
    <cellStyle name="强调文字颜色 2 2 32 10" xfId="33378"/>
    <cellStyle name="强调文字颜色 2 2 32 11" xfId="33379"/>
    <cellStyle name="强调文字颜色 2 2 32 12" xfId="33380"/>
    <cellStyle name="强调文字颜色 2 2 32 13" xfId="33381"/>
    <cellStyle name="强调文字颜色 2 2 32 14" xfId="33382"/>
    <cellStyle name="强调文字颜色 2 2 32 15" xfId="33383"/>
    <cellStyle name="强调文字颜色 2 2 32 2" xfId="33384"/>
    <cellStyle name="强调文字颜色 2 2 32 3" xfId="33385"/>
    <cellStyle name="强调文字颜色 2 2 32 4" xfId="33386"/>
    <cellStyle name="强调文字颜色 2 2 32 5" xfId="33387"/>
    <cellStyle name="强调文字颜色 2 2 32 6" xfId="33388"/>
    <cellStyle name="强调文字颜色 2 2 32 7" xfId="33389"/>
    <cellStyle name="强调文字颜色 2 2 32 8" xfId="33390"/>
    <cellStyle name="强调文字颜色 2 2 32 9" xfId="33391"/>
    <cellStyle name="强调文字颜色 2 2 33" xfId="33392"/>
    <cellStyle name="强调文字颜色 2 2 33 10" xfId="33393"/>
    <cellStyle name="强调文字颜色 2 2 33 11" xfId="33394"/>
    <cellStyle name="强调文字颜色 2 2 33 12" xfId="33395"/>
    <cellStyle name="强调文字颜色 2 2 33 13" xfId="33396"/>
    <cellStyle name="强调文字颜色 2 2 33 14" xfId="33397"/>
    <cellStyle name="强调文字颜色 2 2 33 15" xfId="33398"/>
    <cellStyle name="强调文字颜色 2 2 33 2" xfId="33399"/>
    <cellStyle name="强调文字颜色 2 2 33 3" xfId="33400"/>
    <cellStyle name="强调文字颜色 2 2 33 4" xfId="33401"/>
    <cellStyle name="强调文字颜色 2 2 33 5" xfId="33402"/>
    <cellStyle name="强调文字颜色 2 2 33 6" xfId="33403"/>
    <cellStyle name="强调文字颜色 2 2 33 7" xfId="33404"/>
    <cellStyle name="强调文字颜色 2 2 33 8" xfId="33405"/>
    <cellStyle name="强调文字颜色 2 2 33 9" xfId="33406"/>
    <cellStyle name="强调文字颜色 2 2 34" xfId="33407"/>
    <cellStyle name="强调文字颜色 2 2 34 10" xfId="33408"/>
    <cellStyle name="强调文字颜色 2 2 34 11" xfId="33409"/>
    <cellStyle name="强调文字颜色 2 2 34 12" xfId="33410"/>
    <cellStyle name="强调文字颜色 2 2 34 13" xfId="33411"/>
    <cellStyle name="强调文字颜色 2 2 34 14" xfId="33412"/>
    <cellStyle name="强调文字颜色 2 2 34 15" xfId="33413"/>
    <cellStyle name="强调文字颜色 2 2 34 2" xfId="33414"/>
    <cellStyle name="强调文字颜色 2 2 34 3" xfId="33415"/>
    <cellStyle name="强调文字颜色 2 2 34 4" xfId="33416"/>
    <cellStyle name="强调文字颜色 2 2 34 5" xfId="33417"/>
    <cellStyle name="强调文字颜色 2 2 34 6" xfId="33418"/>
    <cellStyle name="强调文字颜色 2 2 34 7" xfId="33419"/>
    <cellStyle name="强调文字颜色 2 2 34 8" xfId="33420"/>
    <cellStyle name="强调文字颜色 2 2 34 9" xfId="33421"/>
    <cellStyle name="强调文字颜色 2 2 35" xfId="33422"/>
    <cellStyle name="强调文字颜色 2 2 36" xfId="33423"/>
    <cellStyle name="强调文字颜色 2 2 37" xfId="33424"/>
    <cellStyle name="强调文字颜色 2 2 38" xfId="33425"/>
    <cellStyle name="强调文字颜色 2 2 39" xfId="33426"/>
    <cellStyle name="强调文字颜色 2 2 4" xfId="33427"/>
    <cellStyle name="强调文字颜色 2 2 4 10" xfId="33428"/>
    <cellStyle name="强调文字颜色 2 2 4 11" xfId="33429"/>
    <cellStyle name="强调文字颜色 2 2 4 12" xfId="33430"/>
    <cellStyle name="强调文字颜色 2 2 4 13" xfId="33431"/>
    <cellStyle name="强调文字颜色 2 2 4 14" xfId="33432"/>
    <cellStyle name="强调文字颜色 2 2 4 15" xfId="33433"/>
    <cellStyle name="强调文字颜色 2 2 4 2" xfId="33434"/>
    <cellStyle name="强调文字颜色 2 2 4 3" xfId="33435"/>
    <cellStyle name="强调文字颜色 2 2 4 4" xfId="33436"/>
    <cellStyle name="强调文字颜色 2 2 4 5" xfId="33437"/>
    <cellStyle name="强调文字颜色 2 2 4 6" xfId="33438"/>
    <cellStyle name="强调文字颜色 2 2 4 7" xfId="33439"/>
    <cellStyle name="强调文字颜色 2 2 4 8" xfId="33440"/>
    <cellStyle name="强调文字颜色 2 2 4 9" xfId="33441"/>
    <cellStyle name="强调文字颜色 2 2 40" xfId="33442"/>
    <cellStyle name="强调文字颜色 2 2 41" xfId="33443"/>
    <cellStyle name="强调文字颜色 2 2 42" xfId="33444"/>
    <cellStyle name="强调文字颜色 2 2 43" xfId="33445"/>
    <cellStyle name="强调文字颜色 2 2 44" xfId="33446"/>
    <cellStyle name="强调文字颜色 2 2 45" xfId="33447"/>
    <cellStyle name="强调文字颜色 2 2 46" xfId="33448"/>
    <cellStyle name="强调文字颜色 2 2 47" xfId="33449"/>
    <cellStyle name="强调文字颜色 2 2 48" xfId="33450"/>
    <cellStyle name="强调文字颜色 2 2 49" xfId="33451"/>
    <cellStyle name="强调文字颜色 2 2 5" xfId="33452"/>
    <cellStyle name="强调文字颜色 2 2 5 10" xfId="33453"/>
    <cellStyle name="强调文字颜色 2 2 5 11" xfId="33454"/>
    <cellStyle name="强调文字颜色 2 2 5 12" xfId="33455"/>
    <cellStyle name="强调文字颜色 2 2 5 13" xfId="33456"/>
    <cellStyle name="强调文字颜色 2 2 5 14" xfId="33457"/>
    <cellStyle name="强调文字颜色 2 2 5 15" xfId="33458"/>
    <cellStyle name="强调文字颜色 2 2 5 2" xfId="33459"/>
    <cellStyle name="强调文字颜色 2 2 5 3" xfId="33460"/>
    <cellStyle name="强调文字颜色 2 2 5 4" xfId="33461"/>
    <cellStyle name="强调文字颜色 2 2 5 5" xfId="33462"/>
    <cellStyle name="强调文字颜色 2 2 5 6" xfId="33463"/>
    <cellStyle name="强调文字颜色 2 2 5 7" xfId="33464"/>
    <cellStyle name="强调文字颜色 2 2 5 8" xfId="33465"/>
    <cellStyle name="强调文字颜色 2 2 5 9" xfId="33466"/>
    <cellStyle name="强调文字颜色 2 2 50" xfId="33467"/>
    <cellStyle name="强调文字颜色 2 2 51" xfId="33468"/>
    <cellStyle name="强调文字颜色 2 2 52" xfId="33469"/>
    <cellStyle name="强调文字颜色 2 2 53" xfId="33470"/>
    <cellStyle name="强调文字颜色 2 2 54" xfId="33471"/>
    <cellStyle name="强调文字颜色 2 2 55" xfId="33472"/>
    <cellStyle name="强调文字颜色 2 2 56" xfId="33473"/>
    <cellStyle name="强调文字颜色 2 2 57" xfId="33474"/>
    <cellStyle name="强调文字颜色 2 2 58" xfId="33475"/>
    <cellStyle name="强调文字颜色 2 2 59" xfId="33476"/>
    <cellStyle name="强调文字颜色 2 2 6" xfId="33477"/>
    <cellStyle name="强调文字颜色 2 2 6 10" xfId="33478"/>
    <cellStyle name="强调文字颜色 2 2 6 11" xfId="33479"/>
    <cellStyle name="强调文字颜色 2 2 6 12" xfId="33480"/>
    <cellStyle name="强调文字颜色 2 2 6 13" xfId="33481"/>
    <cellStyle name="强调文字颜色 2 2 6 14" xfId="33482"/>
    <cellStyle name="强调文字颜色 2 2 6 15" xfId="33483"/>
    <cellStyle name="强调文字颜色 2 2 6 2" xfId="33484"/>
    <cellStyle name="强调文字颜色 2 2 6 3" xfId="33485"/>
    <cellStyle name="强调文字颜色 2 2 6 4" xfId="33486"/>
    <cellStyle name="强调文字颜色 2 2 6 5" xfId="33487"/>
    <cellStyle name="强调文字颜色 2 2 6 6" xfId="33488"/>
    <cellStyle name="强调文字颜色 2 2 6 7" xfId="33489"/>
    <cellStyle name="强调文字颜色 2 2 6 8" xfId="33490"/>
    <cellStyle name="强调文字颜色 2 2 6 9" xfId="33491"/>
    <cellStyle name="强调文字颜色 2 2 60" xfId="33492"/>
    <cellStyle name="强调文字颜色 2 2 7" xfId="33493"/>
    <cellStyle name="强调文字颜色 2 2 7 10" xfId="33494"/>
    <cellStyle name="强调文字颜色 2 2 7 11" xfId="33495"/>
    <cellStyle name="强调文字颜色 2 2 7 12" xfId="33496"/>
    <cellStyle name="强调文字颜色 2 2 7 13" xfId="33497"/>
    <cellStyle name="强调文字颜色 2 2 7 14" xfId="33498"/>
    <cellStyle name="强调文字颜色 2 2 7 15" xfId="33499"/>
    <cellStyle name="强调文字颜色 2 2 7 2" xfId="33500"/>
    <cellStyle name="强调文字颜色 2 2 7 3" xfId="33501"/>
    <cellStyle name="强调文字颜色 2 2 7 4" xfId="33502"/>
    <cellStyle name="强调文字颜色 2 2 7 5" xfId="33503"/>
    <cellStyle name="强调文字颜色 2 2 7 6" xfId="33504"/>
    <cellStyle name="强调文字颜色 2 2 7 7" xfId="33505"/>
    <cellStyle name="强调文字颜色 2 2 7 8" xfId="33506"/>
    <cellStyle name="强调文字颜色 2 2 7 9" xfId="33507"/>
    <cellStyle name="强调文字颜色 2 2 8" xfId="33508"/>
    <cellStyle name="强调文字颜色 2 2 8 10" xfId="33509"/>
    <cellStyle name="强调文字颜色 2 2 8 11" xfId="33510"/>
    <cellStyle name="强调文字颜色 2 2 8 12" xfId="33511"/>
    <cellStyle name="强调文字颜色 2 2 8 13" xfId="33512"/>
    <cellStyle name="强调文字颜色 2 2 8 14" xfId="33513"/>
    <cellStyle name="强调文字颜色 2 2 8 15" xfId="33514"/>
    <cellStyle name="强调文字颜色 2 2 8 2" xfId="33515"/>
    <cellStyle name="强调文字颜色 2 2 8 3" xfId="33516"/>
    <cellStyle name="强调文字颜色 2 2 8 4" xfId="33517"/>
    <cellStyle name="强调文字颜色 2 2 8 5" xfId="33518"/>
    <cellStyle name="强调文字颜色 2 2 8 6" xfId="33519"/>
    <cellStyle name="强调文字颜色 2 2 8 7" xfId="33520"/>
    <cellStyle name="强调文字颜色 2 2 8 8" xfId="33521"/>
    <cellStyle name="强调文字颜色 2 2 8 9" xfId="33522"/>
    <cellStyle name="强调文字颜色 2 2 9" xfId="33523"/>
    <cellStyle name="强调文字颜色 2 2 9 10" xfId="33524"/>
    <cellStyle name="强调文字颜色 2 2 9 11" xfId="33525"/>
    <cellStyle name="强调文字颜色 2 2 9 12" xfId="33526"/>
    <cellStyle name="强调文字颜色 2 2 9 13" xfId="33527"/>
    <cellStyle name="强调文字颜色 2 2 9 14" xfId="33528"/>
    <cellStyle name="强调文字颜色 2 2 9 15" xfId="33529"/>
    <cellStyle name="强调文字颜色 2 2 9 2" xfId="33530"/>
    <cellStyle name="强调文字颜色 2 2 9 3" xfId="33531"/>
    <cellStyle name="强调文字颜色 2 2 9 4" xfId="33532"/>
    <cellStyle name="强调文字颜色 2 2 9 5" xfId="33533"/>
    <cellStyle name="强调文字颜色 2 2 9 6" xfId="33534"/>
    <cellStyle name="强调文字颜色 2 2 9 7" xfId="33535"/>
    <cellStyle name="强调文字颜色 2 2 9 8" xfId="33536"/>
    <cellStyle name="强调文字颜色 2 2 9 9" xfId="33537"/>
    <cellStyle name="强调文字颜色 2 3" xfId="33538"/>
    <cellStyle name="强调文字颜色 2 3 10" xfId="33539"/>
    <cellStyle name="强调文字颜色 2 3 11" xfId="33540"/>
    <cellStyle name="强调文字颜色 2 3 12" xfId="33541"/>
    <cellStyle name="强调文字颜色 2 3 13" xfId="33542"/>
    <cellStyle name="强调文字颜色 2 3 14" xfId="33543"/>
    <cellStyle name="强调文字颜色 2 3 15" xfId="33544"/>
    <cellStyle name="强调文字颜色 2 3 16" xfId="33545"/>
    <cellStyle name="强调文字颜色 2 3 17" xfId="33546"/>
    <cellStyle name="强调文字颜色 2 3 18" xfId="33547"/>
    <cellStyle name="强调文字颜色 2 3 19" xfId="33548"/>
    <cellStyle name="强调文字颜色 2 3 2" xfId="33549"/>
    <cellStyle name="强调文字颜色 2 3 2 10" xfId="33550"/>
    <cellStyle name="强调文字颜色 2 3 2 11" xfId="33551"/>
    <cellStyle name="强调文字颜色 2 3 2 12" xfId="33552"/>
    <cellStyle name="强调文字颜色 2 3 2 13" xfId="33553"/>
    <cellStyle name="强调文字颜色 2 3 2 14" xfId="33554"/>
    <cellStyle name="强调文字颜色 2 3 2 15" xfId="33555"/>
    <cellStyle name="强调文字颜色 2 3 2 2" xfId="33556"/>
    <cellStyle name="强调文字颜色 2 3 2 3" xfId="33557"/>
    <cellStyle name="强调文字颜色 2 3 2 4" xfId="33558"/>
    <cellStyle name="强调文字颜色 2 3 2 5" xfId="33559"/>
    <cellStyle name="强调文字颜色 2 3 2 6" xfId="33560"/>
    <cellStyle name="强调文字颜色 2 3 2 7" xfId="33561"/>
    <cellStyle name="强调文字颜色 2 3 2 8" xfId="33562"/>
    <cellStyle name="强调文字颜色 2 3 2 9" xfId="33563"/>
    <cellStyle name="强调文字颜色 2 3 20" xfId="33564"/>
    <cellStyle name="强调文字颜色 2 3 21" xfId="33565"/>
    <cellStyle name="强调文字颜色 2 3 22" xfId="33566"/>
    <cellStyle name="强调文字颜色 2 3 23" xfId="33567"/>
    <cellStyle name="强调文字颜色 2 3 24" xfId="33568"/>
    <cellStyle name="强调文字颜色 2 3 25" xfId="33569"/>
    <cellStyle name="强调文字颜色 2 3 26" xfId="33570"/>
    <cellStyle name="强调文字颜色 2 3 27" xfId="33571"/>
    <cellStyle name="强调文字颜色 2 3 28" xfId="33572"/>
    <cellStyle name="强调文字颜色 2 3 29" xfId="33573"/>
    <cellStyle name="强调文字颜色 2 3 3" xfId="33574"/>
    <cellStyle name="强调文字颜色 2 3 3 10" xfId="33575"/>
    <cellStyle name="强调文字颜色 2 3 3 11" xfId="33576"/>
    <cellStyle name="强调文字颜色 2 3 3 12" xfId="33577"/>
    <cellStyle name="强调文字颜色 2 3 3 13" xfId="33578"/>
    <cellStyle name="强调文字颜色 2 3 3 14" xfId="33579"/>
    <cellStyle name="强调文字颜色 2 3 3 15" xfId="33580"/>
    <cellStyle name="强调文字颜色 2 3 3 2" xfId="33581"/>
    <cellStyle name="强调文字颜色 2 3 3 3" xfId="33582"/>
    <cellStyle name="强调文字颜色 2 3 3 4" xfId="33583"/>
    <cellStyle name="强调文字颜色 2 3 3 5" xfId="33584"/>
    <cellStyle name="强调文字颜色 2 3 3 6" xfId="33585"/>
    <cellStyle name="强调文字颜色 2 3 3 7" xfId="33586"/>
    <cellStyle name="强调文字颜色 2 3 3 8" xfId="33587"/>
    <cellStyle name="强调文字颜色 2 3 3 9" xfId="33588"/>
    <cellStyle name="强调文字颜色 2 3 30" xfId="33589"/>
    <cellStyle name="强调文字颜色 2 3 31" xfId="33590"/>
    <cellStyle name="强调文字颜色 2 3 32" xfId="33591"/>
    <cellStyle name="强调文字颜色 2 3 33" xfId="33592"/>
    <cellStyle name="强调文字颜色 2 3 4" xfId="33593"/>
    <cellStyle name="强调文字颜色 2 3 4 10" xfId="33594"/>
    <cellStyle name="强调文字颜色 2 3 4 11" xfId="33595"/>
    <cellStyle name="强调文字颜色 2 3 4 12" xfId="33596"/>
    <cellStyle name="强调文字颜色 2 3 4 13" xfId="33597"/>
    <cellStyle name="强调文字颜色 2 3 4 14" xfId="33598"/>
    <cellStyle name="强调文字颜色 2 3 4 15" xfId="33599"/>
    <cellStyle name="强调文字颜色 2 3 4 2" xfId="33600"/>
    <cellStyle name="强调文字颜色 2 3 4 3" xfId="33601"/>
    <cellStyle name="强调文字颜色 2 3 4 4" xfId="33602"/>
    <cellStyle name="强调文字颜色 2 3 4 5" xfId="33603"/>
    <cellStyle name="强调文字颜色 2 3 4 6" xfId="33604"/>
    <cellStyle name="强调文字颜色 2 3 4 7" xfId="33605"/>
    <cellStyle name="强调文字颜色 2 3 4 8" xfId="33606"/>
    <cellStyle name="强调文字颜色 2 3 4 9" xfId="33607"/>
    <cellStyle name="强调文字颜色 2 3 5" xfId="33608"/>
    <cellStyle name="强调文字颜色 2 3 5 10" xfId="33609"/>
    <cellStyle name="强调文字颜色 2 3 5 11" xfId="33610"/>
    <cellStyle name="强调文字颜色 2 3 5 12" xfId="33611"/>
    <cellStyle name="强调文字颜色 2 3 5 13" xfId="33612"/>
    <cellStyle name="强调文字颜色 2 3 5 14" xfId="33613"/>
    <cellStyle name="强调文字颜色 2 3 5 15" xfId="33614"/>
    <cellStyle name="强调文字颜色 2 3 5 2" xfId="33615"/>
    <cellStyle name="强调文字颜色 2 3 5 3" xfId="33616"/>
    <cellStyle name="强调文字颜色 2 3 5 4" xfId="33617"/>
    <cellStyle name="强调文字颜色 2 3 5 5" xfId="33618"/>
    <cellStyle name="强调文字颜色 2 3 5 6" xfId="33619"/>
    <cellStyle name="强调文字颜色 2 3 5 7" xfId="33620"/>
    <cellStyle name="强调文字颜色 2 3 5 8" xfId="33621"/>
    <cellStyle name="强调文字颜色 2 3 5 9" xfId="33622"/>
    <cellStyle name="强调文字颜色 2 3 6" xfId="33623"/>
    <cellStyle name="强调文字颜色 2 3 6 10" xfId="33624"/>
    <cellStyle name="强调文字颜色 2 3 6 11" xfId="33625"/>
    <cellStyle name="强调文字颜色 2 3 6 12" xfId="33626"/>
    <cellStyle name="强调文字颜色 2 3 6 13" xfId="33627"/>
    <cellStyle name="强调文字颜色 2 3 6 14" xfId="33628"/>
    <cellStyle name="强调文字颜色 2 3 6 15" xfId="33629"/>
    <cellStyle name="强调文字颜色 2 3 6 2" xfId="33630"/>
    <cellStyle name="强调文字颜色 2 3 6 3" xfId="33631"/>
    <cellStyle name="强调文字颜色 2 3 6 4" xfId="33632"/>
    <cellStyle name="强调文字颜色 2 3 6 5" xfId="33633"/>
    <cellStyle name="强调文字颜色 2 3 6 6" xfId="33634"/>
    <cellStyle name="强调文字颜色 2 3 6 7" xfId="33635"/>
    <cellStyle name="强调文字颜色 2 3 6 8" xfId="33636"/>
    <cellStyle name="强调文字颜色 2 3 6 9" xfId="33637"/>
    <cellStyle name="强调文字颜色 2 3 7" xfId="33638"/>
    <cellStyle name="强调文字颜色 2 3 7 10" xfId="33639"/>
    <cellStyle name="强调文字颜色 2 3 7 11" xfId="33640"/>
    <cellStyle name="强调文字颜色 2 3 7 12" xfId="33641"/>
    <cellStyle name="强调文字颜色 2 3 7 13" xfId="33642"/>
    <cellStyle name="强调文字颜色 2 3 7 14" xfId="33643"/>
    <cellStyle name="强调文字颜色 2 3 7 15" xfId="33644"/>
    <cellStyle name="强调文字颜色 2 3 7 2" xfId="33645"/>
    <cellStyle name="强调文字颜色 2 3 7 3" xfId="33646"/>
    <cellStyle name="强调文字颜色 2 3 7 4" xfId="33647"/>
    <cellStyle name="强调文字颜色 2 3 7 5" xfId="33648"/>
    <cellStyle name="强调文字颜色 2 3 7 6" xfId="33649"/>
    <cellStyle name="强调文字颜色 2 3 7 7" xfId="33650"/>
    <cellStyle name="强调文字颜色 2 3 7 8" xfId="33651"/>
    <cellStyle name="强调文字颜色 2 3 7 9" xfId="33652"/>
    <cellStyle name="强调文字颜色 2 3 8" xfId="33653"/>
    <cellStyle name="强调文字颜色 2 3 9" xfId="33654"/>
    <cellStyle name="强调文字颜色 2 4" xfId="33655"/>
    <cellStyle name="强调文字颜色 2 4 10" xfId="33656"/>
    <cellStyle name="强调文字颜色 2 4 11" xfId="33657"/>
    <cellStyle name="强调文字颜色 2 4 12" xfId="33658"/>
    <cellStyle name="强调文字颜色 2 4 13" xfId="33659"/>
    <cellStyle name="强调文字颜色 2 4 14" xfId="33660"/>
    <cellStyle name="强调文字颜色 2 4 15" xfId="33661"/>
    <cellStyle name="强调文字颜色 2 4 2" xfId="33662"/>
    <cellStyle name="强调文字颜色 2 4 3" xfId="33663"/>
    <cellStyle name="强调文字颜色 2 4 4" xfId="33664"/>
    <cellStyle name="强调文字颜色 2 4 5" xfId="33665"/>
    <cellStyle name="强调文字颜色 2 4 6" xfId="33666"/>
    <cellStyle name="强调文字颜色 2 4 7" xfId="33667"/>
    <cellStyle name="强调文字颜色 2 4 8" xfId="33668"/>
    <cellStyle name="强调文字颜色 2 4 9" xfId="33669"/>
    <cellStyle name="强调文字颜色 2 5" xfId="33670"/>
    <cellStyle name="强调文字颜色 2 5 10" xfId="33671"/>
    <cellStyle name="强调文字颜色 2 5 11" xfId="33672"/>
    <cellStyle name="强调文字颜色 2 5 12" xfId="33673"/>
    <cellStyle name="强调文字颜色 2 5 13" xfId="33674"/>
    <cellStyle name="强调文字颜色 2 5 14" xfId="33675"/>
    <cellStyle name="强调文字颜色 2 5 15" xfId="33676"/>
    <cellStyle name="强调文字颜色 2 5 2" xfId="33677"/>
    <cellStyle name="强调文字颜色 2 5 3" xfId="33678"/>
    <cellStyle name="强调文字颜色 2 5 4" xfId="33679"/>
    <cellStyle name="强调文字颜色 2 5 5" xfId="33680"/>
    <cellStyle name="强调文字颜色 2 5 6" xfId="33681"/>
    <cellStyle name="强调文字颜色 2 5 7" xfId="33682"/>
    <cellStyle name="强调文字颜色 2 5 8" xfId="33683"/>
    <cellStyle name="强调文字颜色 2 5 9" xfId="33684"/>
    <cellStyle name="强调文字颜色 2 6" xfId="33685"/>
    <cellStyle name="强调文字颜色 2 6 10" xfId="33686"/>
    <cellStyle name="强调文字颜色 2 6 11" xfId="33687"/>
    <cellStyle name="强调文字颜色 2 6 12" xfId="33688"/>
    <cellStyle name="强调文字颜色 2 6 13" xfId="33689"/>
    <cellStyle name="强调文字颜色 2 6 14" xfId="33690"/>
    <cellStyle name="强调文字颜色 2 6 15" xfId="33691"/>
    <cellStyle name="强调文字颜色 2 6 2" xfId="33692"/>
    <cellStyle name="强调文字颜色 2 6 3" xfId="33693"/>
    <cellStyle name="强调文字颜色 2 6 4" xfId="33694"/>
    <cellStyle name="强调文字颜色 2 6 5" xfId="33695"/>
    <cellStyle name="强调文字颜色 2 6 6" xfId="33696"/>
    <cellStyle name="强调文字颜色 2 6 7" xfId="33697"/>
    <cellStyle name="强调文字颜色 2 6 8" xfId="33698"/>
    <cellStyle name="强调文字颜色 2 6 9" xfId="33699"/>
    <cellStyle name="强调文字颜色 2 7" xfId="33700"/>
    <cellStyle name="强调文字颜色 2 7 10" xfId="33701"/>
    <cellStyle name="强调文字颜色 2 7 11" xfId="33702"/>
    <cellStyle name="强调文字颜色 2 7 12" xfId="33703"/>
    <cellStyle name="强调文字颜色 2 7 13" xfId="33704"/>
    <cellStyle name="强调文字颜色 2 7 14" xfId="33705"/>
    <cellStyle name="强调文字颜色 2 7 15" xfId="33706"/>
    <cellStyle name="强调文字颜色 2 7 2" xfId="33707"/>
    <cellStyle name="强调文字颜色 2 7 3" xfId="33708"/>
    <cellStyle name="强调文字颜色 2 7 4" xfId="33709"/>
    <cellStyle name="强调文字颜色 2 7 5" xfId="33710"/>
    <cellStyle name="强调文字颜色 2 7 6" xfId="33711"/>
    <cellStyle name="强调文字颜色 2 7 7" xfId="33712"/>
    <cellStyle name="强调文字颜色 2 7 8" xfId="33713"/>
    <cellStyle name="强调文字颜色 2 7 9" xfId="33714"/>
    <cellStyle name="强调文字颜色 2 8" xfId="33715"/>
    <cellStyle name="强调文字颜色 2 8 10" xfId="33716"/>
    <cellStyle name="强调文字颜色 2 8 11" xfId="33717"/>
    <cellStyle name="强调文字颜色 2 8 12" xfId="33718"/>
    <cellStyle name="强调文字颜色 2 8 13" xfId="33719"/>
    <cellStyle name="强调文字颜色 2 8 14" xfId="33720"/>
    <cellStyle name="强调文字颜色 2 8 15" xfId="33721"/>
    <cellStyle name="强调文字颜色 2 8 2" xfId="33722"/>
    <cellStyle name="强调文字颜色 2 8 3" xfId="33723"/>
    <cellStyle name="强调文字颜色 2 8 4" xfId="33724"/>
    <cellStyle name="强调文字颜色 2 8 5" xfId="33725"/>
    <cellStyle name="强调文字颜色 2 8 6" xfId="33726"/>
    <cellStyle name="强调文字颜色 2 8 7" xfId="33727"/>
    <cellStyle name="强调文字颜色 2 8 8" xfId="33728"/>
    <cellStyle name="强调文字颜色 2 8 9" xfId="33729"/>
    <cellStyle name="强调文字颜色 2 9" xfId="33730"/>
    <cellStyle name="强调文字颜色 2 9 10" xfId="33731"/>
    <cellStyle name="强调文字颜色 2 9 11" xfId="33732"/>
    <cellStyle name="强调文字颜色 2 9 12" xfId="33733"/>
    <cellStyle name="强调文字颜色 2 9 13" xfId="33734"/>
    <cellStyle name="强调文字颜色 2 9 14" xfId="33735"/>
    <cellStyle name="强调文字颜色 2 9 15" xfId="33736"/>
    <cellStyle name="强调文字颜色 2 9 2" xfId="33737"/>
    <cellStyle name="强调文字颜色 2 9 3" xfId="33738"/>
    <cellStyle name="强调文字颜色 2 9 4" xfId="33739"/>
    <cellStyle name="强调文字颜色 2 9 5" xfId="33740"/>
    <cellStyle name="强调文字颜色 2 9 6" xfId="33741"/>
    <cellStyle name="强调文字颜色 2 9 7" xfId="33742"/>
    <cellStyle name="强调文字颜色 2 9 8" xfId="33743"/>
    <cellStyle name="强调文字颜色 2 9 9" xfId="33744"/>
    <cellStyle name="强调文字颜色 3 10" xfId="33745"/>
    <cellStyle name="强调文字颜色 3 10 2" xfId="33746"/>
    <cellStyle name="强调文字颜色 3 10 3" xfId="33747"/>
    <cellStyle name="强调文字颜色 3 11" xfId="33748"/>
    <cellStyle name="强调文字颜色 3 11 2" xfId="33749"/>
    <cellStyle name="强调文字颜色 3 12" xfId="33750"/>
    <cellStyle name="强调文字颜色 3 2" xfId="33751"/>
    <cellStyle name="强调文字颜色 3 2 10" xfId="33752"/>
    <cellStyle name="强调文字颜色 3 2 10 10" xfId="33753"/>
    <cellStyle name="强调文字颜色 3 2 10 11" xfId="33754"/>
    <cellStyle name="强调文字颜色 3 2 10 12" xfId="33755"/>
    <cellStyle name="强调文字颜色 3 2 10 13" xfId="33756"/>
    <cellStyle name="强调文字颜色 3 2 10 14" xfId="33757"/>
    <cellStyle name="强调文字颜色 3 2 10 15" xfId="33758"/>
    <cellStyle name="强调文字颜色 3 2 10 2" xfId="33759"/>
    <cellStyle name="强调文字颜色 3 2 10 3" xfId="33760"/>
    <cellStyle name="强调文字颜色 3 2 10 4" xfId="33761"/>
    <cellStyle name="强调文字颜色 3 2 10 5" xfId="33762"/>
    <cellStyle name="强调文字颜色 3 2 10 6" xfId="33763"/>
    <cellStyle name="强调文字颜色 3 2 10 7" xfId="33764"/>
    <cellStyle name="强调文字颜色 3 2 10 8" xfId="33765"/>
    <cellStyle name="强调文字颜色 3 2 10 9" xfId="33766"/>
    <cellStyle name="强调文字颜色 3 2 11" xfId="33767"/>
    <cellStyle name="强调文字颜色 3 2 11 10" xfId="33768"/>
    <cellStyle name="强调文字颜色 3 2 11 11" xfId="33769"/>
    <cellStyle name="强调文字颜色 3 2 11 12" xfId="33770"/>
    <cellStyle name="强调文字颜色 3 2 11 13" xfId="33771"/>
    <cellStyle name="强调文字颜色 3 2 11 14" xfId="33772"/>
    <cellStyle name="强调文字颜色 3 2 11 15" xfId="33773"/>
    <cellStyle name="强调文字颜色 3 2 11 2" xfId="33774"/>
    <cellStyle name="强调文字颜色 3 2 11 3" xfId="33775"/>
    <cellStyle name="强调文字颜色 3 2 11 4" xfId="33776"/>
    <cellStyle name="强调文字颜色 3 2 11 5" xfId="33777"/>
    <cellStyle name="强调文字颜色 3 2 11 6" xfId="33778"/>
    <cellStyle name="强调文字颜色 3 2 11 7" xfId="33779"/>
    <cellStyle name="强调文字颜色 3 2 11 8" xfId="33780"/>
    <cellStyle name="强调文字颜色 3 2 11 9" xfId="33781"/>
    <cellStyle name="强调文字颜色 3 2 12" xfId="33782"/>
    <cellStyle name="强调文字颜色 3 2 12 10" xfId="33783"/>
    <cellStyle name="强调文字颜色 3 2 12 11" xfId="33784"/>
    <cellStyle name="强调文字颜色 3 2 12 12" xfId="33785"/>
    <cellStyle name="强调文字颜色 3 2 12 13" xfId="33786"/>
    <cellStyle name="强调文字颜色 3 2 12 14" xfId="33787"/>
    <cellStyle name="强调文字颜色 3 2 12 15" xfId="33788"/>
    <cellStyle name="强调文字颜色 3 2 12 2" xfId="33789"/>
    <cellStyle name="强调文字颜色 3 2 12 3" xfId="33790"/>
    <cellStyle name="强调文字颜色 3 2 12 4" xfId="33791"/>
    <cellStyle name="强调文字颜色 3 2 12 5" xfId="33792"/>
    <cellStyle name="强调文字颜色 3 2 12 6" xfId="33793"/>
    <cellStyle name="强调文字颜色 3 2 12 7" xfId="33794"/>
    <cellStyle name="强调文字颜色 3 2 12 8" xfId="33795"/>
    <cellStyle name="强调文字颜色 3 2 12 9" xfId="33796"/>
    <cellStyle name="强调文字颜色 3 2 13" xfId="33797"/>
    <cellStyle name="强调文字颜色 3 2 13 10" xfId="33798"/>
    <cellStyle name="强调文字颜色 3 2 13 11" xfId="33799"/>
    <cellStyle name="强调文字颜色 3 2 13 12" xfId="33800"/>
    <cellStyle name="强调文字颜色 3 2 13 13" xfId="33801"/>
    <cellStyle name="强调文字颜色 3 2 13 14" xfId="33802"/>
    <cellStyle name="强调文字颜色 3 2 13 15" xfId="33803"/>
    <cellStyle name="强调文字颜色 3 2 13 2" xfId="33804"/>
    <cellStyle name="强调文字颜色 3 2 13 3" xfId="33805"/>
    <cellStyle name="强调文字颜色 3 2 13 4" xfId="33806"/>
    <cellStyle name="强调文字颜色 3 2 13 5" xfId="33807"/>
    <cellStyle name="强调文字颜色 3 2 13 6" xfId="33808"/>
    <cellStyle name="强调文字颜色 3 2 13 7" xfId="33809"/>
    <cellStyle name="强调文字颜色 3 2 13 8" xfId="33810"/>
    <cellStyle name="强调文字颜色 3 2 13 9" xfId="33811"/>
    <cellStyle name="强调文字颜色 3 2 14" xfId="33812"/>
    <cellStyle name="强调文字颜色 3 2 14 10" xfId="33813"/>
    <cellStyle name="强调文字颜色 3 2 14 11" xfId="33814"/>
    <cellStyle name="强调文字颜色 3 2 14 12" xfId="33815"/>
    <cellStyle name="强调文字颜色 3 2 14 13" xfId="33816"/>
    <cellStyle name="强调文字颜色 3 2 14 14" xfId="33817"/>
    <cellStyle name="强调文字颜色 3 2 14 15" xfId="33818"/>
    <cellStyle name="强调文字颜色 3 2 14 2" xfId="33819"/>
    <cellStyle name="强调文字颜色 3 2 14 3" xfId="33820"/>
    <cellStyle name="强调文字颜色 3 2 14 4" xfId="33821"/>
    <cellStyle name="强调文字颜色 3 2 14 5" xfId="33822"/>
    <cellStyle name="强调文字颜色 3 2 14 6" xfId="33823"/>
    <cellStyle name="强调文字颜色 3 2 14 7" xfId="33824"/>
    <cellStyle name="强调文字颜色 3 2 14 8" xfId="33825"/>
    <cellStyle name="强调文字颜色 3 2 14 9" xfId="33826"/>
    <cellStyle name="强调文字颜色 3 2 15" xfId="33827"/>
    <cellStyle name="强调文字颜色 3 2 15 10" xfId="33828"/>
    <cellStyle name="强调文字颜色 3 2 15 11" xfId="33829"/>
    <cellStyle name="强调文字颜色 3 2 15 12" xfId="33830"/>
    <cellStyle name="强调文字颜色 3 2 15 13" xfId="33831"/>
    <cellStyle name="强调文字颜色 3 2 15 14" xfId="33832"/>
    <cellStyle name="强调文字颜色 3 2 15 15" xfId="33833"/>
    <cellStyle name="强调文字颜色 3 2 15 2" xfId="33834"/>
    <cellStyle name="强调文字颜色 3 2 15 3" xfId="33835"/>
    <cellStyle name="强调文字颜色 3 2 15 4" xfId="33836"/>
    <cellStyle name="强调文字颜色 3 2 15 5" xfId="33837"/>
    <cellStyle name="强调文字颜色 3 2 15 6" xfId="33838"/>
    <cellStyle name="强调文字颜色 3 2 15 7" xfId="33839"/>
    <cellStyle name="强调文字颜色 3 2 15 8" xfId="33840"/>
    <cellStyle name="强调文字颜色 3 2 15 9" xfId="33841"/>
    <cellStyle name="强调文字颜色 3 2 16" xfId="33842"/>
    <cellStyle name="强调文字颜色 3 2 16 10" xfId="33843"/>
    <cellStyle name="强调文字颜色 3 2 16 11" xfId="33844"/>
    <cellStyle name="强调文字颜色 3 2 16 12" xfId="33845"/>
    <cellStyle name="强调文字颜色 3 2 16 13" xfId="33846"/>
    <cellStyle name="强调文字颜色 3 2 16 14" xfId="33847"/>
    <cellStyle name="强调文字颜色 3 2 16 15" xfId="33848"/>
    <cellStyle name="强调文字颜色 3 2 16 2" xfId="33849"/>
    <cellStyle name="强调文字颜色 3 2 16 3" xfId="33850"/>
    <cellStyle name="强调文字颜色 3 2 16 4" xfId="33851"/>
    <cellStyle name="强调文字颜色 3 2 16 5" xfId="33852"/>
    <cellStyle name="强调文字颜色 3 2 16 6" xfId="33853"/>
    <cellStyle name="强调文字颜色 3 2 16 7" xfId="33854"/>
    <cellStyle name="强调文字颜色 3 2 16 8" xfId="33855"/>
    <cellStyle name="强调文字颜色 3 2 16 9" xfId="33856"/>
    <cellStyle name="强调文字颜色 3 2 17" xfId="33857"/>
    <cellStyle name="强调文字颜色 3 2 17 10" xfId="33858"/>
    <cellStyle name="强调文字颜色 3 2 17 11" xfId="33859"/>
    <cellStyle name="强调文字颜色 3 2 17 12" xfId="33860"/>
    <cellStyle name="强调文字颜色 3 2 17 13" xfId="33861"/>
    <cellStyle name="强调文字颜色 3 2 17 14" xfId="33862"/>
    <cellStyle name="强调文字颜色 3 2 17 15" xfId="33863"/>
    <cellStyle name="强调文字颜色 3 2 17 2" xfId="33864"/>
    <cellStyle name="强调文字颜色 3 2 17 3" xfId="33865"/>
    <cellStyle name="强调文字颜色 3 2 17 4" xfId="33866"/>
    <cellStyle name="强调文字颜色 3 2 17 5" xfId="33867"/>
    <cellStyle name="强调文字颜色 3 2 17 6" xfId="33868"/>
    <cellStyle name="强调文字颜色 3 2 17 7" xfId="33869"/>
    <cellStyle name="强调文字颜色 3 2 17 8" xfId="33870"/>
    <cellStyle name="强调文字颜色 3 2 17 9" xfId="33871"/>
    <cellStyle name="强调文字颜色 3 2 18" xfId="33872"/>
    <cellStyle name="强调文字颜色 3 2 18 10" xfId="33873"/>
    <cellStyle name="强调文字颜色 3 2 18 11" xfId="33874"/>
    <cellStyle name="强调文字颜色 3 2 18 12" xfId="33875"/>
    <cellStyle name="强调文字颜色 3 2 18 13" xfId="33876"/>
    <cellStyle name="强调文字颜色 3 2 18 14" xfId="33877"/>
    <cellStyle name="强调文字颜色 3 2 18 15" xfId="33878"/>
    <cellStyle name="强调文字颜色 3 2 18 2" xfId="33879"/>
    <cellStyle name="强调文字颜色 3 2 18 3" xfId="33880"/>
    <cellStyle name="强调文字颜色 3 2 18 4" xfId="33881"/>
    <cellStyle name="强调文字颜色 3 2 18 5" xfId="33882"/>
    <cellStyle name="强调文字颜色 3 2 18 6" xfId="33883"/>
    <cellStyle name="强调文字颜色 3 2 18 7" xfId="33884"/>
    <cellStyle name="强调文字颜色 3 2 18 8" xfId="33885"/>
    <cellStyle name="强调文字颜色 3 2 18 9" xfId="33886"/>
    <cellStyle name="强调文字颜色 3 2 19" xfId="33887"/>
    <cellStyle name="强调文字颜色 3 2 19 10" xfId="33888"/>
    <cellStyle name="强调文字颜色 3 2 19 11" xfId="33889"/>
    <cellStyle name="强调文字颜色 3 2 19 12" xfId="33890"/>
    <cellStyle name="强调文字颜色 3 2 19 13" xfId="33891"/>
    <cellStyle name="强调文字颜色 3 2 19 14" xfId="33892"/>
    <cellStyle name="强调文字颜色 3 2 19 15" xfId="33893"/>
    <cellStyle name="强调文字颜色 3 2 19 2" xfId="33894"/>
    <cellStyle name="强调文字颜色 3 2 19 3" xfId="33895"/>
    <cellStyle name="强调文字颜色 3 2 19 4" xfId="33896"/>
    <cellStyle name="强调文字颜色 3 2 19 5" xfId="33897"/>
    <cellStyle name="强调文字颜色 3 2 19 6" xfId="33898"/>
    <cellStyle name="强调文字颜色 3 2 19 7" xfId="33899"/>
    <cellStyle name="强调文字颜色 3 2 19 8" xfId="33900"/>
    <cellStyle name="强调文字颜色 3 2 19 9" xfId="33901"/>
    <cellStyle name="强调文字颜色 3 2 2" xfId="33902"/>
    <cellStyle name="强调文字颜色 3 2 2 10" xfId="33903"/>
    <cellStyle name="强调文字颜色 3 2 2 11" xfId="33904"/>
    <cellStyle name="强调文字颜色 3 2 2 12" xfId="33905"/>
    <cellStyle name="强调文字颜色 3 2 2 13" xfId="33906"/>
    <cellStyle name="强调文字颜色 3 2 2 14" xfId="33907"/>
    <cellStyle name="强调文字颜色 3 2 2 15" xfId="33908"/>
    <cellStyle name="强调文字颜色 3 2 2 2" xfId="33909"/>
    <cellStyle name="强调文字颜色 3 2 2 3" xfId="33910"/>
    <cellStyle name="强调文字颜色 3 2 2 4" xfId="33911"/>
    <cellStyle name="强调文字颜色 3 2 2 5" xfId="33912"/>
    <cellStyle name="强调文字颜色 3 2 2 6" xfId="33913"/>
    <cellStyle name="强调文字颜色 3 2 2 7" xfId="33914"/>
    <cellStyle name="强调文字颜色 3 2 2 8" xfId="33915"/>
    <cellStyle name="强调文字颜色 3 2 2 9" xfId="33916"/>
    <cellStyle name="强调文字颜色 3 2 20" xfId="33917"/>
    <cellStyle name="强调文字颜色 3 2 20 10" xfId="33918"/>
    <cellStyle name="强调文字颜色 3 2 20 11" xfId="33919"/>
    <cellStyle name="强调文字颜色 3 2 20 12" xfId="33920"/>
    <cellStyle name="强调文字颜色 3 2 20 13" xfId="33921"/>
    <cellStyle name="强调文字颜色 3 2 20 14" xfId="33922"/>
    <cellStyle name="强调文字颜色 3 2 20 15" xfId="33923"/>
    <cellStyle name="强调文字颜色 3 2 20 2" xfId="33924"/>
    <cellStyle name="强调文字颜色 3 2 20 3" xfId="33925"/>
    <cellStyle name="强调文字颜色 3 2 20 4" xfId="33926"/>
    <cellStyle name="强调文字颜色 3 2 20 5" xfId="33927"/>
    <cellStyle name="强调文字颜色 3 2 20 6" xfId="33928"/>
    <cellStyle name="强调文字颜色 3 2 20 7" xfId="33929"/>
    <cellStyle name="强调文字颜色 3 2 20 8" xfId="33930"/>
    <cellStyle name="强调文字颜色 3 2 20 9" xfId="33931"/>
    <cellStyle name="强调文字颜色 3 2 21" xfId="33932"/>
    <cellStyle name="强调文字颜色 3 2 21 10" xfId="33933"/>
    <cellStyle name="强调文字颜色 3 2 21 11" xfId="33934"/>
    <cellStyle name="强调文字颜色 3 2 21 12" xfId="33935"/>
    <cellStyle name="强调文字颜色 3 2 21 13" xfId="33936"/>
    <cellStyle name="强调文字颜色 3 2 21 14" xfId="33937"/>
    <cellStyle name="强调文字颜色 3 2 21 15" xfId="33938"/>
    <cellStyle name="强调文字颜色 3 2 21 2" xfId="33939"/>
    <cellStyle name="强调文字颜色 3 2 21 3" xfId="33940"/>
    <cellStyle name="强调文字颜色 3 2 21 4" xfId="33941"/>
    <cellStyle name="强调文字颜色 3 2 21 5" xfId="33942"/>
    <cellStyle name="强调文字颜色 3 2 21 6" xfId="33943"/>
    <cellStyle name="强调文字颜色 3 2 21 7" xfId="33944"/>
    <cellStyle name="强调文字颜色 3 2 21 8" xfId="33945"/>
    <cellStyle name="强调文字颜色 3 2 21 9" xfId="33946"/>
    <cellStyle name="强调文字颜色 3 2 22" xfId="33947"/>
    <cellStyle name="强调文字颜色 3 2 22 10" xfId="33948"/>
    <cellStyle name="强调文字颜色 3 2 22 11" xfId="33949"/>
    <cellStyle name="强调文字颜色 3 2 22 12" xfId="33950"/>
    <cellStyle name="强调文字颜色 3 2 22 13" xfId="33951"/>
    <cellStyle name="强调文字颜色 3 2 22 14" xfId="33952"/>
    <cellStyle name="强调文字颜色 3 2 22 15" xfId="33953"/>
    <cellStyle name="强调文字颜色 3 2 22 2" xfId="33954"/>
    <cellStyle name="强调文字颜色 3 2 22 3" xfId="33955"/>
    <cellStyle name="强调文字颜色 3 2 22 4" xfId="33956"/>
    <cellStyle name="强调文字颜色 3 2 22 5" xfId="33957"/>
    <cellStyle name="强调文字颜色 3 2 22 6" xfId="33958"/>
    <cellStyle name="强调文字颜色 3 2 22 7" xfId="33959"/>
    <cellStyle name="强调文字颜色 3 2 22 8" xfId="33960"/>
    <cellStyle name="强调文字颜色 3 2 22 9" xfId="33961"/>
    <cellStyle name="强调文字颜色 3 2 23" xfId="33962"/>
    <cellStyle name="强调文字颜色 3 2 23 10" xfId="33963"/>
    <cellStyle name="强调文字颜色 3 2 23 11" xfId="33964"/>
    <cellStyle name="强调文字颜色 3 2 23 12" xfId="33965"/>
    <cellStyle name="强调文字颜色 3 2 23 13" xfId="33966"/>
    <cellStyle name="强调文字颜色 3 2 23 14" xfId="33967"/>
    <cellStyle name="强调文字颜色 3 2 23 15" xfId="33968"/>
    <cellStyle name="强调文字颜色 3 2 23 2" xfId="33969"/>
    <cellStyle name="强调文字颜色 3 2 23 3" xfId="33970"/>
    <cellStyle name="强调文字颜色 3 2 23 4" xfId="33971"/>
    <cellStyle name="强调文字颜色 3 2 23 5" xfId="33972"/>
    <cellStyle name="强调文字颜色 3 2 23 6" xfId="33973"/>
    <cellStyle name="强调文字颜色 3 2 23 7" xfId="33974"/>
    <cellStyle name="强调文字颜色 3 2 23 8" xfId="33975"/>
    <cellStyle name="强调文字颜色 3 2 23 9" xfId="33976"/>
    <cellStyle name="强调文字颜色 3 2 24" xfId="33977"/>
    <cellStyle name="强调文字颜色 3 2 24 10" xfId="33978"/>
    <cellStyle name="强调文字颜色 3 2 24 11" xfId="33979"/>
    <cellStyle name="强调文字颜色 3 2 24 12" xfId="33980"/>
    <cellStyle name="强调文字颜色 3 2 24 13" xfId="33981"/>
    <cellStyle name="强调文字颜色 3 2 24 14" xfId="33982"/>
    <cellStyle name="强调文字颜色 3 2 24 15" xfId="33983"/>
    <cellStyle name="强调文字颜色 3 2 24 2" xfId="33984"/>
    <cellStyle name="强调文字颜色 3 2 24 3" xfId="33985"/>
    <cellStyle name="强调文字颜色 3 2 24 4" xfId="33986"/>
    <cellStyle name="强调文字颜色 3 2 24 5" xfId="33987"/>
    <cellStyle name="强调文字颜色 3 2 24 6" xfId="33988"/>
    <cellStyle name="强调文字颜色 3 2 24 7" xfId="33989"/>
    <cellStyle name="强调文字颜色 3 2 24 8" xfId="33990"/>
    <cellStyle name="强调文字颜色 3 2 24 9" xfId="33991"/>
    <cellStyle name="强调文字颜色 3 2 25" xfId="33992"/>
    <cellStyle name="强调文字颜色 3 2 25 10" xfId="33993"/>
    <cellStyle name="强调文字颜色 3 2 25 11" xfId="33994"/>
    <cellStyle name="强调文字颜色 3 2 25 12" xfId="33995"/>
    <cellStyle name="强调文字颜色 3 2 25 13" xfId="33996"/>
    <cellStyle name="强调文字颜色 3 2 25 14" xfId="33997"/>
    <cellStyle name="强调文字颜色 3 2 25 15" xfId="33998"/>
    <cellStyle name="强调文字颜色 3 2 25 2" xfId="33999"/>
    <cellStyle name="强调文字颜色 3 2 25 3" xfId="34000"/>
    <cellStyle name="强调文字颜色 3 2 25 4" xfId="34001"/>
    <cellStyle name="强调文字颜色 3 2 25 5" xfId="34002"/>
    <cellStyle name="强调文字颜色 3 2 25 6" xfId="34003"/>
    <cellStyle name="强调文字颜色 3 2 25 7" xfId="34004"/>
    <cellStyle name="强调文字颜色 3 2 25 8" xfId="34005"/>
    <cellStyle name="强调文字颜色 3 2 25 9" xfId="34006"/>
    <cellStyle name="强调文字颜色 3 2 26" xfId="34007"/>
    <cellStyle name="强调文字颜色 3 2 26 10" xfId="34008"/>
    <cellStyle name="强调文字颜色 3 2 26 11" xfId="34009"/>
    <cellStyle name="强调文字颜色 3 2 26 12" xfId="34010"/>
    <cellStyle name="强调文字颜色 3 2 26 13" xfId="34011"/>
    <cellStyle name="强调文字颜色 3 2 26 14" xfId="34012"/>
    <cellStyle name="强调文字颜色 3 2 26 15" xfId="34013"/>
    <cellStyle name="强调文字颜色 3 2 26 2" xfId="34014"/>
    <cellStyle name="强调文字颜色 3 2 26 3" xfId="34015"/>
    <cellStyle name="强调文字颜色 3 2 26 4" xfId="34016"/>
    <cellStyle name="强调文字颜色 3 2 26 5" xfId="34017"/>
    <cellStyle name="强调文字颜色 3 2 26 6" xfId="34018"/>
    <cellStyle name="强调文字颜色 3 2 26 7" xfId="34019"/>
    <cellStyle name="强调文字颜色 3 2 26 8" xfId="34020"/>
    <cellStyle name="强调文字颜色 3 2 26 9" xfId="34021"/>
    <cellStyle name="强调文字颜色 3 2 27" xfId="34022"/>
    <cellStyle name="强调文字颜色 3 2 27 10" xfId="34023"/>
    <cellStyle name="强调文字颜色 3 2 27 11" xfId="34024"/>
    <cellStyle name="强调文字颜色 3 2 27 12" xfId="34025"/>
    <cellStyle name="强调文字颜色 3 2 27 13" xfId="34026"/>
    <cellStyle name="强调文字颜色 3 2 27 14" xfId="34027"/>
    <cellStyle name="强调文字颜色 3 2 27 15" xfId="34028"/>
    <cellStyle name="强调文字颜色 3 2 27 2" xfId="34029"/>
    <cellStyle name="强调文字颜色 3 2 27 3" xfId="34030"/>
    <cellStyle name="强调文字颜色 3 2 27 4" xfId="34031"/>
    <cellStyle name="强调文字颜色 3 2 27 5" xfId="34032"/>
    <cellStyle name="强调文字颜色 3 2 27 6" xfId="34033"/>
    <cellStyle name="强调文字颜色 3 2 27 7" xfId="34034"/>
    <cellStyle name="强调文字颜色 3 2 27 8" xfId="34035"/>
    <cellStyle name="强调文字颜色 3 2 27 9" xfId="34036"/>
    <cellStyle name="强调文字颜色 3 2 28" xfId="34037"/>
    <cellStyle name="强调文字颜色 3 2 28 10" xfId="34038"/>
    <cellStyle name="强调文字颜色 3 2 28 11" xfId="34039"/>
    <cellStyle name="强调文字颜色 3 2 28 12" xfId="34040"/>
    <cellStyle name="强调文字颜色 3 2 28 13" xfId="34041"/>
    <cellStyle name="强调文字颜色 3 2 28 14" xfId="34042"/>
    <cellStyle name="强调文字颜色 3 2 28 15" xfId="34043"/>
    <cellStyle name="强调文字颜色 3 2 28 2" xfId="34044"/>
    <cellStyle name="强调文字颜色 3 2 28 3" xfId="34045"/>
    <cellStyle name="强调文字颜色 3 2 28 4" xfId="34046"/>
    <cellStyle name="强调文字颜色 3 2 28 5" xfId="34047"/>
    <cellStyle name="强调文字颜色 3 2 28 6" xfId="34048"/>
    <cellStyle name="强调文字颜色 3 2 28 7" xfId="34049"/>
    <cellStyle name="强调文字颜色 3 2 28 8" xfId="34050"/>
    <cellStyle name="强调文字颜色 3 2 28 9" xfId="34051"/>
    <cellStyle name="强调文字颜色 3 2 29" xfId="34052"/>
    <cellStyle name="强调文字颜色 3 2 29 10" xfId="34053"/>
    <cellStyle name="强调文字颜色 3 2 29 11" xfId="34054"/>
    <cellStyle name="强调文字颜色 3 2 29 12" xfId="34055"/>
    <cellStyle name="强调文字颜色 3 2 29 13" xfId="34056"/>
    <cellStyle name="强调文字颜色 3 2 29 14" xfId="34057"/>
    <cellStyle name="强调文字颜色 3 2 29 15" xfId="34058"/>
    <cellStyle name="强调文字颜色 3 2 29 2" xfId="34059"/>
    <cellStyle name="强调文字颜色 3 2 29 3" xfId="34060"/>
    <cellStyle name="强调文字颜色 3 2 29 4" xfId="34061"/>
    <cellStyle name="强调文字颜色 3 2 29 5" xfId="34062"/>
    <cellStyle name="强调文字颜色 3 2 29 6" xfId="34063"/>
    <cellStyle name="强调文字颜色 3 2 29 7" xfId="34064"/>
    <cellStyle name="强调文字颜色 3 2 29 8" xfId="34065"/>
    <cellStyle name="强调文字颜色 3 2 29 9" xfId="34066"/>
    <cellStyle name="强调文字颜色 3 2 3" xfId="34067"/>
    <cellStyle name="强调文字颜色 3 2 3 10" xfId="34068"/>
    <cellStyle name="强调文字颜色 3 2 3 11" xfId="34069"/>
    <cellStyle name="强调文字颜色 3 2 3 12" xfId="34070"/>
    <cellStyle name="强调文字颜色 3 2 3 13" xfId="34071"/>
    <cellStyle name="强调文字颜色 3 2 3 14" xfId="34072"/>
    <cellStyle name="强调文字颜色 3 2 3 15" xfId="34073"/>
    <cellStyle name="强调文字颜色 3 2 3 2" xfId="34074"/>
    <cellStyle name="强调文字颜色 3 2 3 3" xfId="34075"/>
    <cellStyle name="强调文字颜色 3 2 3 4" xfId="34076"/>
    <cellStyle name="强调文字颜色 3 2 3 5" xfId="34077"/>
    <cellStyle name="强调文字颜色 3 2 3 6" xfId="34078"/>
    <cellStyle name="强调文字颜色 3 2 3 7" xfId="34079"/>
    <cellStyle name="强调文字颜色 3 2 3 8" xfId="34080"/>
    <cellStyle name="强调文字颜色 3 2 3 9" xfId="34081"/>
    <cellStyle name="强调文字颜色 3 2 30" xfId="34082"/>
    <cellStyle name="强调文字颜色 3 2 30 10" xfId="34083"/>
    <cellStyle name="强调文字颜色 3 2 30 11" xfId="34084"/>
    <cellStyle name="强调文字颜色 3 2 30 12" xfId="34085"/>
    <cellStyle name="强调文字颜色 3 2 30 13" xfId="34086"/>
    <cellStyle name="强调文字颜色 3 2 30 14" xfId="34087"/>
    <cellStyle name="强调文字颜色 3 2 30 15" xfId="34088"/>
    <cellStyle name="强调文字颜色 3 2 30 2" xfId="34089"/>
    <cellStyle name="强调文字颜色 3 2 30 3" xfId="34090"/>
    <cellStyle name="强调文字颜色 3 2 30 4" xfId="34091"/>
    <cellStyle name="强调文字颜色 3 2 30 5" xfId="34092"/>
    <cellStyle name="强调文字颜色 3 2 30 6" xfId="34093"/>
    <cellStyle name="强调文字颜色 3 2 30 7" xfId="34094"/>
    <cellStyle name="强调文字颜色 3 2 30 8" xfId="34095"/>
    <cellStyle name="强调文字颜色 3 2 30 9" xfId="34096"/>
    <cellStyle name="强调文字颜色 3 2 31" xfId="34097"/>
    <cellStyle name="强调文字颜色 3 2 31 10" xfId="34098"/>
    <cellStyle name="强调文字颜色 3 2 31 11" xfId="34099"/>
    <cellStyle name="强调文字颜色 3 2 31 12" xfId="34100"/>
    <cellStyle name="强调文字颜色 3 2 31 13" xfId="34101"/>
    <cellStyle name="强调文字颜色 3 2 31 14" xfId="34102"/>
    <cellStyle name="强调文字颜色 3 2 31 15" xfId="34103"/>
    <cellStyle name="强调文字颜色 3 2 31 2" xfId="34104"/>
    <cellStyle name="强调文字颜色 3 2 31 3" xfId="34105"/>
    <cellStyle name="强调文字颜色 3 2 31 4" xfId="34106"/>
    <cellStyle name="强调文字颜色 3 2 31 5" xfId="34107"/>
    <cellStyle name="强调文字颜色 3 2 31 6" xfId="34108"/>
    <cellStyle name="强调文字颜色 3 2 31 7" xfId="34109"/>
    <cellStyle name="强调文字颜色 3 2 31 8" xfId="34110"/>
    <cellStyle name="强调文字颜色 3 2 31 9" xfId="34111"/>
    <cellStyle name="强调文字颜色 3 2 32" xfId="34112"/>
    <cellStyle name="强调文字颜色 3 2 32 10" xfId="34113"/>
    <cellStyle name="强调文字颜色 3 2 32 11" xfId="34114"/>
    <cellStyle name="强调文字颜色 3 2 32 12" xfId="34115"/>
    <cellStyle name="强调文字颜色 3 2 32 13" xfId="34116"/>
    <cellStyle name="强调文字颜色 3 2 32 14" xfId="34117"/>
    <cellStyle name="强调文字颜色 3 2 32 15" xfId="34118"/>
    <cellStyle name="强调文字颜色 3 2 32 2" xfId="34119"/>
    <cellStyle name="强调文字颜色 3 2 32 3" xfId="34120"/>
    <cellStyle name="强调文字颜色 3 2 32 4" xfId="34121"/>
    <cellStyle name="强调文字颜色 3 2 32 5" xfId="34122"/>
    <cellStyle name="强调文字颜色 3 2 32 6" xfId="34123"/>
    <cellStyle name="强调文字颜色 3 2 32 7" xfId="34124"/>
    <cellStyle name="强调文字颜色 3 2 32 8" xfId="34125"/>
    <cellStyle name="强调文字颜色 3 2 32 9" xfId="34126"/>
    <cellStyle name="强调文字颜色 3 2 33" xfId="34127"/>
    <cellStyle name="强调文字颜色 3 2 33 10" xfId="34128"/>
    <cellStyle name="强调文字颜色 3 2 33 11" xfId="34129"/>
    <cellStyle name="强调文字颜色 3 2 33 12" xfId="34130"/>
    <cellStyle name="强调文字颜色 3 2 33 13" xfId="34131"/>
    <cellStyle name="强调文字颜色 3 2 33 14" xfId="34132"/>
    <cellStyle name="强调文字颜色 3 2 33 15" xfId="34133"/>
    <cellStyle name="强调文字颜色 3 2 33 2" xfId="34134"/>
    <cellStyle name="强调文字颜色 3 2 33 3" xfId="34135"/>
    <cellStyle name="强调文字颜色 3 2 33 4" xfId="34136"/>
    <cellStyle name="强调文字颜色 3 2 33 5" xfId="34137"/>
    <cellStyle name="强调文字颜色 3 2 33 6" xfId="34138"/>
    <cellStyle name="强调文字颜色 3 2 33 7" xfId="34139"/>
    <cellStyle name="强调文字颜色 3 2 33 8" xfId="34140"/>
    <cellStyle name="强调文字颜色 3 2 33 9" xfId="34141"/>
    <cellStyle name="强调文字颜色 3 2 34" xfId="34142"/>
    <cellStyle name="强调文字颜色 3 2 34 10" xfId="34143"/>
    <cellStyle name="强调文字颜色 3 2 34 11" xfId="34144"/>
    <cellStyle name="强调文字颜色 3 2 34 12" xfId="34145"/>
    <cellStyle name="强调文字颜色 3 2 34 13" xfId="34146"/>
    <cellStyle name="强调文字颜色 3 2 34 14" xfId="34147"/>
    <cellStyle name="强调文字颜色 3 2 34 15" xfId="34148"/>
    <cellStyle name="强调文字颜色 3 2 34 2" xfId="34149"/>
    <cellStyle name="强调文字颜色 3 2 34 3" xfId="34150"/>
    <cellStyle name="强调文字颜色 3 2 34 4" xfId="34151"/>
    <cellStyle name="强调文字颜色 3 2 34 5" xfId="34152"/>
    <cellStyle name="强调文字颜色 3 2 34 6" xfId="34153"/>
    <cellStyle name="强调文字颜色 3 2 34 7" xfId="34154"/>
    <cellStyle name="强调文字颜色 3 2 34 8" xfId="34155"/>
    <cellStyle name="强调文字颜色 3 2 34 9" xfId="34156"/>
    <cellStyle name="强调文字颜色 3 2 35" xfId="34157"/>
    <cellStyle name="强调文字颜色 3 2 36" xfId="34158"/>
    <cellStyle name="强调文字颜色 3 2 37" xfId="34159"/>
    <cellStyle name="强调文字颜色 3 2 38" xfId="34160"/>
    <cellStyle name="强调文字颜色 3 2 39" xfId="34161"/>
    <cellStyle name="强调文字颜色 3 2 4" xfId="34162"/>
    <cellStyle name="强调文字颜色 3 2 4 10" xfId="34163"/>
    <cellStyle name="强调文字颜色 3 2 4 11" xfId="34164"/>
    <cellStyle name="强调文字颜色 3 2 4 12" xfId="34165"/>
    <cellStyle name="强调文字颜色 3 2 4 13" xfId="34166"/>
    <cellStyle name="强调文字颜色 3 2 4 14" xfId="34167"/>
    <cellStyle name="强调文字颜色 3 2 4 15" xfId="34168"/>
    <cellStyle name="强调文字颜色 3 2 4 2" xfId="34169"/>
    <cellStyle name="强调文字颜色 3 2 4 3" xfId="34170"/>
    <cellStyle name="强调文字颜色 3 2 4 4" xfId="34171"/>
    <cellStyle name="强调文字颜色 3 2 4 5" xfId="34172"/>
    <cellStyle name="强调文字颜色 3 2 4 6" xfId="34173"/>
    <cellStyle name="强调文字颜色 3 2 4 7" xfId="34174"/>
    <cellStyle name="强调文字颜色 3 2 4 8" xfId="34175"/>
    <cellStyle name="强调文字颜色 3 2 4 9" xfId="34176"/>
    <cellStyle name="强调文字颜色 3 2 40" xfId="34177"/>
    <cellStyle name="强调文字颜色 3 2 41" xfId="34178"/>
    <cellStyle name="强调文字颜色 3 2 42" xfId="34179"/>
    <cellStyle name="强调文字颜色 3 2 43" xfId="34180"/>
    <cellStyle name="强调文字颜色 3 2 44" xfId="34181"/>
    <cellStyle name="强调文字颜色 3 2 45" xfId="34182"/>
    <cellStyle name="强调文字颜色 3 2 46" xfId="34183"/>
    <cellStyle name="强调文字颜色 3 2 47" xfId="34184"/>
    <cellStyle name="强调文字颜色 3 2 48" xfId="34185"/>
    <cellStyle name="强调文字颜色 3 2 49" xfId="34186"/>
    <cellStyle name="强调文字颜色 3 2 5" xfId="34187"/>
    <cellStyle name="强调文字颜色 3 2 5 10" xfId="34188"/>
    <cellStyle name="强调文字颜色 3 2 5 11" xfId="34189"/>
    <cellStyle name="强调文字颜色 3 2 5 12" xfId="34190"/>
    <cellStyle name="强调文字颜色 3 2 5 13" xfId="34191"/>
    <cellStyle name="强调文字颜色 3 2 5 14" xfId="34192"/>
    <cellStyle name="强调文字颜色 3 2 5 15" xfId="34193"/>
    <cellStyle name="强调文字颜色 3 2 5 2" xfId="34194"/>
    <cellStyle name="强调文字颜色 3 2 5 3" xfId="34195"/>
    <cellStyle name="强调文字颜色 3 2 5 4" xfId="34196"/>
    <cellStyle name="强调文字颜色 3 2 5 5" xfId="34197"/>
    <cellStyle name="强调文字颜色 3 2 5 6" xfId="34198"/>
    <cellStyle name="强调文字颜色 3 2 5 7" xfId="34199"/>
    <cellStyle name="强调文字颜色 3 2 5 8" xfId="34200"/>
    <cellStyle name="强调文字颜色 3 2 5 9" xfId="34201"/>
    <cellStyle name="强调文字颜色 3 2 50" xfId="34202"/>
    <cellStyle name="强调文字颜色 3 2 51" xfId="34203"/>
    <cellStyle name="强调文字颜色 3 2 52" xfId="34204"/>
    <cellStyle name="强调文字颜色 3 2 53" xfId="34205"/>
    <cellStyle name="强调文字颜色 3 2 54" xfId="34206"/>
    <cellStyle name="强调文字颜色 3 2 55" xfId="34207"/>
    <cellStyle name="强调文字颜色 3 2 56" xfId="34208"/>
    <cellStyle name="强调文字颜色 3 2 57" xfId="34209"/>
    <cellStyle name="强调文字颜色 3 2 58" xfId="34210"/>
    <cellStyle name="强调文字颜色 3 2 59" xfId="34211"/>
    <cellStyle name="强调文字颜色 3 2 6" xfId="34212"/>
    <cellStyle name="强调文字颜色 3 2 6 10" xfId="34213"/>
    <cellStyle name="强调文字颜色 3 2 6 11" xfId="34214"/>
    <cellStyle name="强调文字颜色 3 2 6 12" xfId="34215"/>
    <cellStyle name="强调文字颜色 3 2 6 13" xfId="34216"/>
    <cellStyle name="强调文字颜色 3 2 6 14" xfId="34217"/>
    <cellStyle name="强调文字颜色 3 2 6 15" xfId="34218"/>
    <cellStyle name="强调文字颜色 3 2 6 2" xfId="34219"/>
    <cellStyle name="强调文字颜色 3 2 6 3" xfId="34220"/>
    <cellStyle name="强调文字颜色 3 2 6 4" xfId="34221"/>
    <cellStyle name="强调文字颜色 3 2 6 5" xfId="34222"/>
    <cellStyle name="强调文字颜色 3 2 6 6" xfId="34223"/>
    <cellStyle name="强调文字颜色 3 2 6 7" xfId="34224"/>
    <cellStyle name="强调文字颜色 3 2 6 8" xfId="34225"/>
    <cellStyle name="强调文字颜色 3 2 6 9" xfId="34226"/>
    <cellStyle name="强调文字颜色 3 2 60" xfId="34227"/>
    <cellStyle name="强调文字颜色 3 2 7" xfId="34228"/>
    <cellStyle name="强调文字颜色 3 2 7 10" xfId="34229"/>
    <cellStyle name="强调文字颜色 3 2 7 11" xfId="34230"/>
    <cellStyle name="强调文字颜色 3 2 7 12" xfId="34231"/>
    <cellStyle name="强调文字颜色 3 2 7 13" xfId="34232"/>
    <cellStyle name="强调文字颜色 3 2 7 14" xfId="34233"/>
    <cellStyle name="强调文字颜色 3 2 7 15" xfId="34234"/>
    <cellStyle name="强调文字颜色 3 2 7 2" xfId="34235"/>
    <cellStyle name="强调文字颜色 3 2 7 3" xfId="34236"/>
    <cellStyle name="强调文字颜色 3 2 7 4" xfId="34237"/>
    <cellStyle name="强调文字颜色 3 2 7 5" xfId="34238"/>
    <cellStyle name="强调文字颜色 3 2 7 6" xfId="34239"/>
    <cellStyle name="强调文字颜色 3 2 7 7" xfId="34240"/>
    <cellStyle name="强调文字颜色 3 2 7 8" xfId="34241"/>
    <cellStyle name="强调文字颜色 3 2 7 9" xfId="34242"/>
    <cellStyle name="强调文字颜色 3 2 8" xfId="34243"/>
    <cellStyle name="强调文字颜色 3 2 8 10" xfId="34244"/>
    <cellStyle name="强调文字颜色 3 2 8 11" xfId="34245"/>
    <cellStyle name="强调文字颜色 3 2 8 12" xfId="34246"/>
    <cellStyle name="强调文字颜色 3 2 8 13" xfId="34247"/>
    <cellStyle name="强调文字颜色 3 2 8 14" xfId="34248"/>
    <cellStyle name="强调文字颜色 3 2 8 15" xfId="34249"/>
    <cellStyle name="强调文字颜色 3 2 8 2" xfId="34250"/>
    <cellStyle name="强调文字颜色 3 2 8 3" xfId="34251"/>
    <cellStyle name="强调文字颜色 3 2 8 4" xfId="34252"/>
    <cellStyle name="强调文字颜色 3 2 8 5" xfId="34253"/>
    <cellStyle name="强调文字颜色 3 2 8 6" xfId="34254"/>
    <cellStyle name="强调文字颜色 3 2 8 7" xfId="34255"/>
    <cellStyle name="强调文字颜色 3 2 8 8" xfId="34256"/>
    <cellStyle name="强调文字颜色 3 2 8 9" xfId="34257"/>
    <cellStyle name="强调文字颜色 3 2 9" xfId="34258"/>
    <cellStyle name="强调文字颜色 3 2 9 10" xfId="34259"/>
    <cellStyle name="强调文字颜色 3 2 9 11" xfId="34260"/>
    <cellStyle name="强调文字颜色 3 2 9 12" xfId="34261"/>
    <cellStyle name="强调文字颜色 3 2 9 13" xfId="34262"/>
    <cellStyle name="强调文字颜色 3 2 9 14" xfId="34263"/>
    <cellStyle name="强调文字颜色 3 2 9 15" xfId="34264"/>
    <cellStyle name="强调文字颜色 3 2 9 2" xfId="34265"/>
    <cellStyle name="强调文字颜色 3 2 9 3" xfId="34266"/>
    <cellStyle name="强调文字颜色 3 2 9 4" xfId="34267"/>
    <cellStyle name="强调文字颜色 3 2 9 5" xfId="34268"/>
    <cellStyle name="强调文字颜色 3 2 9 6" xfId="34269"/>
    <cellStyle name="强调文字颜色 3 2 9 7" xfId="34270"/>
    <cellStyle name="强调文字颜色 3 2 9 8" xfId="34271"/>
    <cellStyle name="强调文字颜色 3 2 9 9" xfId="34272"/>
    <cellStyle name="强调文字颜色 3 3" xfId="34273"/>
    <cellStyle name="强调文字颜色 3 3 10" xfId="34274"/>
    <cellStyle name="强调文字颜色 3 3 11" xfId="34275"/>
    <cellStyle name="强调文字颜色 3 3 12" xfId="34276"/>
    <cellStyle name="强调文字颜色 3 3 13" xfId="34277"/>
    <cellStyle name="强调文字颜色 3 3 14" xfId="34278"/>
    <cellStyle name="强调文字颜色 3 3 15" xfId="34279"/>
    <cellStyle name="强调文字颜色 3 3 16" xfId="34280"/>
    <cellStyle name="强调文字颜色 3 3 17" xfId="34281"/>
    <cellStyle name="强调文字颜色 3 3 18" xfId="34282"/>
    <cellStyle name="强调文字颜色 3 3 19" xfId="34283"/>
    <cellStyle name="强调文字颜色 3 3 2" xfId="34284"/>
    <cellStyle name="强调文字颜色 3 3 2 10" xfId="34285"/>
    <cellStyle name="强调文字颜色 3 3 2 11" xfId="34286"/>
    <cellStyle name="强调文字颜色 3 3 2 12" xfId="34287"/>
    <cellStyle name="强调文字颜色 3 3 2 13" xfId="34288"/>
    <cellStyle name="强调文字颜色 3 3 2 14" xfId="34289"/>
    <cellStyle name="强调文字颜色 3 3 2 15" xfId="34290"/>
    <cellStyle name="强调文字颜色 3 3 2 2" xfId="34291"/>
    <cellStyle name="强调文字颜色 3 3 2 3" xfId="34292"/>
    <cellStyle name="强调文字颜色 3 3 2 4" xfId="34293"/>
    <cellStyle name="强调文字颜色 3 3 2 5" xfId="34294"/>
    <cellStyle name="强调文字颜色 3 3 2 6" xfId="34295"/>
    <cellStyle name="强调文字颜色 3 3 2 7" xfId="34296"/>
    <cellStyle name="强调文字颜色 3 3 2 8" xfId="34297"/>
    <cellStyle name="强调文字颜色 3 3 2 9" xfId="34298"/>
    <cellStyle name="强调文字颜色 3 3 20" xfId="34299"/>
    <cellStyle name="强调文字颜色 3 3 21" xfId="34300"/>
    <cellStyle name="强调文字颜色 3 3 22" xfId="34301"/>
    <cellStyle name="强调文字颜色 3 3 23" xfId="34302"/>
    <cellStyle name="强调文字颜色 3 3 24" xfId="34303"/>
    <cellStyle name="强调文字颜色 3 3 25" xfId="34304"/>
    <cellStyle name="强调文字颜色 3 3 26" xfId="34305"/>
    <cellStyle name="强调文字颜色 3 3 27" xfId="34306"/>
    <cellStyle name="强调文字颜色 3 3 28" xfId="34307"/>
    <cellStyle name="强调文字颜色 3 3 29" xfId="34308"/>
    <cellStyle name="强调文字颜色 3 3 3" xfId="34309"/>
    <cellStyle name="强调文字颜色 3 3 3 10" xfId="34310"/>
    <cellStyle name="强调文字颜色 3 3 3 11" xfId="34311"/>
    <cellStyle name="强调文字颜色 3 3 3 12" xfId="34312"/>
    <cellStyle name="强调文字颜色 3 3 3 13" xfId="34313"/>
    <cellStyle name="强调文字颜色 3 3 3 14" xfId="34314"/>
    <cellStyle name="强调文字颜色 3 3 3 15" xfId="34315"/>
    <cellStyle name="强调文字颜色 3 3 3 2" xfId="34316"/>
    <cellStyle name="强调文字颜色 3 3 3 3" xfId="34317"/>
    <cellStyle name="强调文字颜色 3 3 3 4" xfId="34318"/>
    <cellStyle name="强调文字颜色 3 3 3 5" xfId="34319"/>
    <cellStyle name="强调文字颜色 3 3 3 6" xfId="34320"/>
    <cellStyle name="强调文字颜色 3 3 3 7" xfId="34321"/>
    <cellStyle name="强调文字颜色 3 3 3 8" xfId="34322"/>
    <cellStyle name="强调文字颜色 3 3 3 9" xfId="34323"/>
    <cellStyle name="强调文字颜色 3 3 30" xfId="34324"/>
    <cellStyle name="强调文字颜色 3 3 31" xfId="34325"/>
    <cellStyle name="强调文字颜色 3 3 32" xfId="34326"/>
    <cellStyle name="强调文字颜色 3 3 33" xfId="34327"/>
    <cellStyle name="强调文字颜色 3 3 4" xfId="34328"/>
    <cellStyle name="强调文字颜色 3 3 4 10" xfId="34329"/>
    <cellStyle name="强调文字颜色 3 3 4 11" xfId="34330"/>
    <cellStyle name="强调文字颜色 3 3 4 12" xfId="34331"/>
    <cellStyle name="强调文字颜色 3 3 4 13" xfId="34332"/>
    <cellStyle name="强调文字颜色 3 3 4 14" xfId="34333"/>
    <cellStyle name="强调文字颜色 3 3 4 15" xfId="34334"/>
    <cellStyle name="强调文字颜色 3 3 4 2" xfId="34335"/>
    <cellStyle name="强调文字颜色 3 3 4 3" xfId="34336"/>
    <cellStyle name="强调文字颜色 3 3 4 4" xfId="34337"/>
    <cellStyle name="强调文字颜色 3 3 4 5" xfId="34338"/>
    <cellStyle name="强调文字颜色 3 3 4 6" xfId="34339"/>
    <cellStyle name="强调文字颜色 3 3 4 7" xfId="34340"/>
    <cellStyle name="强调文字颜色 3 3 4 8" xfId="34341"/>
    <cellStyle name="强调文字颜色 3 3 4 9" xfId="34342"/>
    <cellStyle name="强调文字颜色 3 3 5" xfId="34343"/>
    <cellStyle name="强调文字颜色 3 3 5 10" xfId="34344"/>
    <cellStyle name="强调文字颜色 3 3 5 11" xfId="34345"/>
    <cellStyle name="强调文字颜色 3 3 5 12" xfId="34346"/>
    <cellStyle name="强调文字颜色 3 3 5 13" xfId="34347"/>
    <cellStyle name="强调文字颜色 3 3 5 14" xfId="34348"/>
    <cellStyle name="强调文字颜色 3 3 5 15" xfId="34349"/>
    <cellStyle name="强调文字颜色 3 3 5 2" xfId="34350"/>
    <cellStyle name="强调文字颜色 3 3 5 3" xfId="34351"/>
    <cellStyle name="强调文字颜色 3 3 5 4" xfId="34352"/>
    <cellStyle name="强调文字颜色 3 3 5 5" xfId="34353"/>
    <cellStyle name="强调文字颜色 3 3 5 6" xfId="34354"/>
    <cellStyle name="强调文字颜色 3 3 5 7" xfId="34355"/>
    <cellStyle name="强调文字颜色 3 3 5 8" xfId="34356"/>
    <cellStyle name="强调文字颜色 3 3 5 9" xfId="34357"/>
    <cellStyle name="强调文字颜色 3 3 6" xfId="34358"/>
    <cellStyle name="强调文字颜色 3 3 6 10" xfId="34359"/>
    <cellStyle name="强调文字颜色 3 3 6 11" xfId="34360"/>
    <cellStyle name="强调文字颜色 3 3 6 12" xfId="34361"/>
    <cellStyle name="强调文字颜色 3 3 6 13" xfId="34362"/>
    <cellStyle name="强调文字颜色 3 3 6 14" xfId="34363"/>
    <cellStyle name="强调文字颜色 3 3 6 15" xfId="34364"/>
    <cellStyle name="强调文字颜色 3 3 6 2" xfId="34365"/>
    <cellStyle name="强调文字颜色 3 3 6 3" xfId="34366"/>
    <cellStyle name="强调文字颜色 3 3 6 4" xfId="34367"/>
    <cellStyle name="强调文字颜色 3 3 6 5" xfId="34368"/>
    <cellStyle name="强调文字颜色 3 3 6 6" xfId="34369"/>
    <cellStyle name="强调文字颜色 3 3 6 7" xfId="34370"/>
    <cellStyle name="强调文字颜色 3 3 6 8" xfId="34371"/>
    <cellStyle name="强调文字颜色 3 3 6 9" xfId="34372"/>
    <cellStyle name="强调文字颜色 3 3 7" xfId="34373"/>
    <cellStyle name="强调文字颜色 3 3 7 10" xfId="34374"/>
    <cellStyle name="强调文字颜色 3 3 7 11" xfId="34375"/>
    <cellStyle name="强调文字颜色 3 3 7 12" xfId="34376"/>
    <cellStyle name="强调文字颜色 3 3 7 13" xfId="34377"/>
    <cellStyle name="强调文字颜色 3 3 7 14" xfId="34378"/>
    <cellStyle name="强调文字颜色 3 3 7 15" xfId="34379"/>
    <cellStyle name="强调文字颜色 3 3 7 2" xfId="34380"/>
    <cellStyle name="强调文字颜色 3 3 7 3" xfId="34381"/>
    <cellStyle name="强调文字颜色 3 3 7 4" xfId="34382"/>
    <cellStyle name="强调文字颜色 3 3 7 5" xfId="34383"/>
    <cellStyle name="强调文字颜色 3 3 7 6" xfId="34384"/>
    <cellStyle name="强调文字颜色 3 3 7 7" xfId="34385"/>
    <cellStyle name="强调文字颜色 3 3 7 8" xfId="34386"/>
    <cellStyle name="强调文字颜色 3 3 7 9" xfId="34387"/>
    <cellStyle name="强调文字颜色 3 3 8" xfId="34388"/>
    <cellStyle name="强调文字颜色 3 3 9" xfId="34389"/>
    <cellStyle name="强调文字颜色 3 4" xfId="34390"/>
    <cellStyle name="强调文字颜色 3 4 10" xfId="34391"/>
    <cellStyle name="强调文字颜色 3 4 11" xfId="34392"/>
    <cellStyle name="强调文字颜色 3 4 12" xfId="34393"/>
    <cellStyle name="强调文字颜色 3 4 13" xfId="34394"/>
    <cellStyle name="强调文字颜色 3 4 14" xfId="34395"/>
    <cellStyle name="强调文字颜色 3 4 15" xfId="34396"/>
    <cellStyle name="强调文字颜色 3 4 2" xfId="34397"/>
    <cellStyle name="强调文字颜色 3 4 3" xfId="34398"/>
    <cellStyle name="强调文字颜色 3 4 4" xfId="34399"/>
    <cellStyle name="强调文字颜色 3 4 5" xfId="34400"/>
    <cellStyle name="强调文字颜色 3 4 6" xfId="34401"/>
    <cellStyle name="强调文字颜色 3 4 7" xfId="34402"/>
    <cellStyle name="强调文字颜色 3 4 8" xfId="34403"/>
    <cellStyle name="强调文字颜色 3 4 9" xfId="34404"/>
    <cellStyle name="强调文字颜色 3 5" xfId="34405"/>
    <cellStyle name="强调文字颜色 3 5 10" xfId="34406"/>
    <cellStyle name="强调文字颜色 3 5 11" xfId="34407"/>
    <cellStyle name="强调文字颜色 3 5 12" xfId="34408"/>
    <cellStyle name="强调文字颜色 3 5 13" xfId="34409"/>
    <cellStyle name="强调文字颜色 3 5 14" xfId="34410"/>
    <cellStyle name="强调文字颜色 3 5 15" xfId="34411"/>
    <cellStyle name="强调文字颜色 3 5 2" xfId="34412"/>
    <cellStyle name="强调文字颜色 3 5 3" xfId="34413"/>
    <cellStyle name="强调文字颜色 3 5 4" xfId="34414"/>
    <cellStyle name="强调文字颜色 3 5 5" xfId="34415"/>
    <cellStyle name="强调文字颜色 3 5 6" xfId="34416"/>
    <cellStyle name="强调文字颜色 3 5 7" xfId="34417"/>
    <cellStyle name="强调文字颜色 3 5 8" xfId="34418"/>
    <cellStyle name="强调文字颜色 3 5 9" xfId="34419"/>
    <cellStyle name="强调文字颜色 3 6" xfId="34420"/>
    <cellStyle name="强调文字颜色 3 6 10" xfId="34421"/>
    <cellStyle name="强调文字颜色 3 6 11" xfId="34422"/>
    <cellStyle name="强调文字颜色 3 6 12" xfId="34423"/>
    <cellStyle name="强调文字颜色 3 6 13" xfId="34424"/>
    <cellStyle name="强调文字颜色 3 6 14" xfId="34425"/>
    <cellStyle name="强调文字颜色 3 6 15" xfId="34426"/>
    <cellStyle name="强调文字颜色 3 6 2" xfId="34427"/>
    <cellStyle name="强调文字颜色 3 6 3" xfId="34428"/>
    <cellStyle name="强调文字颜色 3 6 4" xfId="34429"/>
    <cellStyle name="强调文字颜色 3 6 5" xfId="34430"/>
    <cellStyle name="强调文字颜色 3 6 6" xfId="34431"/>
    <cellStyle name="强调文字颜色 3 6 7" xfId="34432"/>
    <cellStyle name="强调文字颜色 3 6 8" xfId="34433"/>
    <cellStyle name="强调文字颜色 3 6 9" xfId="34434"/>
    <cellStyle name="强调文字颜色 3 7" xfId="34435"/>
    <cellStyle name="强调文字颜色 3 7 10" xfId="34436"/>
    <cellStyle name="强调文字颜色 3 7 11" xfId="34437"/>
    <cellStyle name="强调文字颜色 3 7 12" xfId="34438"/>
    <cellStyle name="强调文字颜色 3 7 13" xfId="34439"/>
    <cellStyle name="强调文字颜色 3 7 14" xfId="34440"/>
    <cellStyle name="强调文字颜色 3 7 15" xfId="34441"/>
    <cellStyle name="强调文字颜色 3 7 2" xfId="34442"/>
    <cellStyle name="强调文字颜色 3 7 3" xfId="34443"/>
    <cellStyle name="强调文字颜色 3 7 4" xfId="34444"/>
    <cellStyle name="强调文字颜色 3 7 5" xfId="34445"/>
    <cellStyle name="强调文字颜色 3 7 6" xfId="34446"/>
    <cellStyle name="强调文字颜色 3 7 7" xfId="34447"/>
    <cellStyle name="强调文字颜色 3 7 8" xfId="34448"/>
    <cellStyle name="强调文字颜色 3 7 9" xfId="34449"/>
    <cellStyle name="强调文字颜色 3 8" xfId="34450"/>
    <cellStyle name="强调文字颜色 3 8 10" xfId="34451"/>
    <cellStyle name="强调文字颜色 3 8 11" xfId="34452"/>
    <cellStyle name="强调文字颜色 3 8 12" xfId="34453"/>
    <cellStyle name="强调文字颜色 3 8 13" xfId="34454"/>
    <cellStyle name="强调文字颜色 3 8 14" xfId="34455"/>
    <cellStyle name="强调文字颜色 3 8 15" xfId="34456"/>
    <cellStyle name="强调文字颜色 3 8 2" xfId="34457"/>
    <cellStyle name="强调文字颜色 3 8 3" xfId="34458"/>
    <cellStyle name="强调文字颜色 3 8 4" xfId="34459"/>
    <cellStyle name="强调文字颜色 3 8 5" xfId="34460"/>
    <cellStyle name="强调文字颜色 3 8 6" xfId="34461"/>
    <cellStyle name="强调文字颜色 3 8 7" xfId="34462"/>
    <cellStyle name="强调文字颜色 3 8 8" xfId="34463"/>
    <cellStyle name="强调文字颜色 3 8 9" xfId="34464"/>
    <cellStyle name="强调文字颜色 3 9" xfId="34465"/>
    <cellStyle name="强调文字颜色 3 9 10" xfId="34466"/>
    <cellStyle name="强调文字颜色 3 9 11" xfId="34467"/>
    <cellStyle name="强调文字颜色 3 9 12" xfId="34468"/>
    <cellStyle name="强调文字颜色 3 9 13" xfId="34469"/>
    <cellStyle name="强调文字颜色 3 9 14" xfId="34470"/>
    <cellStyle name="强调文字颜色 3 9 15" xfId="34471"/>
    <cellStyle name="强调文字颜色 3 9 2" xfId="34472"/>
    <cellStyle name="强调文字颜色 3 9 3" xfId="34473"/>
    <cellStyle name="强调文字颜色 3 9 4" xfId="34474"/>
    <cellStyle name="强调文字颜色 3 9 5" xfId="34475"/>
    <cellStyle name="强调文字颜色 3 9 6" xfId="34476"/>
    <cellStyle name="强调文字颜色 3 9 7" xfId="34477"/>
    <cellStyle name="强调文字颜色 3 9 8" xfId="34478"/>
    <cellStyle name="强调文字颜色 3 9 9" xfId="34479"/>
    <cellStyle name="强调文字颜色 4 10" xfId="34480"/>
    <cellStyle name="强调文字颜色 4 10 2" xfId="34481"/>
    <cellStyle name="强调文字颜色 4 10 3" xfId="34482"/>
    <cellStyle name="强调文字颜色 4 11" xfId="34483"/>
    <cellStyle name="强调文字颜色 4 11 2" xfId="34484"/>
    <cellStyle name="强调文字颜色 4 12" xfId="34485"/>
    <cellStyle name="强调文字颜色 4 2" xfId="34486"/>
    <cellStyle name="强调文字颜色 4 2 10" xfId="34487"/>
    <cellStyle name="强调文字颜色 4 2 10 10" xfId="34488"/>
    <cellStyle name="强调文字颜色 4 2 10 11" xfId="34489"/>
    <cellStyle name="强调文字颜色 4 2 10 12" xfId="34490"/>
    <cellStyle name="强调文字颜色 4 2 10 13" xfId="34491"/>
    <cellStyle name="强调文字颜色 4 2 10 14" xfId="34492"/>
    <cellStyle name="强调文字颜色 4 2 10 15" xfId="34493"/>
    <cellStyle name="强调文字颜色 4 2 10 2" xfId="34494"/>
    <cellStyle name="强调文字颜色 4 2 10 3" xfId="34495"/>
    <cellStyle name="强调文字颜色 4 2 10 4" xfId="34496"/>
    <cellStyle name="强调文字颜色 4 2 10 5" xfId="34497"/>
    <cellStyle name="强调文字颜色 4 2 10 6" xfId="34498"/>
    <cellStyle name="强调文字颜色 4 2 10 7" xfId="34499"/>
    <cellStyle name="强调文字颜色 4 2 10 8" xfId="34500"/>
    <cellStyle name="强调文字颜色 4 2 10 9" xfId="34501"/>
    <cellStyle name="强调文字颜色 4 2 11" xfId="34502"/>
    <cellStyle name="强调文字颜色 4 2 11 10" xfId="34503"/>
    <cellStyle name="强调文字颜色 4 2 11 11" xfId="34504"/>
    <cellStyle name="强调文字颜色 4 2 11 12" xfId="34505"/>
    <cellStyle name="强调文字颜色 4 2 11 13" xfId="34506"/>
    <cellStyle name="强调文字颜色 4 2 11 14" xfId="34507"/>
    <cellStyle name="强调文字颜色 4 2 11 15" xfId="34508"/>
    <cellStyle name="强调文字颜色 4 2 11 2" xfId="34509"/>
    <cellStyle name="强调文字颜色 4 2 11 3" xfId="34510"/>
    <cellStyle name="强调文字颜色 4 2 11 4" xfId="34511"/>
    <cellStyle name="强调文字颜色 4 2 11 5" xfId="34512"/>
    <cellStyle name="强调文字颜色 4 2 11 6" xfId="34513"/>
    <cellStyle name="强调文字颜色 4 2 11 7" xfId="34514"/>
    <cellStyle name="强调文字颜色 4 2 11 8" xfId="34515"/>
    <cellStyle name="强调文字颜色 4 2 11 9" xfId="34516"/>
    <cellStyle name="强调文字颜色 4 2 12" xfId="34517"/>
    <cellStyle name="强调文字颜色 4 2 12 10" xfId="34518"/>
    <cellStyle name="强调文字颜色 4 2 12 11" xfId="34519"/>
    <cellStyle name="强调文字颜色 4 2 12 12" xfId="34520"/>
    <cellStyle name="强调文字颜色 4 2 12 13" xfId="34521"/>
    <cellStyle name="强调文字颜色 4 2 12 14" xfId="34522"/>
    <cellStyle name="强调文字颜色 4 2 12 15" xfId="34523"/>
    <cellStyle name="强调文字颜色 4 2 12 2" xfId="34524"/>
    <cellStyle name="强调文字颜色 4 2 12 3" xfId="34525"/>
    <cellStyle name="强调文字颜色 4 2 12 4" xfId="34526"/>
    <cellStyle name="强调文字颜色 4 2 12 5" xfId="34527"/>
    <cellStyle name="强调文字颜色 4 2 12 6" xfId="34528"/>
    <cellStyle name="强调文字颜色 4 2 12 7" xfId="34529"/>
    <cellStyle name="强调文字颜色 4 2 12 8" xfId="34530"/>
    <cellStyle name="强调文字颜色 4 2 12 9" xfId="34531"/>
    <cellStyle name="强调文字颜色 4 2 13" xfId="34532"/>
    <cellStyle name="强调文字颜色 4 2 13 10" xfId="34533"/>
    <cellStyle name="强调文字颜色 4 2 13 11" xfId="34534"/>
    <cellStyle name="强调文字颜色 4 2 13 12" xfId="34535"/>
    <cellStyle name="强调文字颜色 4 2 13 13" xfId="34536"/>
    <cellStyle name="强调文字颜色 4 2 13 14" xfId="34537"/>
    <cellStyle name="强调文字颜色 4 2 13 15" xfId="34538"/>
    <cellStyle name="强调文字颜色 4 2 13 2" xfId="34539"/>
    <cellStyle name="强调文字颜色 4 2 13 3" xfId="34540"/>
    <cellStyle name="强调文字颜色 4 2 13 4" xfId="34541"/>
    <cellStyle name="强调文字颜色 4 2 13 5" xfId="34542"/>
    <cellStyle name="强调文字颜色 4 2 13 6" xfId="34543"/>
    <cellStyle name="强调文字颜色 4 2 13 7" xfId="34544"/>
    <cellStyle name="强调文字颜色 4 2 13 8" xfId="34545"/>
    <cellStyle name="强调文字颜色 4 2 13 9" xfId="34546"/>
    <cellStyle name="强调文字颜色 4 2 14" xfId="34547"/>
    <cellStyle name="强调文字颜色 4 2 14 10" xfId="34548"/>
    <cellStyle name="强调文字颜色 4 2 14 11" xfId="34549"/>
    <cellStyle name="强调文字颜色 4 2 14 12" xfId="34550"/>
    <cellStyle name="强调文字颜色 4 2 14 13" xfId="34551"/>
    <cellStyle name="强调文字颜色 4 2 14 14" xfId="34552"/>
    <cellStyle name="强调文字颜色 4 2 14 15" xfId="34553"/>
    <cellStyle name="强调文字颜色 4 2 14 2" xfId="34554"/>
    <cellStyle name="强调文字颜色 4 2 14 3" xfId="34555"/>
    <cellStyle name="强调文字颜色 4 2 14 4" xfId="34556"/>
    <cellStyle name="强调文字颜色 4 2 14 5" xfId="34557"/>
    <cellStyle name="强调文字颜色 4 2 14 6" xfId="34558"/>
    <cellStyle name="强调文字颜色 4 2 14 7" xfId="34559"/>
    <cellStyle name="强调文字颜色 4 2 14 8" xfId="34560"/>
    <cellStyle name="强调文字颜色 4 2 14 9" xfId="34561"/>
    <cellStyle name="强调文字颜色 4 2 15" xfId="34562"/>
    <cellStyle name="强调文字颜色 4 2 15 10" xfId="34563"/>
    <cellStyle name="强调文字颜色 4 2 15 11" xfId="34564"/>
    <cellStyle name="强调文字颜色 4 2 15 12" xfId="34565"/>
    <cellStyle name="强调文字颜色 4 2 15 13" xfId="34566"/>
    <cellStyle name="强调文字颜色 4 2 15 14" xfId="34567"/>
    <cellStyle name="强调文字颜色 4 2 15 15" xfId="34568"/>
    <cellStyle name="强调文字颜色 4 2 15 2" xfId="34569"/>
    <cellStyle name="强调文字颜色 4 2 15 3" xfId="34570"/>
    <cellStyle name="强调文字颜色 4 2 15 4" xfId="34571"/>
    <cellStyle name="强调文字颜色 4 2 15 5" xfId="34572"/>
    <cellStyle name="强调文字颜色 4 2 15 6" xfId="34573"/>
    <cellStyle name="强调文字颜色 4 2 15 7" xfId="34574"/>
    <cellStyle name="强调文字颜色 4 2 15 8" xfId="34575"/>
    <cellStyle name="强调文字颜色 4 2 15 9" xfId="34576"/>
    <cellStyle name="强调文字颜色 4 2 16" xfId="34577"/>
    <cellStyle name="强调文字颜色 4 2 16 10" xfId="34578"/>
    <cellStyle name="强调文字颜色 4 2 16 11" xfId="34579"/>
    <cellStyle name="强调文字颜色 4 2 16 12" xfId="34580"/>
    <cellStyle name="强调文字颜色 4 2 16 13" xfId="34581"/>
    <cellStyle name="强调文字颜色 4 2 16 14" xfId="34582"/>
    <cellStyle name="强调文字颜色 4 2 16 15" xfId="34583"/>
    <cellStyle name="强调文字颜色 4 2 16 2" xfId="34584"/>
    <cellStyle name="强调文字颜色 4 2 16 3" xfId="34585"/>
    <cellStyle name="强调文字颜色 4 2 16 4" xfId="34586"/>
    <cellStyle name="强调文字颜色 4 2 16 5" xfId="34587"/>
    <cellStyle name="强调文字颜色 4 2 16 6" xfId="34588"/>
    <cellStyle name="强调文字颜色 4 2 16 7" xfId="34589"/>
    <cellStyle name="强调文字颜色 4 2 16 8" xfId="34590"/>
    <cellStyle name="强调文字颜色 4 2 16 9" xfId="34591"/>
    <cellStyle name="强调文字颜色 4 2 17" xfId="34592"/>
    <cellStyle name="强调文字颜色 4 2 17 10" xfId="34593"/>
    <cellStyle name="强调文字颜色 4 2 17 11" xfId="34594"/>
    <cellStyle name="强调文字颜色 4 2 17 12" xfId="34595"/>
    <cellStyle name="强调文字颜色 4 2 17 13" xfId="34596"/>
    <cellStyle name="强调文字颜色 4 2 17 14" xfId="34597"/>
    <cellStyle name="强调文字颜色 4 2 17 15" xfId="34598"/>
    <cellStyle name="强调文字颜色 4 2 17 2" xfId="34599"/>
    <cellStyle name="强调文字颜色 4 2 17 3" xfId="34600"/>
    <cellStyle name="强调文字颜色 4 2 17 4" xfId="34601"/>
    <cellStyle name="强调文字颜色 4 2 17 5" xfId="34602"/>
    <cellStyle name="强调文字颜色 4 2 17 6" xfId="34603"/>
    <cellStyle name="强调文字颜色 4 2 17 7" xfId="34604"/>
    <cellStyle name="强调文字颜色 4 2 17 8" xfId="34605"/>
    <cellStyle name="强调文字颜色 4 2 17 9" xfId="34606"/>
    <cellStyle name="强调文字颜色 4 2 18" xfId="34607"/>
    <cellStyle name="强调文字颜色 4 2 18 10" xfId="34608"/>
    <cellStyle name="强调文字颜色 4 2 18 11" xfId="34609"/>
    <cellStyle name="强调文字颜色 4 2 18 12" xfId="34610"/>
    <cellStyle name="强调文字颜色 4 2 18 13" xfId="34611"/>
    <cellStyle name="强调文字颜色 4 2 18 14" xfId="34612"/>
    <cellStyle name="强调文字颜色 4 2 18 15" xfId="34613"/>
    <cellStyle name="强调文字颜色 4 2 18 2" xfId="34614"/>
    <cellStyle name="强调文字颜色 4 2 18 3" xfId="34615"/>
    <cellStyle name="强调文字颜色 4 2 18 4" xfId="34616"/>
    <cellStyle name="强调文字颜色 4 2 18 5" xfId="34617"/>
    <cellStyle name="强调文字颜色 4 2 18 6" xfId="34618"/>
    <cellStyle name="强调文字颜色 4 2 18 7" xfId="34619"/>
    <cellStyle name="强调文字颜色 4 2 18 8" xfId="34620"/>
    <cellStyle name="强调文字颜色 4 2 18 9" xfId="34621"/>
    <cellStyle name="强调文字颜色 4 2 19" xfId="34622"/>
    <cellStyle name="强调文字颜色 4 2 19 10" xfId="34623"/>
    <cellStyle name="强调文字颜色 4 2 19 11" xfId="34624"/>
    <cellStyle name="强调文字颜色 4 2 19 12" xfId="34625"/>
    <cellStyle name="强调文字颜色 4 2 19 13" xfId="34626"/>
    <cellStyle name="强调文字颜色 4 2 19 14" xfId="34627"/>
    <cellStyle name="强调文字颜色 4 2 19 15" xfId="34628"/>
    <cellStyle name="强调文字颜色 4 2 19 2" xfId="34629"/>
    <cellStyle name="强调文字颜色 4 2 19 3" xfId="34630"/>
    <cellStyle name="强调文字颜色 4 2 19 4" xfId="34631"/>
    <cellStyle name="强调文字颜色 4 2 19 5" xfId="34632"/>
    <cellStyle name="强调文字颜色 4 2 19 6" xfId="34633"/>
    <cellStyle name="强调文字颜色 4 2 19 7" xfId="34634"/>
    <cellStyle name="强调文字颜色 4 2 19 8" xfId="34635"/>
    <cellStyle name="强调文字颜色 4 2 19 9" xfId="34636"/>
    <cellStyle name="强调文字颜色 4 2 2" xfId="34637"/>
    <cellStyle name="强调文字颜色 4 2 2 10" xfId="34638"/>
    <cellStyle name="强调文字颜色 4 2 2 11" xfId="34639"/>
    <cellStyle name="强调文字颜色 4 2 2 12" xfId="34640"/>
    <cellStyle name="强调文字颜色 4 2 2 13" xfId="34641"/>
    <cellStyle name="强调文字颜色 4 2 2 14" xfId="34642"/>
    <cellStyle name="强调文字颜色 4 2 2 15" xfId="34643"/>
    <cellStyle name="强调文字颜色 4 2 2 2" xfId="34644"/>
    <cellStyle name="强调文字颜色 4 2 2 3" xfId="34645"/>
    <cellStyle name="强调文字颜色 4 2 2 4" xfId="34646"/>
    <cellStyle name="强调文字颜色 4 2 2 5" xfId="34647"/>
    <cellStyle name="强调文字颜色 4 2 2 6" xfId="34648"/>
    <cellStyle name="强调文字颜色 4 2 2 7" xfId="34649"/>
    <cellStyle name="强调文字颜色 4 2 2 8" xfId="34650"/>
    <cellStyle name="强调文字颜色 4 2 2 9" xfId="34651"/>
    <cellStyle name="强调文字颜色 4 2 20" xfId="34652"/>
    <cellStyle name="强调文字颜色 4 2 20 10" xfId="34653"/>
    <cellStyle name="强调文字颜色 4 2 20 11" xfId="34654"/>
    <cellStyle name="强调文字颜色 4 2 20 12" xfId="34655"/>
    <cellStyle name="强调文字颜色 4 2 20 13" xfId="34656"/>
    <cellStyle name="强调文字颜色 4 2 20 14" xfId="34657"/>
    <cellStyle name="强调文字颜色 4 2 20 15" xfId="34658"/>
    <cellStyle name="强调文字颜色 4 2 20 2" xfId="34659"/>
    <cellStyle name="强调文字颜色 4 2 20 3" xfId="34660"/>
    <cellStyle name="强调文字颜色 4 2 20 4" xfId="34661"/>
    <cellStyle name="强调文字颜色 4 2 20 5" xfId="34662"/>
    <cellStyle name="强调文字颜色 4 2 20 6" xfId="34663"/>
    <cellStyle name="强调文字颜色 4 2 20 7" xfId="34664"/>
    <cellStyle name="强调文字颜色 4 2 20 8" xfId="34665"/>
    <cellStyle name="强调文字颜色 4 2 20 9" xfId="34666"/>
    <cellStyle name="强调文字颜色 4 2 21" xfId="34667"/>
    <cellStyle name="强调文字颜色 4 2 21 10" xfId="34668"/>
    <cellStyle name="强调文字颜色 4 2 21 11" xfId="34669"/>
    <cellStyle name="强调文字颜色 4 2 21 12" xfId="34670"/>
    <cellStyle name="强调文字颜色 4 2 21 13" xfId="34671"/>
    <cellStyle name="强调文字颜色 4 2 21 14" xfId="34672"/>
    <cellStyle name="强调文字颜色 4 2 21 15" xfId="34673"/>
    <cellStyle name="强调文字颜色 4 2 21 2" xfId="34674"/>
    <cellStyle name="强调文字颜色 4 2 21 3" xfId="34675"/>
    <cellStyle name="强调文字颜色 4 2 21 4" xfId="34676"/>
    <cellStyle name="强调文字颜色 4 2 21 5" xfId="34677"/>
    <cellStyle name="强调文字颜色 4 2 21 6" xfId="34678"/>
    <cellStyle name="强调文字颜色 4 2 21 7" xfId="34679"/>
    <cellStyle name="强调文字颜色 4 2 21 8" xfId="34680"/>
    <cellStyle name="强调文字颜色 4 2 21 9" xfId="34681"/>
    <cellStyle name="强调文字颜色 4 2 22" xfId="34682"/>
    <cellStyle name="强调文字颜色 4 2 22 10" xfId="34683"/>
    <cellStyle name="强调文字颜色 4 2 22 11" xfId="34684"/>
    <cellStyle name="强调文字颜色 4 2 22 12" xfId="34685"/>
    <cellStyle name="强调文字颜色 4 2 22 13" xfId="34686"/>
    <cellStyle name="强调文字颜色 4 2 22 14" xfId="34687"/>
    <cellStyle name="强调文字颜色 4 2 22 15" xfId="34688"/>
    <cellStyle name="强调文字颜色 4 2 22 2" xfId="34689"/>
    <cellStyle name="强调文字颜色 4 2 22 3" xfId="34690"/>
    <cellStyle name="强调文字颜色 4 2 22 4" xfId="34691"/>
    <cellStyle name="强调文字颜色 4 2 22 5" xfId="34692"/>
    <cellStyle name="强调文字颜色 4 2 22 6" xfId="34693"/>
    <cellStyle name="强调文字颜色 4 2 22 7" xfId="34694"/>
    <cellStyle name="强调文字颜色 4 2 22 8" xfId="34695"/>
    <cellStyle name="强调文字颜色 4 2 22 9" xfId="34696"/>
    <cellStyle name="强调文字颜色 4 2 23" xfId="34697"/>
    <cellStyle name="强调文字颜色 4 2 23 10" xfId="34698"/>
    <cellStyle name="强调文字颜色 4 2 23 11" xfId="34699"/>
    <cellStyle name="强调文字颜色 4 2 23 12" xfId="34700"/>
    <cellStyle name="强调文字颜色 4 2 23 13" xfId="34701"/>
    <cellStyle name="强调文字颜色 4 2 23 14" xfId="34702"/>
    <cellStyle name="强调文字颜色 4 2 23 15" xfId="34703"/>
    <cellStyle name="强调文字颜色 4 2 23 2" xfId="34704"/>
    <cellStyle name="强调文字颜色 4 2 23 3" xfId="34705"/>
    <cellStyle name="强调文字颜色 4 2 23 4" xfId="34706"/>
    <cellStyle name="强调文字颜色 4 2 23 5" xfId="34707"/>
    <cellStyle name="强调文字颜色 4 2 23 6" xfId="34708"/>
    <cellStyle name="强调文字颜色 4 2 23 7" xfId="34709"/>
    <cellStyle name="强调文字颜色 4 2 23 8" xfId="34710"/>
    <cellStyle name="强调文字颜色 4 2 23 9" xfId="34711"/>
    <cellStyle name="强调文字颜色 4 2 24" xfId="34712"/>
    <cellStyle name="强调文字颜色 4 2 24 10" xfId="34713"/>
    <cellStyle name="强调文字颜色 4 2 24 11" xfId="34714"/>
    <cellStyle name="强调文字颜色 4 2 24 12" xfId="34715"/>
    <cellStyle name="强调文字颜色 4 2 24 13" xfId="34716"/>
    <cellStyle name="强调文字颜色 4 2 24 14" xfId="34717"/>
    <cellStyle name="强调文字颜色 4 2 24 15" xfId="34718"/>
    <cellStyle name="强调文字颜色 4 2 24 2" xfId="34719"/>
    <cellStyle name="强调文字颜色 4 2 24 3" xfId="34720"/>
    <cellStyle name="强调文字颜色 4 2 24 4" xfId="34721"/>
    <cellStyle name="强调文字颜色 4 2 24 5" xfId="34722"/>
    <cellStyle name="强调文字颜色 4 2 24 6" xfId="34723"/>
    <cellStyle name="强调文字颜色 4 2 24 7" xfId="34724"/>
    <cellStyle name="强调文字颜色 4 2 24 8" xfId="34725"/>
    <cellStyle name="强调文字颜色 4 2 24 9" xfId="34726"/>
    <cellStyle name="强调文字颜色 4 2 25" xfId="34727"/>
    <cellStyle name="强调文字颜色 4 2 25 10" xfId="34728"/>
    <cellStyle name="强调文字颜色 4 2 25 11" xfId="34729"/>
    <cellStyle name="强调文字颜色 4 2 25 12" xfId="34730"/>
    <cellStyle name="强调文字颜色 4 2 25 13" xfId="34731"/>
    <cellStyle name="强调文字颜色 4 2 25 14" xfId="34732"/>
    <cellStyle name="强调文字颜色 4 2 25 15" xfId="34733"/>
    <cellStyle name="强调文字颜色 4 2 25 2" xfId="34734"/>
    <cellStyle name="强调文字颜色 4 2 25 3" xfId="34735"/>
    <cellStyle name="强调文字颜色 4 2 25 4" xfId="34736"/>
    <cellStyle name="强调文字颜色 4 2 25 5" xfId="34737"/>
    <cellStyle name="强调文字颜色 4 2 25 6" xfId="34738"/>
    <cellStyle name="强调文字颜色 4 2 25 7" xfId="34739"/>
    <cellStyle name="强调文字颜色 4 2 25 8" xfId="34740"/>
    <cellStyle name="强调文字颜色 4 2 25 9" xfId="34741"/>
    <cellStyle name="强调文字颜色 4 2 26" xfId="34742"/>
    <cellStyle name="强调文字颜色 4 2 26 10" xfId="34743"/>
    <cellStyle name="强调文字颜色 4 2 26 11" xfId="34744"/>
    <cellStyle name="强调文字颜色 4 2 26 12" xfId="34745"/>
    <cellStyle name="强调文字颜色 4 2 26 13" xfId="34746"/>
    <cellStyle name="强调文字颜色 4 2 26 14" xfId="34747"/>
    <cellStyle name="强调文字颜色 4 2 26 15" xfId="34748"/>
    <cellStyle name="强调文字颜色 4 2 26 2" xfId="34749"/>
    <cellStyle name="强调文字颜色 4 2 26 3" xfId="34750"/>
    <cellStyle name="强调文字颜色 4 2 26 4" xfId="34751"/>
    <cellStyle name="强调文字颜色 4 2 26 5" xfId="34752"/>
    <cellStyle name="强调文字颜色 4 2 26 6" xfId="34753"/>
    <cellStyle name="强调文字颜色 4 2 26 7" xfId="34754"/>
    <cellStyle name="强调文字颜色 4 2 26 8" xfId="34755"/>
    <cellStyle name="强调文字颜色 4 2 26 9" xfId="34756"/>
    <cellStyle name="强调文字颜色 4 2 27" xfId="34757"/>
    <cellStyle name="强调文字颜色 4 2 27 10" xfId="34758"/>
    <cellStyle name="强调文字颜色 4 2 27 11" xfId="34759"/>
    <cellStyle name="强调文字颜色 4 2 27 12" xfId="34760"/>
    <cellStyle name="强调文字颜色 4 2 27 13" xfId="34761"/>
    <cellStyle name="强调文字颜色 4 2 27 14" xfId="34762"/>
    <cellStyle name="强调文字颜色 4 2 27 15" xfId="34763"/>
    <cellStyle name="强调文字颜色 4 2 27 2" xfId="34764"/>
    <cellStyle name="强调文字颜色 4 2 27 3" xfId="34765"/>
    <cellStyle name="强调文字颜色 4 2 27 4" xfId="34766"/>
    <cellStyle name="强调文字颜色 4 2 27 5" xfId="34767"/>
    <cellStyle name="强调文字颜色 4 2 27 6" xfId="34768"/>
    <cellStyle name="强调文字颜色 4 2 27 7" xfId="34769"/>
    <cellStyle name="强调文字颜色 4 2 27 8" xfId="34770"/>
    <cellStyle name="强调文字颜色 4 2 27 9" xfId="34771"/>
    <cellStyle name="强调文字颜色 4 2 28" xfId="34772"/>
    <cellStyle name="强调文字颜色 4 2 28 10" xfId="34773"/>
    <cellStyle name="强调文字颜色 4 2 28 11" xfId="34774"/>
    <cellStyle name="强调文字颜色 4 2 28 12" xfId="34775"/>
    <cellStyle name="强调文字颜色 4 2 28 13" xfId="34776"/>
    <cellStyle name="强调文字颜色 4 2 28 14" xfId="34777"/>
    <cellStyle name="强调文字颜色 4 2 28 15" xfId="34778"/>
    <cellStyle name="强调文字颜色 4 2 28 2" xfId="34779"/>
    <cellStyle name="强调文字颜色 4 2 28 3" xfId="34780"/>
    <cellStyle name="强调文字颜色 4 2 28 4" xfId="34781"/>
    <cellStyle name="强调文字颜色 4 2 28 5" xfId="34782"/>
    <cellStyle name="强调文字颜色 4 2 28 6" xfId="34783"/>
    <cellStyle name="强调文字颜色 4 2 28 7" xfId="34784"/>
    <cellStyle name="强调文字颜色 4 2 28 8" xfId="34785"/>
    <cellStyle name="强调文字颜色 4 2 28 9" xfId="34786"/>
    <cellStyle name="强调文字颜色 4 2 29" xfId="34787"/>
    <cellStyle name="强调文字颜色 4 2 29 10" xfId="34788"/>
    <cellStyle name="强调文字颜色 4 2 29 11" xfId="34789"/>
    <cellStyle name="强调文字颜色 4 2 29 12" xfId="34790"/>
    <cellStyle name="强调文字颜色 4 2 29 13" xfId="34791"/>
    <cellStyle name="强调文字颜色 4 2 29 14" xfId="34792"/>
    <cellStyle name="强调文字颜色 4 2 29 15" xfId="34793"/>
    <cellStyle name="强调文字颜色 4 2 29 2" xfId="34794"/>
    <cellStyle name="强调文字颜色 4 2 29 3" xfId="34795"/>
    <cellStyle name="强调文字颜色 4 2 29 4" xfId="34796"/>
    <cellStyle name="强调文字颜色 4 2 29 5" xfId="34797"/>
    <cellStyle name="强调文字颜色 4 2 29 6" xfId="34798"/>
    <cellStyle name="强调文字颜色 4 2 29 7" xfId="34799"/>
    <cellStyle name="强调文字颜色 4 2 29 8" xfId="34800"/>
    <cellStyle name="强调文字颜色 4 2 29 9" xfId="34801"/>
    <cellStyle name="强调文字颜色 4 2 3" xfId="34802"/>
    <cellStyle name="强调文字颜色 4 2 3 10" xfId="34803"/>
    <cellStyle name="强调文字颜色 4 2 3 11" xfId="34804"/>
    <cellStyle name="强调文字颜色 4 2 3 12" xfId="34805"/>
    <cellStyle name="强调文字颜色 4 2 3 13" xfId="34806"/>
    <cellStyle name="强调文字颜色 4 2 3 14" xfId="34807"/>
    <cellStyle name="强调文字颜色 4 2 3 15" xfId="34808"/>
    <cellStyle name="强调文字颜色 4 2 3 2" xfId="34809"/>
    <cellStyle name="强调文字颜色 4 2 3 3" xfId="34810"/>
    <cellStyle name="强调文字颜色 4 2 3 4" xfId="34811"/>
    <cellStyle name="强调文字颜色 4 2 3 5" xfId="34812"/>
    <cellStyle name="强调文字颜色 4 2 3 6" xfId="34813"/>
    <cellStyle name="强调文字颜色 4 2 3 7" xfId="34814"/>
    <cellStyle name="强调文字颜色 4 2 3 8" xfId="34815"/>
    <cellStyle name="强调文字颜色 4 2 3 9" xfId="34816"/>
    <cellStyle name="强调文字颜色 4 2 30" xfId="34817"/>
    <cellStyle name="强调文字颜色 4 2 30 10" xfId="34818"/>
    <cellStyle name="强调文字颜色 4 2 30 11" xfId="34819"/>
    <cellStyle name="强调文字颜色 4 2 30 12" xfId="34820"/>
    <cellStyle name="强调文字颜色 4 2 30 13" xfId="34821"/>
    <cellStyle name="强调文字颜色 4 2 30 14" xfId="34822"/>
    <cellStyle name="强调文字颜色 4 2 30 15" xfId="34823"/>
    <cellStyle name="强调文字颜色 4 2 30 2" xfId="34824"/>
    <cellStyle name="强调文字颜色 4 2 30 3" xfId="34825"/>
    <cellStyle name="强调文字颜色 4 2 30 4" xfId="34826"/>
    <cellStyle name="强调文字颜色 4 2 30 5" xfId="34827"/>
    <cellStyle name="强调文字颜色 4 2 30 6" xfId="34828"/>
    <cellStyle name="强调文字颜色 4 2 30 7" xfId="34829"/>
    <cellStyle name="强调文字颜色 4 2 30 8" xfId="34830"/>
    <cellStyle name="强调文字颜色 4 2 30 9" xfId="34831"/>
    <cellStyle name="强调文字颜色 4 2 31" xfId="34832"/>
    <cellStyle name="强调文字颜色 4 2 31 10" xfId="34833"/>
    <cellStyle name="强调文字颜色 4 2 31 11" xfId="34834"/>
    <cellStyle name="强调文字颜色 4 2 31 12" xfId="34835"/>
    <cellStyle name="强调文字颜色 4 2 31 13" xfId="34836"/>
    <cellStyle name="强调文字颜色 4 2 31 14" xfId="34837"/>
    <cellStyle name="强调文字颜色 4 2 31 15" xfId="34838"/>
    <cellStyle name="强调文字颜色 4 2 31 2" xfId="34839"/>
    <cellStyle name="强调文字颜色 4 2 31 3" xfId="34840"/>
    <cellStyle name="强调文字颜色 4 2 31 4" xfId="34841"/>
    <cellStyle name="强调文字颜色 4 2 31 5" xfId="34842"/>
    <cellStyle name="强调文字颜色 4 2 31 6" xfId="34843"/>
    <cellStyle name="强调文字颜色 4 2 31 7" xfId="34844"/>
    <cellStyle name="强调文字颜色 4 2 31 8" xfId="34845"/>
    <cellStyle name="强调文字颜色 4 2 31 9" xfId="34846"/>
    <cellStyle name="强调文字颜色 4 2 32" xfId="34847"/>
    <cellStyle name="强调文字颜色 4 2 32 10" xfId="34848"/>
    <cellStyle name="强调文字颜色 4 2 32 11" xfId="34849"/>
    <cellStyle name="强调文字颜色 4 2 32 12" xfId="34850"/>
    <cellStyle name="强调文字颜色 4 2 32 13" xfId="34851"/>
    <cellStyle name="强调文字颜色 4 2 32 14" xfId="34852"/>
    <cellStyle name="强调文字颜色 4 2 32 15" xfId="34853"/>
    <cellStyle name="强调文字颜色 4 2 32 2" xfId="34854"/>
    <cellStyle name="强调文字颜色 4 2 32 3" xfId="34855"/>
    <cellStyle name="强调文字颜色 4 2 32 4" xfId="34856"/>
    <cellStyle name="强调文字颜色 4 2 32 5" xfId="34857"/>
    <cellStyle name="强调文字颜色 4 2 32 6" xfId="34858"/>
    <cellStyle name="强调文字颜色 4 2 32 7" xfId="34859"/>
    <cellStyle name="强调文字颜色 4 2 32 8" xfId="34860"/>
    <cellStyle name="强调文字颜色 4 2 32 9" xfId="34861"/>
    <cellStyle name="强调文字颜色 4 2 33" xfId="34862"/>
    <cellStyle name="强调文字颜色 4 2 33 10" xfId="34863"/>
    <cellStyle name="强调文字颜色 4 2 33 11" xfId="34864"/>
    <cellStyle name="强调文字颜色 4 2 33 12" xfId="34865"/>
    <cellStyle name="强调文字颜色 4 2 33 13" xfId="34866"/>
    <cellStyle name="强调文字颜色 4 2 33 14" xfId="34867"/>
    <cellStyle name="强调文字颜色 4 2 33 15" xfId="34868"/>
    <cellStyle name="强调文字颜色 4 2 33 2" xfId="34869"/>
    <cellStyle name="强调文字颜色 4 2 33 3" xfId="34870"/>
    <cellStyle name="强调文字颜色 4 2 33 4" xfId="34871"/>
    <cellStyle name="强调文字颜色 4 2 33 5" xfId="34872"/>
    <cellStyle name="强调文字颜色 4 2 33 6" xfId="34873"/>
    <cellStyle name="强调文字颜色 4 2 33 7" xfId="34874"/>
    <cellStyle name="强调文字颜色 4 2 33 8" xfId="34875"/>
    <cellStyle name="强调文字颜色 4 2 33 9" xfId="34876"/>
    <cellStyle name="强调文字颜色 4 2 34" xfId="34877"/>
    <cellStyle name="强调文字颜色 4 2 34 10" xfId="34878"/>
    <cellStyle name="强调文字颜色 4 2 34 11" xfId="34879"/>
    <cellStyle name="强调文字颜色 4 2 34 12" xfId="34880"/>
    <cellStyle name="强调文字颜色 4 2 34 13" xfId="34881"/>
    <cellStyle name="强调文字颜色 4 2 34 14" xfId="34882"/>
    <cellStyle name="强调文字颜色 4 2 34 15" xfId="34883"/>
    <cellStyle name="强调文字颜色 4 2 34 2" xfId="34884"/>
    <cellStyle name="强调文字颜色 4 2 34 3" xfId="34885"/>
    <cellStyle name="强调文字颜色 4 2 34 4" xfId="34886"/>
    <cellStyle name="强调文字颜色 4 2 34 5" xfId="34887"/>
    <cellStyle name="强调文字颜色 4 2 34 6" xfId="34888"/>
    <cellStyle name="强调文字颜色 4 2 34 7" xfId="34889"/>
    <cellStyle name="强调文字颜色 4 2 34 8" xfId="34890"/>
    <cellStyle name="强调文字颜色 4 2 34 9" xfId="34891"/>
    <cellStyle name="强调文字颜色 4 2 35" xfId="34892"/>
    <cellStyle name="强调文字颜色 4 2 36" xfId="34893"/>
    <cellStyle name="强调文字颜色 4 2 37" xfId="34894"/>
    <cellStyle name="强调文字颜色 4 2 38" xfId="34895"/>
    <cellStyle name="强调文字颜色 4 2 39" xfId="34896"/>
    <cellStyle name="强调文字颜色 4 2 4" xfId="34897"/>
    <cellStyle name="强调文字颜色 4 2 4 10" xfId="34898"/>
    <cellStyle name="强调文字颜色 4 2 4 11" xfId="34899"/>
    <cellStyle name="强调文字颜色 4 2 4 12" xfId="34900"/>
    <cellStyle name="强调文字颜色 4 2 4 13" xfId="34901"/>
    <cellStyle name="强调文字颜色 4 2 4 14" xfId="34902"/>
    <cellStyle name="强调文字颜色 4 2 4 15" xfId="34903"/>
    <cellStyle name="强调文字颜色 4 2 4 2" xfId="34904"/>
    <cellStyle name="强调文字颜色 4 2 4 3" xfId="34905"/>
    <cellStyle name="强调文字颜色 4 2 4 4" xfId="34906"/>
    <cellStyle name="强调文字颜色 4 2 4 5" xfId="34907"/>
    <cellStyle name="强调文字颜色 4 2 4 6" xfId="34908"/>
    <cellStyle name="强调文字颜色 4 2 4 7" xfId="34909"/>
    <cellStyle name="强调文字颜色 4 2 4 8" xfId="34910"/>
    <cellStyle name="强调文字颜色 4 2 4 9" xfId="34911"/>
    <cellStyle name="强调文字颜色 4 2 40" xfId="34912"/>
    <cellStyle name="强调文字颜色 4 2 41" xfId="34913"/>
    <cellStyle name="强调文字颜色 4 2 42" xfId="34914"/>
    <cellStyle name="强调文字颜色 4 2 43" xfId="34915"/>
    <cellStyle name="强调文字颜色 4 2 44" xfId="34916"/>
    <cellStyle name="强调文字颜色 4 2 45" xfId="34917"/>
    <cellStyle name="强调文字颜色 4 2 46" xfId="34918"/>
    <cellStyle name="强调文字颜色 4 2 47" xfId="34919"/>
    <cellStyle name="强调文字颜色 4 2 48" xfId="34920"/>
    <cellStyle name="强调文字颜色 4 2 49" xfId="34921"/>
    <cellStyle name="强调文字颜色 4 2 5" xfId="34922"/>
    <cellStyle name="强调文字颜色 4 2 5 10" xfId="34923"/>
    <cellStyle name="强调文字颜色 4 2 5 11" xfId="34924"/>
    <cellStyle name="强调文字颜色 4 2 5 12" xfId="34925"/>
    <cellStyle name="强调文字颜色 4 2 5 13" xfId="34926"/>
    <cellStyle name="强调文字颜色 4 2 5 14" xfId="34927"/>
    <cellStyle name="强调文字颜色 4 2 5 15" xfId="34928"/>
    <cellStyle name="强调文字颜色 4 2 5 2" xfId="34929"/>
    <cellStyle name="强调文字颜色 4 2 5 3" xfId="34930"/>
    <cellStyle name="强调文字颜色 4 2 5 4" xfId="34931"/>
    <cellStyle name="强调文字颜色 4 2 5 5" xfId="34932"/>
    <cellStyle name="强调文字颜色 4 2 5 6" xfId="34933"/>
    <cellStyle name="强调文字颜色 4 2 5 7" xfId="34934"/>
    <cellStyle name="强调文字颜色 4 2 5 8" xfId="34935"/>
    <cellStyle name="强调文字颜色 4 2 5 9" xfId="34936"/>
    <cellStyle name="强调文字颜色 4 2 50" xfId="34937"/>
    <cellStyle name="强调文字颜色 4 2 51" xfId="34938"/>
    <cellStyle name="强调文字颜色 4 2 52" xfId="34939"/>
    <cellStyle name="强调文字颜色 4 2 53" xfId="34940"/>
    <cellStyle name="强调文字颜色 4 2 54" xfId="34941"/>
    <cellStyle name="强调文字颜色 4 2 55" xfId="34942"/>
    <cellStyle name="强调文字颜色 4 2 56" xfId="34943"/>
    <cellStyle name="强调文字颜色 4 2 57" xfId="34944"/>
    <cellStyle name="强调文字颜色 4 2 58" xfId="34945"/>
    <cellStyle name="强调文字颜色 4 2 59" xfId="34946"/>
    <cellStyle name="强调文字颜色 4 2 6" xfId="34947"/>
    <cellStyle name="强调文字颜色 4 2 6 10" xfId="34948"/>
    <cellStyle name="强调文字颜色 4 2 6 11" xfId="34949"/>
    <cellStyle name="强调文字颜色 4 2 6 12" xfId="34950"/>
    <cellStyle name="强调文字颜色 4 2 6 13" xfId="34951"/>
    <cellStyle name="强调文字颜色 4 2 6 14" xfId="34952"/>
    <cellStyle name="强调文字颜色 4 2 6 15" xfId="34953"/>
    <cellStyle name="强调文字颜色 4 2 6 2" xfId="34954"/>
    <cellStyle name="强调文字颜色 4 2 6 3" xfId="34955"/>
    <cellStyle name="强调文字颜色 4 2 6 4" xfId="34956"/>
    <cellStyle name="强调文字颜色 4 2 6 5" xfId="34957"/>
    <cellStyle name="强调文字颜色 4 2 6 6" xfId="34958"/>
    <cellStyle name="强调文字颜色 4 2 6 7" xfId="34959"/>
    <cellStyle name="强调文字颜色 4 2 6 8" xfId="34960"/>
    <cellStyle name="强调文字颜色 4 2 6 9" xfId="34961"/>
    <cellStyle name="强调文字颜色 4 2 60" xfId="34962"/>
    <cellStyle name="强调文字颜色 4 2 7" xfId="34963"/>
    <cellStyle name="强调文字颜色 4 2 7 10" xfId="34964"/>
    <cellStyle name="强调文字颜色 4 2 7 11" xfId="34965"/>
    <cellStyle name="强调文字颜色 4 2 7 12" xfId="34966"/>
    <cellStyle name="强调文字颜色 4 2 7 13" xfId="34967"/>
    <cellStyle name="强调文字颜色 4 2 7 14" xfId="34968"/>
    <cellStyle name="强调文字颜色 4 2 7 15" xfId="34969"/>
    <cellStyle name="强调文字颜色 4 2 7 2" xfId="34970"/>
    <cellStyle name="强调文字颜色 4 2 7 3" xfId="34971"/>
    <cellStyle name="强调文字颜色 4 2 7 4" xfId="34972"/>
    <cellStyle name="强调文字颜色 4 2 7 5" xfId="34973"/>
    <cellStyle name="强调文字颜色 4 2 7 6" xfId="34974"/>
    <cellStyle name="强调文字颜色 4 2 7 7" xfId="34975"/>
    <cellStyle name="强调文字颜色 4 2 7 8" xfId="34976"/>
    <cellStyle name="强调文字颜色 4 2 7 9" xfId="34977"/>
    <cellStyle name="强调文字颜色 4 2 8" xfId="34978"/>
    <cellStyle name="强调文字颜色 4 2 8 10" xfId="34979"/>
    <cellStyle name="强调文字颜色 4 2 8 11" xfId="34980"/>
    <cellStyle name="强调文字颜色 4 2 8 12" xfId="34981"/>
    <cellStyle name="强调文字颜色 4 2 8 13" xfId="34982"/>
    <cellStyle name="强调文字颜色 4 2 8 14" xfId="34983"/>
    <cellStyle name="强调文字颜色 4 2 8 15" xfId="34984"/>
    <cellStyle name="强调文字颜色 4 2 8 2" xfId="34985"/>
    <cellStyle name="强调文字颜色 4 2 8 3" xfId="34986"/>
    <cellStyle name="强调文字颜色 4 2 8 4" xfId="34987"/>
    <cellStyle name="强调文字颜色 4 2 8 5" xfId="34988"/>
    <cellStyle name="强调文字颜色 4 2 8 6" xfId="34989"/>
    <cellStyle name="强调文字颜色 4 2 8 7" xfId="34990"/>
    <cellStyle name="强调文字颜色 4 2 8 8" xfId="34991"/>
    <cellStyle name="强调文字颜色 4 2 8 9" xfId="34992"/>
    <cellStyle name="强调文字颜色 4 2 9" xfId="34993"/>
    <cellStyle name="强调文字颜色 4 2 9 10" xfId="34994"/>
    <cellStyle name="强调文字颜色 4 2 9 11" xfId="34995"/>
    <cellStyle name="强调文字颜色 4 2 9 12" xfId="34996"/>
    <cellStyle name="强调文字颜色 4 2 9 13" xfId="34997"/>
    <cellStyle name="强调文字颜色 4 2 9 14" xfId="34998"/>
    <cellStyle name="强调文字颜色 4 2 9 15" xfId="34999"/>
    <cellStyle name="强调文字颜色 4 2 9 2" xfId="35000"/>
    <cellStyle name="强调文字颜色 4 2 9 3" xfId="35001"/>
    <cellStyle name="强调文字颜色 4 2 9 4" xfId="35002"/>
    <cellStyle name="强调文字颜色 4 2 9 5" xfId="35003"/>
    <cellStyle name="强调文字颜色 4 2 9 6" xfId="35004"/>
    <cellStyle name="强调文字颜色 4 2 9 7" xfId="35005"/>
    <cellStyle name="强调文字颜色 4 2 9 8" xfId="35006"/>
    <cellStyle name="强调文字颜色 4 2 9 9" xfId="35007"/>
    <cellStyle name="强调文字颜色 4 3" xfId="35008"/>
    <cellStyle name="强调文字颜色 4 3 10" xfId="35009"/>
    <cellStyle name="强调文字颜色 4 3 11" xfId="35010"/>
    <cellStyle name="强调文字颜色 4 3 12" xfId="35011"/>
    <cellStyle name="强调文字颜色 4 3 13" xfId="35012"/>
    <cellStyle name="强调文字颜色 4 3 14" xfId="35013"/>
    <cellStyle name="强调文字颜色 4 3 15" xfId="35014"/>
    <cellStyle name="强调文字颜色 4 3 16" xfId="35015"/>
    <cellStyle name="强调文字颜色 4 3 17" xfId="35016"/>
    <cellStyle name="强调文字颜色 4 3 18" xfId="35017"/>
    <cellStyle name="强调文字颜色 4 3 19" xfId="35018"/>
    <cellStyle name="强调文字颜色 4 3 2" xfId="35019"/>
    <cellStyle name="强调文字颜色 4 3 2 10" xfId="35020"/>
    <cellStyle name="强调文字颜色 4 3 2 11" xfId="35021"/>
    <cellStyle name="强调文字颜色 4 3 2 12" xfId="35022"/>
    <cellStyle name="强调文字颜色 4 3 2 13" xfId="35023"/>
    <cellStyle name="强调文字颜色 4 3 2 14" xfId="35024"/>
    <cellStyle name="强调文字颜色 4 3 2 15" xfId="35025"/>
    <cellStyle name="强调文字颜色 4 3 2 2" xfId="35026"/>
    <cellStyle name="强调文字颜色 4 3 2 3" xfId="35027"/>
    <cellStyle name="强调文字颜色 4 3 2 4" xfId="35028"/>
    <cellStyle name="强调文字颜色 4 3 2 5" xfId="35029"/>
    <cellStyle name="强调文字颜色 4 3 2 6" xfId="35030"/>
    <cellStyle name="强调文字颜色 4 3 2 7" xfId="35031"/>
    <cellStyle name="强调文字颜色 4 3 2 8" xfId="35032"/>
    <cellStyle name="强调文字颜色 4 3 2 9" xfId="35033"/>
    <cellStyle name="强调文字颜色 4 3 20" xfId="35034"/>
    <cellStyle name="强调文字颜色 4 3 21" xfId="35035"/>
    <cellStyle name="强调文字颜色 4 3 22" xfId="35036"/>
    <cellStyle name="强调文字颜色 4 3 23" xfId="35037"/>
    <cellStyle name="强调文字颜色 4 3 24" xfId="35038"/>
    <cellStyle name="强调文字颜色 4 3 25" xfId="35039"/>
    <cellStyle name="强调文字颜色 4 3 26" xfId="35040"/>
    <cellStyle name="强调文字颜色 4 3 27" xfId="35041"/>
    <cellStyle name="强调文字颜色 4 3 28" xfId="35042"/>
    <cellStyle name="强调文字颜色 4 3 29" xfId="35043"/>
    <cellStyle name="强调文字颜色 4 3 3" xfId="35044"/>
    <cellStyle name="强调文字颜色 4 3 3 10" xfId="35045"/>
    <cellStyle name="强调文字颜色 4 3 3 11" xfId="35046"/>
    <cellStyle name="强调文字颜色 4 3 3 12" xfId="35047"/>
    <cellStyle name="强调文字颜色 4 3 3 13" xfId="35048"/>
    <cellStyle name="强调文字颜色 4 3 3 14" xfId="35049"/>
    <cellStyle name="强调文字颜色 4 3 3 15" xfId="35050"/>
    <cellStyle name="强调文字颜色 4 3 3 2" xfId="35051"/>
    <cellStyle name="强调文字颜色 4 3 3 3" xfId="35052"/>
    <cellStyle name="强调文字颜色 4 3 3 4" xfId="35053"/>
    <cellStyle name="强调文字颜色 4 3 3 5" xfId="35054"/>
    <cellStyle name="强调文字颜色 4 3 3 6" xfId="35055"/>
    <cellStyle name="强调文字颜色 4 3 3 7" xfId="35056"/>
    <cellStyle name="强调文字颜色 4 3 3 8" xfId="35057"/>
    <cellStyle name="强调文字颜色 4 3 3 9" xfId="35058"/>
    <cellStyle name="强调文字颜色 4 3 30" xfId="35059"/>
    <cellStyle name="强调文字颜色 4 3 31" xfId="35060"/>
    <cellStyle name="强调文字颜色 4 3 32" xfId="35061"/>
    <cellStyle name="强调文字颜色 4 3 33" xfId="35062"/>
    <cellStyle name="强调文字颜色 4 3 4" xfId="35063"/>
    <cellStyle name="强调文字颜色 4 3 4 10" xfId="35064"/>
    <cellStyle name="强调文字颜色 4 3 4 11" xfId="35065"/>
    <cellStyle name="强调文字颜色 4 3 4 12" xfId="35066"/>
    <cellStyle name="强调文字颜色 4 3 4 13" xfId="35067"/>
    <cellStyle name="强调文字颜色 4 3 4 14" xfId="35068"/>
    <cellStyle name="强调文字颜色 4 3 4 15" xfId="35069"/>
    <cellStyle name="强调文字颜色 4 3 4 2" xfId="35070"/>
    <cellStyle name="强调文字颜色 4 3 4 3" xfId="35071"/>
    <cellStyle name="强调文字颜色 4 3 4 4" xfId="35072"/>
    <cellStyle name="强调文字颜色 4 3 4 5" xfId="35073"/>
    <cellStyle name="强调文字颜色 4 3 4 6" xfId="35074"/>
    <cellStyle name="强调文字颜色 4 3 4 7" xfId="35075"/>
    <cellStyle name="强调文字颜色 4 3 4 8" xfId="35076"/>
    <cellStyle name="强调文字颜色 4 3 4 9" xfId="35077"/>
    <cellStyle name="强调文字颜色 4 3 5" xfId="35078"/>
    <cellStyle name="强调文字颜色 4 3 5 10" xfId="35079"/>
    <cellStyle name="强调文字颜色 4 3 5 11" xfId="35080"/>
    <cellStyle name="强调文字颜色 4 3 5 12" xfId="35081"/>
    <cellStyle name="强调文字颜色 4 3 5 13" xfId="35082"/>
    <cellStyle name="强调文字颜色 4 3 5 14" xfId="35083"/>
    <cellStyle name="强调文字颜色 4 3 5 15" xfId="35084"/>
    <cellStyle name="强调文字颜色 4 3 5 2" xfId="35085"/>
    <cellStyle name="强调文字颜色 4 3 5 3" xfId="35086"/>
    <cellStyle name="强调文字颜色 4 3 5 4" xfId="35087"/>
    <cellStyle name="强调文字颜色 4 3 5 5" xfId="35088"/>
    <cellStyle name="强调文字颜色 4 3 5 6" xfId="35089"/>
    <cellStyle name="强调文字颜色 4 3 5 7" xfId="35090"/>
    <cellStyle name="强调文字颜色 4 3 5 8" xfId="35091"/>
    <cellStyle name="强调文字颜色 4 3 5 9" xfId="35092"/>
    <cellStyle name="强调文字颜色 4 3 6" xfId="35093"/>
    <cellStyle name="强调文字颜色 4 3 6 10" xfId="35094"/>
    <cellStyle name="强调文字颜色 4 3 6 11" xfId="35095"/>
    <cellStyle name="强调文字颜色 4 3 6 12" xfId="35096"/>
    <cellStyle name="强调文字颜色 4 3 6 13" xfId="35097"/>
    <cellStyle name="强调文字颜色 4 3 6 14" xfId="35098"/>
    <cellStyle name="强调文字颜色 4 3 6 15" xfId="35099"/>
    <cellStyle name="强调文字颜色 4 3 6 2" xfId="35100"/>
    <cellStyle name="强调文字颜色 4 3 6 3" xfId="35101"/>
    <cellStyle name="强调文字颜色 4 3 6 4" xfId="35102"/>
    <cellStyle name="强调文字颜色 4 3 6 5" xfId="35103"/>
    <cellStyle name="强调文字颜色 4 3 6 6" xfId="35104"/>
    <cellStyle name="强调文字颜色 4 3 6 7" xfId="35105"/>
    <cellStyle name="强调文字颜色 4 3 6 8" xfId="35106"/>
    <cellStyle name="强调文字颜色 4 3 6 9" xfId="35107"/>
    <cellStyle name="强调文字颜色 4 3 7" xfId="35108"/>
    <cellStyle name="强调文字颜色 4 3 7 10" xfId="35109"/>
    <cellStyle name="强调文字颜色 4 3 7 11" xfId="35110"/>
    <cellStyle name="强调文字颜色 4 3 7 12" xfId="35111"/>
    <cellStyle name="强调文字颜色 4 3 7 13" xfId="35112"/>
    <cellStyle name="强调文字颜色 4 3 7 14" xfId="35113"/>
    <cellStyle name="强调文字颜色 4 3 7 15" xfId="35114"/>
    <cellStyle name="强调文字颜色 4 3 7 2" xfId="35115"/>
    <cellStyle name="强调文字颜色 4 3 7 3" xfId="35116"/>
    <cellStyle name="强调文字颜色 4 3 7 4" xfId="35117"/>
    <cellStyle name="强调文字颜色 4 3 7 5" xfId="35118"/>
    <cellStyle name="强调文字颜色 4 3 7 6" xfId="35119"/>
    <cellStyle name="强调文字颜色 4 3 7 7" xfId="35120"/>
    <cellStyle name="强调文字颜色 4 3 7 8" xfId="35121"/>
    <cellStyle name="强调文字颜色 4 3 7 9" xfId="35122"/>
    <cellStyle name="强调文字颜色 4 3 8" xfId="35123"/>
    <cellStyle name="强调文字颜色 4 3 9" xfId="35124"/>
    <cellStyle name="强调文字颜色 4 4" xfId="35125"/>
    <cellStyle name="强调文字颜色 4 4 10" xfId="35126"/>
    <cellStyle name="强调文字颜色 4 4 11" xfId="35127"/>
    <cellStyle name="强调文字颜色 4 4 12" xfId="35128"/>
    <cellStyle name="强调文字颜色 4 4 13" xfId="35129"/>
    <cellStyle name="强调文字颜色 4 4 14" xfId="35130"/>
    <cellStyle name="强调文字颜色 4 4 15" xfId="35131"/>
    <cellStyle name="强调文字颜色 4 4 2" xfId="35132"/>
    <cellStyle name="强调文字颜色 4 4 3" xfId="35133"/>
    <cellStyle name="强调文字颜色 4 4 4" xfId="35134"/>
    <cellStyle name="强调文字颜色 4 4 5" xfId="35135"/>
    <cellStyle name="强调文字颜色 4 4 6" xfId="35136"/>
    <cellStyle name="强调文字颜色 4 4 7" xfId="35137"/>
    <cellStyle name="强调文字颜色 4 4 8" xfId="35138"/>
    <cellStyle name="强调文字颜色 4 4 9" xfId="35139"/>
    <cellStyle name="强调文字颜色 4 5" xfId="35140"/>
    <cellStyle name="强调文字颜色 4 5 10" xfId="35141"/>
    <cellStyle name="强调文字颜色 4 5 11" xfId="35142"/>
    <cellStyle name="强调文字颜色 4 5 12" xfId="35143"/>
    <cellStyle name="强调文字颜色 4 5 13" xfId="35144"/>
    <cellStyle name="强调文字颜色 4 5 14" xfId="35145"/>
    <cellStyle name="强调文字颜色 4 5 15" xfId="35146"/>
    <cellStyle name="强调文字颜色 4 5 2" xfId="35147"/>
    <cellStyle name="强调文字颜色 4 5 3" xfId="35148"/>
    <cellStyle name="强调文字颜色 4 5 4" xfId="35149"/>
    <cellStyle name="强调文字颜色 4 5 5" xfId="35150"/>
    <cellStyle name="强调文字颜色 4 5 6" xfId="35151"/>
    <cellStyle name="强调文字颜色 4 5 7" xfId="35152"/>
    <cellStyle name="强调文字颜色 4 5 8" xfId="35153"/>
    <cellStyle name="强调文字颜色 4 5 9" xfId="35154"/>
    <cellStyle name="强调文字颜色 4 6" xfId="35155"/>
    <cellStyle name="强调文字颜色 4 6 10" xfId="35156"/>
    <cellStyle name="强调文字颜色 4 6 11" xfId="35157"/>
    <cellStyle name="强调文字颜色 4 6 12" xfId="35158"/>
    <cellStyle name="强调文字颜色 4 6 13" xfId="35159"/>
    <cellStyle name="强调文字颜色 4 6 14" xfId="35160"/>
    <cellStyle name="强调文字颜色 4 6 15" xfId="35161"/>
    <cellStyle name="强调文字颜色 4 6 2" xfId="35162"/>
    <cellStyle name="强调文字颜色 4 6 3" xfId="35163"/>
    <cellStyle name="强调文字颜色 4 6 4" xfId="35164"/>
    <cellStyle name="强调文字颜色 4 6 5" xfId="35165"/>
    <cellStyle name="强调文字颜色 4 6 6" xfId="35166"/>
    <cellStyle name="强调文字颜色 4 6 7" xfId="35167"/>
    <cellStyle name="强调文字颜色 4 6 8" xfId="35168"/>
    <cellStyle name="强调文字颜色 4 6 9" xfId="35169"/>
    <cellStyle name="强调文字颜色 4 7" xfId="35170"/>
    <cellStyle name="强调文字颜色 4 7 10" xfId="35171"/>
    <cellStyle name="强调文字颜色 4 7 11" xfId="35172"/>
    <cellStyle name="强调文字颜色 4 7 12" xfId="35173"/>
    <cellStyle name="强调文字颜色 4 7 13" xfId="35174"/>
    <cellStyle name="强调文字颜色 4 7 14" xfId="35175"/>
    <cellStyle name="强调文字颜色 4 7 15" xfId="35176"/>
    <cellStyle name="强调文字颜色 4 7 2" xfId="35177"/>
    <cellStyle name="强调文字颜色 4 7 3" xfId="35178"/>
    <cellStyle name="强调文字颜色 4 7 4" xfId="35179"/>
    <cellStyle name="强调文字颜色 4 7 5" xfId="35180"/>
    <cellStyle name="强调文字颜色 4 7 6" xfId="35181"/>
    <cellStyle name="强调文字颜色 4 7 7" xfId="35182"/>
    <cellStyle name="强调文字颜色 4 7 8" xfId="35183"/>
    <cellStyle name="强调文字颜色 4 7 9" xfId="35184"/>
    <cellStyle name="强调文字颜色 4 8" xfId="35185"/>
    <cellStyle name="强调文字颜色 4 8 10" xfId="35186"/>
    <cellStyle name="强调文字颜色 4 8 11" xfId="35187"/>
    <cellStyle name="强调文字颜色 4 8 12" xfId="35188"/>
    <cellStyle name="强调文字颜色 4 8 13" xfId="35189"/>
    <cellStyle name="强调文字颜色 4 8 14" xfId="35190"/>
    <cellStyle name="强调文字颜色 4 8 15" xfId="35191"/>
    <cellStyle name="强调文字颜色 4 8 2" xfId="35192"/>
    <cellStyle name="强调文字颜色 4 8 3" xfId="35193"/>
    <cellStyle name="强调文字颜色 4 8 4" xfId="35194"/>
    <cellStyle name="强调文字颜色 4 8 5" xfId="35195"/>
    <cellStyle name="强调文字颜色 4 8 6" xfId="35196"/>
    <cellStyle name="强调文字颜色 4 8 7" xfId="35197"/>
    <cellStyle name="强调文字颜色 4 8 8" xfId="35198"/>
    <cellStyle name="强调文字颜色 4 8 9" xfId="35199"/>
    <cellStyle name="强调文字颜色 4 9" xfId="35200"/>
    <cellStyle name="强调文字颜色 4 9 10" xfId="35201"/>
    <cellStyle name="强调文字颜色 4 9 11" xfId="35202"/>
    <cellStyle name="强调文字颜色 4 9 12" xfId="35203"/>
    <cellStyle name="强调文字颜色 4 9 13" xfId="35204"/>
    <cellStyle name="强调文字颜色 4 9 14" xfId="35205"/>
    <cellStyle name="强调文字颜色 4 9 15" xfId="35206"/>
    <cellStyle name="强调文字颜色 4 9 2" xfId="35207"/>
    <cellStyle name="强调文字颜色 4 9 3" xfId="35208"/>
    <cellStyle name="强调文字颜色 4 9 4" xfId="35209"/>
    <cellStyle name="强调文字颜色 4 9 5" xfId="35210"/>
    <cellStyle name="强调文字颜色 4 9 6" xfId="35211"/>
    <cellStyle name="强调文字颜色 4 9 7" xfId="35212"/>
    <cellStyle name="强调文字颜色 4 9 8" xfId="35213"/>
    <cellStyle name="强调文字颜色 4 9 9" xfId="35214"/>
    <cellStyle name="强调文字颜色 5 10" xfId="35215"/>
    <cellStyle name="强调文字颜色 5 10 2" xfId="35216"/>
    <cellStyle name="强调文字颜色 5 10 3" xfId="35217"/>
    <cellStyle name="强调文字颜色 5 11" xfId="35218"/>
    <cellStyle name="强调文字颜色 5 11 2" xfId="35219"/>
    <cellStyle name="强调文字颜色 5 12" xfId="35220"/>
    <cellStyle name="强调文字颜色 5 2" xfId="35221"/>
    <cellStyle name="强调文字颜色 5 2 10" xfId="35222"/>
    <cellStyle name="强调文字颜色 5 2 10 10" xfId="35223"/>
    <cellStyle name="强调文字颜色 5 2 10 11" xfId="35224"/>
    <cellStyle name="强调文字颜色 5 2 10 12" xfId="35225"/>
    <cellStyle name="强调文字颜色 5 2 10 13" xfId="35226"/>
    <cellStyle name="强调文字颜色 5 2 10 14" xfId="35227"/>
    <cellStyle name="强调文字颜色 5 2 10 15" xfId="35228"/>
    <cellStyle name="强调文字颜色 5 2 10 2" xfId="35229"/>
    <cellStyle name="强调文字颜色 5 2 10 3" xfId="35230"/>
    <cellStyle name="强调文字颜色 5 2 10 4" xfId="35231"/>
    <cellStyle name="强调文字颜色 5 2 10 5" xfId="35232"/>
    <cellStyle name="强调文字颜色 5 2 10 6" xfId="35233"/>
    <cellStyle name="强调文字颜色 5 2 10 7" xfId="35234"/>
    <cellStyle name="强调文字颜色 5 2 10 8" xfId="35235"/>
    <cellStyle name="强调文字颜色 5 2 10 9" xfId="35236"/>
    <cellStyle name="强调文字颜色 5 2 11" xfId="35237"/>
    <cellStyle name="强调文字颜色 5 2 11 10" xfId="35238"/>
    <cellStyle name="强调文字颜色 5 2 11 11" xfId="35239"/>
    <cellStyle name="强调文字颜色 5 2 11 12" xfId="35240"/>
    <cellStyle name="强调文字颜色 5 2 11 13" xfId="35241"/>
    <cellStyle name="强调文字颜色 5 2 11 14" xfId="35242"/>
    <cellStyle name="强调文字颜色 5 2 11 15" xfId="35243"/>
    <cellStyle name="强调文字颜色 5 2 11 2" xfId="35244"/>
    <cellStyle name="强调文字颜色 5 2 11 3" xfId="35245"/>
    <cellStyle name="强调文字颜色 5 2 11 4" xfId="35246"/>
    <cellStyle name="强调文字颜色 5 2 11 5" xfId="35247"/>
    <cellStyle name="强调文字颜色 5 2 11 6" xfId="35248"/>
    <cellStyle name="强调文字颜色 5 2 11 7" xfId="35249"/>
    <cellStyle name="强调文字颜色 5 2 11 8" xfId="35250"/>
    <cellStyle name="强调文字颜色 5 2 11 9" xfId="35251"/>
    <cellStyle name="强调文字颜色 5 2 12" xfId="35252"/>
    <cellStyle name="强调文字颜色 5 2 12 10" xfId="35253"/>
    <cellStyle name="强调文字颜色 5 2 12 11" xfId="35254"/>
    <cellStyle name="强调文字颜色 5 2 12 12" xfId="35255"/>
    <cellStyle name="强调文字颜色 5 2 12 13" xfId="35256"/>
    <cellStyle name="强调文字颜色 5 2 12 14" xfId="35257"/>
    <cellStyle name="强调文字颜色 5 2 12 15" xfId="35258"/>
    <cellStyle name="强调文字颜色 5 2 12 2" xfId="35259"/>
    <cellStyle name="强调文字颜色 5 2 12 3" xfId="35260"/>
    <cellStyle name="强调文字颜色 5 2 12 4" xfId="35261"/>
    <cellStyle name="强调文字颜色 5 2 12 5" xfId="35262"/>
    <cellStyle name="强调文字颜色 5 2 12 6" xfId="35263"/>
    <cellStyle name="强调文字颜色 5 2 12 7" xfId="35264"/>
    <cellStyle name="强调文字颜色 5 2 12 8" xfId="35265"/>
    <cellStyle name="强调文字颜色 5 2 12 9" xfId="35266"/>
    <cellStyle name="强调文字颜色 5 2 13" xfId="35267"/>
    <cellStyle name="强调文字颜色 5 2 13 10" xfId="35268"/>
    <cellStyle name="强调文字颜色 5 2 13 11" xfId="35269"/>
    <cellStyle name="强调文字颜色 5 2 13 12" xfId="35270"/>
    <cellStyle name="强调文字颜色 5 2 13 13" xfId="35271"/>
    <cellStyle name="强调文字颜色 5 2 13 14" xfId="35272"/>
    <cellStyle name="强调文字颜色 5 2 13 15" xfId="35273"/>
    <cellStyle name="强调文字颜色 5 2 13 2" xfId="35274"/>
    <cellStyle name="强调文字颜色 5 2 13 3" xfId="35275"/>
    <cellStyle name="强调文字颜色 5 2 13 4" xfId="35276"/>
    <cellStyle name="强调文字颜色 5 2 13 5" xfId="35277"/>
    <cellStyle name="强调文字颜色 5 2 13 6" xfId="35278"/>
    <cellStyle name="强调文字颜色 5 2 13 7" xfId="35279"/>
    <cellStyle name="强调文字颜色 5 2 13 8" xfId="35280"/>
    <cellStyle name="强调文字颜色 5 2 13 9" xfId="35281"/>
    <cellStyle name="强调文字颜色 5 2 14" xfId="35282"/>
    <cellStyle name="强调文字颜色 5 2 14 10" xfId="35283"/>
    <cellStyle name="强调文字颜色 5 2 14 11" xfId="35284"/>
    <cellStyle name="强调文字颜色 5 2 14 12" xfId="35285"/>
    <cellStyle name="强调文字颜色 5 2 14 13" xfId="35286"/>
    <cellStyle name="强调文字颜色 5 2 14 14" xfId="35287"/>
    <cellStyle name="强调文字颜色 5 2 14 15" xfId="35288"/>
    <cellStyle name="强调文字颜色 5 2 14 2" xfId="35289"/>
    <cellStyle name="强调文字颜色 5 2 14 3" xfId="35290"/>
    <cellStyle name="强调文字颜色 5 2 14 4" xfId="35291"/>
    <cellStyle name="强调文字颜色 5 2 14 5" xfId="35292"/>
    <cellStyle name="强调文字颜色 5 2 14 6" xfId="35293"/>
    <cellStyle name="强调文字颜色 5 2 14 7" xfId="35294"/>
    <cellStyle name="强调文字颜色 5 2 14 8" xfId="35295"/>
    <cellStyle name="强调文字颜色 5 2 14 9" xfId="35296"/>
    <cellStyle name="强调文字颜色 5 2 15" xfId="35297"/>
    <cellStyle name="强调文字颜色 5 2 15 10" xfId="35298"/>
    <cellStyle name="强调文字颜色 5 2 15 11" xfId="35299"/>
    <cellStyle name="强调文字颜色 5 2 15 12" xfId="35300"/>
    <cellStyle name="强调文字颜色 5 2 15 13" xfId="35301"/>
    <cellStyle name="强调文字颜色 5 2 15 14" xfId="35302"/>
    <cellStyle name="强调文字颜色 5 2 15 15" xfId="35303"/>
    <cellStyle name="强调文字颜色 5 2 15 2" xfId="35304"/>
    <cellStyle name="强调文字颜色 5 2 15 3" xfId="35305"/>
    <cellStyle name="强调文字颜色 5 2 15 4" xfId="35306"/>
    <cellStyle name="强调文字颜色 5 2 15 5" xfId="35307"/>
    <cellStyle name="强调文字颜色 5 2 15 6" xfId="35308"/>
    <cellStyle name="强调文字颜色 5 2 15 7" xfId="35309"/>
    <cellStyle name="强调文字颜色 5 2 15 8" xfId="35310"/>
    <cellStyle name="强调文字颜色 5 2 15 9" xfId="35311"/>
    <cellStyle name="强调文字颜色 5 2 16" xfId="35312"/>
    <cellStyle name="强调文字颜色 5 2 16 10" xfId="35313"/>
    <cellStyle name="强调文字颜色 5 2 16 11" xfId="35314"/>
    <cellStyle name="强调文字颜色 5 2 16 12" xfId="35315"/>
    <cellStyle name="强调文字颜色 5 2 16 13" xfId="35316"/>
    <cellStyle name="强调文字颜色 5 2 16 14" xfId="35317"/>
    <cellStyle name="强调文字颜色 5 2 16 15" xfId="35318"/>
    <cellStyle name="强调文字颜色 5 2 16 2" xfId="35319"/>
    <cellStyle name="强调文字颜色 5 2 16 3" xfId="35320"/>
    <cellStyle name="强调文字颜色 5 2 16 4" xfId="35321"/>
    <cellStyle name="强调文字颜色 5 2 16 5" xfId="35322"/>
    <cellStyle name="强调文字颜色 5 2 16 6" xfId="35323"/>
    <cellStyle name="强调文字颜色 5 2 16 7" xfId="35324"/>
    <cellStyle name="强调文字颜色 5 2 16 8" xfId="35325"/>
    <cellStyle name="强调文字颜色 5 2 16 9" xfId="35326"/>
    <cellStyle name="强调文字颜色 5 2 17" xfId="35327"/>
    <cellStyle name="强调文字颜色 5 2 17 10" xfId="35328"/>
    <cellStyle name="强调文字颜色 5 2 17 11" xfId="35329"/>
    <cellStyle name="强调文字颜色 5 2 17 12" xfId="35330"/>
    <cellStyle name="强调文字颜色 5 2 17 13" xfId="35331"/>
    <cellStyle name="强调文字颜色 5 2 17 14" xfId="35332"/>
    <cellStyle name="强调文字颜色 5 2 17 15" xfId="35333"/>
    <cellStyle name="强调文字颜色 5 2 17 2" xfId="35334"/>
    <cellStyle name="强调文字颜色 5 2 17 3" xfId="35335"/>
    <cellStyle name="强调文字颜色 5 2 17 4" xfId="35336"/>
    <cellStyle name="强调文字颜色 5 2 17 5" xfId="35337"/>
    <cellStyle name="强调文字颜色 5 2 17 6" xfId="35338"/>
    <cellStyle name="强调文字颜色 5 2 17 7" xfId="35339"/>
    <cellStyle name="强调文字颜色 5 2 17 8" xfId="35340"/>
    <cellStyle name="强调文字颜色 5 2 17 9" xfId="35341"/>
    <cellStyle name="强调文字颜色 5 2 18" xfId="35342"/>
    <cellStyle name="强调文字颜色 5 2 18 10" xfId="35343"/>
    <cellStyle name="强调文字颜色 5 2 18 11" xfId="35344"/>
    <cellStyle name="强调文字颜色 5 2 18 12" xfId="35345"/>
    <cellStyle name="强调文字颜色 5 2 18 13" xfId="35346"/>
    <cellStyle name="强调文字颜色 5 2 18 14" xfId="35347"/>
    <cellStyle name="强调文字颜色 5 2 18 15" xfId="35348"/>
    <cellStyle name="强调文字颜色 5 2 18 2" xfId="35349"/>
    <cellStyle name="强调文字颜色 5 2 18 3" xfId="35350"/>
    <cellStyle name="强调文字颜色 5 2 18 4" xfId="35351"/>
    <cellStyle name="强调文字颜色 5 2 18 5" xfId="35352"/>
    <cellStyle name="强调文字颜色 5 2 18 6" xfId="35353"/>
    <cellStyle name="强调文字颜色 5 2 18 7" xfId="35354"/>
    <cellStyle name="强调文字颜色 5 2 18 8" xfId="35355"/>
    <cellStyle name="强调文字颜色 5 2 18 9" xfId="35356"/>
    <cellStyle name="强调文字颜色 5 2 19" xfId="35357"/>
    <cellStyle name="强调文字颜色 5 2 19 10" xfId="35358"/>
    <cellStyle name="强调文字颜色 5 2 19 11" xfId="35359"/>
    <cellStyle name="强调文字颜色 5 2 19 12" xfId="35360"/>
    <cellStyle name="强调文字颜色 5 2 19 13" xfId="35361"/>
    <cellStyle name="强调文字颜色 5 2 19 14" xfId="35362"/>
    <cellStyle name="强调文字颜色 5 2 19 15" xfId="35363"/>
    <cellStyle name="强调文字颜色 5 2 19 2" xfId="35364"/>
    <cellStyle name="强调文字颜色 5 2 19 3" xfId="35365"/>
    <cellStyle name="强调文字颜色 5 2 19 4" xfId="35366"/>
    <cellStyle name="强调文字颜色 5 2 19 5" xfId="35367"/>
    <cellStyle name="强调文字颜色 5 2 19 6" xfId="35368"/>
    <cellStyle name="强调文字颜色 5 2 19 7" xfId="35369"/>
    <cellStyle name="强调文字颜色 5 2 19 8" xfId="35370"/>
    <cellStyle name="强调文字颜色 5 2 19 9" xfId="35371"/>
    <cellStyle name="强调文字颜色 5 2 2" xfId="35372"/>
    <cellStyle name="强调文字颜色 5 2 2 10" xfId="35373"/>
    <cellStyle name="强调文字颜色 5 2 2 11" xfId="35374"/>
    <cellStyle name="强调文字颜色 5 2 2 12" xfId="35375"/>
    <cellStyle name="强调文字颜色 5 2 2 13" xfId="35376"/>
    <cellStyle name="强调文字颜色 5 2 2 14" xfId="35377"/>
    <cellStyle name="强调文字颜色 5 2 2 15" xfId="35378"/>
    <cellStyle name="强调文字颜色 5 2 2 2" xfId="35379"/>
    <cellStyle name="强调文字颜色 5 2 2 3" xfId="35380"/>
    <cellStyle name="强调文字颜色 5 2 2 4" xfId="35381"/>
    <cellStyle name="强调文字颜色 5 2 2 5" xfId="35382"/>
    <cellStyle name="强调文字颜色 5 2 2 6" xfId="35383"/>
    <cellStyle name="强调文字颜色 5 2 2 7" xfId="35384"/>
    <cellStyle name="强调文字颜色 5 2 2 8" xfId="35385"/>
    <cellStyle name="强调文字颜色 5 2 2 9" xfId="35386"/>
    <cellStyle name="强调文字颜色 5 2 20" xfId="35387"/>
    <cellStyle name="强调文字颜色 5 2 20 10" xfId="35388"/>
    <cellStyle name="强调文字颜色 5 2 20 11" xfId="35389"/>
    <cellStyle name="强调文字颜色 5 2 20 12" xfId="35390"/>
    <cellStyle name="强调文字颜色 5 2 20 13" xfId="35391"/>
    <cellStyle name="强调文字颜色 5 2 20 14" xfId="35392"/>
    <cellStyle name="强调文字颜色 5 2 20 15" xfId="35393"/>
    <cellStyle name="强调文字颜色 5 2 20 2" xfId="35394"/>
    <cellStyle name="强调文字颜色 5 2 20 3" xfId="35395"/>
    <cellStyle name="强调文字颜色 5 2 20 4" xfId="35396"/>
    <cellStyle name="强调文字颜色 5 2 20 5" xfId="35397"/>
    <cellStyle name="强调文字颜色 5 2 20 6" xfId="35398"/>
    <cellStyle name="强调文字颜色 5 2 20 7" xfId="35399"/>
    <cellStyle name="强调文字颜色 5 2 20 8" xfId="35400"/>
    <cellStyle name="强调文字颜色 5 2 20 9" xfId="35401"/>
    <cellStyle name="强调文字颜色 5 2 21" xfId="35402"/>
    <cellStyle name="强调文字颜色 5 2 21 10" xfId="35403"/>
    <cellStyle name="强调文字颜色 5 2 21 11" xfId="35404"/>
    <cellStyle name="强调文字颜色 5 2 21 12" xfId="35405"/>
    <cellStyle name="强调文字颜色 5 2 21 13" xfId="35406"/>
    <cellStyle name="强调文字颜色 5 2 21 14" xfId="35407"/>
    <cellStyle name="强调文字颜色 5 2 21 15" xfId="35408"/>
    <cellStyle name="强调文字颜色 5 2 21 2" xfId="35409"/>
    <cellStyle name="强调文字颜色 5 2 21 3" xfId="35410"/>
    <cellStyle name="强调文字颜色 5 2 21 4" xfId="35411"/>
    <cellStyle name="强调文字颜色 5 2 21 5" xfId="35412"/>
    <cellStyle name="强调文字颜色 5 2 21 6" xfId="35413"/>
    <cellStyle name="强调文字颜色 5 2 21 7" xfId="35414"/>
    <cellStyle name="强调文字颜色 5 2 21 8" xfId="35415"/>
    <cellStyle name="强调文字颜色 5 2 21 9" xfId="35416"/>
    <cellStyle name="强调文字颜色 5 2 22" xfId="35417"/>
    <cellStyle name="强调文字颜色 5 2 22 10" xfId="35418"/>
    <cellStyle name="强调文字颜色 5 2 22 11" xfId="35419"/>
    <cellStyle name="强调文字颜色 5 2 22 12" xfId="35420"/>
    <cellStyle name="强调文字颜色 5 2 22 13" xfId="35421"/>
    <cellStyle name="强调文字颜色 5 2 22 14" xfId="35422"/>
    <cellStyle name="强调文字颜色 5 2 22 15" xfId="35423"/>
    <cellStyle name="强调文字颜色 5 2 22 2" xfId="35424"/>
    <cellStyle name="强调文字颜色 5 2 22 3" xfId="35425"/>
    <cellStyle name="强调文字颜色 5 2 22 4" xfId="35426"/>
    <cellStyle name="强调文字颜色 5 2 22 5" xfId="35427"/>
    <cellStyle name="强调文字颜色 5 2 22 6" xfId="35428"/>
    <cellStyle name="强调文字颜色 5 2 22 7" xfId="35429"/>
    <cellStyle name="强调文字颜色 5 2 22 8" xfId="35430"/>
    <cellStyle name="强调文字颜色 5 2 22 9" xfId="35431"/>
    <cellStyle name="强调文字颜色 5 2 23" xfId="35432"/>
    <cellStyle name="强调文字颜色 5 2 23 10" xfId="35433"/>
    <cellStyle name="强调文字颜色 5 2 23 11" xfId="35434"/>
    <cellStyle name="强调文字颜色 5 2 23 12" xfId="35435"/>
    <cellStyle name="强调文字颜色 5 2 23 13" xfId="35436"/>
    <cellStyle name="强调文字颜色 5 2 23 14" xfId="35437"/>
    <cellStyle name="强调文字颜色 5 2 23 15" xfId="35438"/>
    <cellStyle name="强调文字颜色 5 2 23 2" xfId="35439"/>
    <cellStyle name="强调文字颜色 5 2 23 3" xfId="35440"/>
    <cellStyle name="强调文字颜色 5 2 23 4" xfId="35441"/>
    <cellStyle name="强调文字颜色 5 2 23 5" xfId="35442"/>
    <cellStyle name="强调文字颜色 5 2 23 6" xfId="35443"/>
    <cellStyle name="强调文字颜色 5 2 23 7" xfId="35444"/>
    <cellStyle name="强调文字颜色 5 2 23 8" xfId="35445"/>
    <cellStyle name="强调文字颜色 5 2 23 9" xfId="35446"/>
    <cellStyle name="强调文字颜色 5 2 24" xfId="35447"/>
    <cellStyle name="强调文字颜色 5 2 24 10" xfId="35448"/>
    <cellStyle name="强调文字颜色 5 2 24 11" xfId="35449"/>
    <cellStyle name="强调文字颜色 5 2 24 12" xfId="35450"/>
    <cellStyle name="强调文字颜色 5 2 24 13" xfId="35451"/>
    <cellStyle name="强调文字颜色 5 2 24 14" xfId="35452"/>
    <cellStyle name="强调文字颜色 5 2 24 15" xfId="35453"/>
    <cellStyle name="强调文字颜色 5 2 24 2" xfId="35454"/>
    <cellStyle name="强调文字颜色 5 2 24 3" xfId="35455"/>
    <cellStyle name="强调文字颜色 5 2 24 4" xfId="35456"/>
    <cellStyle name="强调文字颜色 5 2 24 5" xfId="35457"/>
    <cellStyle name="强调文字颜色 5 2 24 6" xfId="35458"/>
    <cellStyle name="强调文字颜色 5 2 24 7" xfId="35459"/>
    <cellStyle name="强调文字颜色 5 2 24 8" xfId="35460"/>
    <cellStyle name="强调文字颜色 5 2 24 9" xfId="35461"/>
    <cellStyle name="强调文字颜色 5 2 25" xfId="35462"/>
    <cellStyle name="强调文字颜色 5 2 25 10" xfId="35463"/>
    <cellStyle name="强调文字颜色 5 2 25 11" xfId="35464"/>
    <cellStyle name="强调文字颜色 5 2 25 12" xfId="35465"/>
    <cellStyle name="强调文字颜色 5 2 25 13" xfId="35466"/>
    <cellStyle name="强调文字颜色 5 2 25 14" xfId="35467"/>
    <cellStyle name="强调文字颜色 5 2 25 15" xfId="35468"/>
    <cellStyle name="强调文字颜色 5 2 25 2" xfId="35469"/>
    <cellStyle name="强调文字颜色 5 2 25 3" xfId="35470"/>
    <cellStyle name="强调文字颜色 5 2 25 4" xfId="35471"/>
    <cellStyle name="强调文字颜色 5 2 25 5" xfId="35472"/>
    <cellStyle name="强调文字颜色 5 2 25 6" xfId="35473"/>
    <cellStyle name="强调文字颜色 5 2 25 7" xfId="35474"/>
    <cellStyle name="强调文字颜色 5 2 25 8" xfId="35475"/>
    <cellStyle name="强调文字颜色 5 2 25 9" xfId="35476"/>
    <cellStyle name="强调文字颜色 5 2 26" xfId="35477"/>
    <cellStyle name="强调文字颜色 5 2 26 10" xfId="35478"/>
    <cellStyle name="强调文字颜色 5 2 26 11" xfId="35479"/>
    <cellStyle name="强调文字颜色 5 2 26 12" xfId="35480"/>
    <cellStyle name="强调文字颜色 5 2 26 13" xfId="35481"/>
    <cellStyle name="强调文字颜色 5 2 26 14" xfId="35482"/>
    <cellStyle name="强调文字颜色 5 2 26 15" xfId="35483"/>
    <cellStyle name="强调文字颜色 5 2 26 2" xfId="35484"/>
    <cellStyle name="强调文字颜色 5 2 26 3" xfId="35485"/>
    <cellStyle name="强调文字颜色 5 2 26 4" xfId="35486"/>
    <cellStyle name="强调文字颜色 5 2 26 5" xfId="35487"/>
    <cellStyle name="强调文字颜色 5 2 26 6" xfId="35488"/>
    <cellStyle name="强调文字颜色 5 2 26 7" xfId="35489"/>
    <cellStyle name="强调文字颜色 5 2 26 8" xfId="35490"/>
    <cellStyle name="强调文字颜色 5 2 26 9" xfId="35491"/>
    <cellStyle name="强调文字颜色 5 2 27" xfId="35492"/>
    <cellStyle name="强调文字颜色 5 2 27 10" xfId="35493"/>
    <cellStyle name="强调文字颜色 5 2 27 11" xfId="35494"/>
    <cellStyle name="强调文字颜色 5 2 27 12" xfId="35495"/>
    <cellStyle name="强调文字颜色 5 2 27 13" xfId="35496"/>
    <cellStyle name="强调文字颜色 5 2 27 14" xfId="35497"/>
    <cellStyle name="强调文字颜色 5 2 27 15" xfId="35498"/>
    <cellStyle name="强调文字颜色 5 2 27 2" xfId="35499"/>
    <cellStyle name="强调文字颜色 5 2 27 3" xfId="35500"/>
    <cellStyle name="强调文字颜色 5 2 27 4" xfId="35501"/>
    <cellStyle name="强调文字颜色 5 2 27 5" xfId="35502"/>
    <cellStyle name="强调文字颜色 5 2 27 6" xfId="35503"/>
    <cellStyle name="强调文字颜色 5 2 27 7" xfId="35504"/>
    <cellStyle name="强调文字颜色 5 2 27 8" xfId="35505"/>
    <cellStyle name="强调文字颜色 5 2 27 9" xfId="35506"/>
    <cellStyle name="强调文字颜色 5 2 28" xfId="35507"/>
    <cellStyle name="强调文字颜色 5 2 28 10" xfId="35508"/>
    <cellStyle name="强调文字颜色 5 2 28 11" xfId="35509"/>
    <cellStyle name="强调文字颜色 5 2 28 12" xfId="35510"/>
    <cellStyle name="强调文字颜色 5 2 28 13" xfId="35511"/>
    <cellStyle name="强调文字颜色 5 2 28 14" xfId="35512"/>
    <cellStyle name="强调文字颜色 5 2 28 15" xfId="35513"/>
    <cellStyle name="强调文字颜色 5 2 28 2" xfId="35514"/>
    <cellStyle name="强调文字颜色 5 2 28 3" xfId="35515"/>
    <cellStyle name="强调文字颜色 5 2 28 4" xfId="35516"/>
    <cellStyle name="强调文字颜色 5 2 28 5" xfId="35517"/>
    <cellStyle name="强调文字颜色 5 2 28 6" xfId="35518"/>
    <cellStyle name="强调文字颜色 5 2 28 7" xfId="35519"/>
    <cellStyle name="强调文字颜色 5 2 28 8" xfId="35520"/>
    <cellStyle name="强调文字颜色 5 2 28 9" xfId="35521"/>
    <cellStyle name="强调文字颜色 5 2 29" xfId="35522"/>
    <cellStyle name="强调文字颜色 5 2 29 10" xfId="35523"/>
    <cellStyle name="强调文字颜色 5 2 29 11" xfId="35524"/>
    <cellStyle name="强调文字颜色 5 2 29 12" xfId="35525"/>
    <cellStyle name="强调文字颜色 5 2 29 13" xfId="35526"/>
    <cellStyle name="强调文字颜色 5 2 29 14" xfId="35527"/>
    <cellStyle name="强调文字颜色 5 2 29 15" xfId="35528"/>
    <cellStyle name="强调文字颜色 5 2 29 2" xfId="35529"/>
    <cellStyle name="强调文字颜色 5 2 29 3" xfId="35530"/>
    <cellStyle name="强调文字颜色 5 2 29 4" xfId="35531"/>
    <cellStyle name="强调文字颜色 5 2 29 5" xfId="35532"/>
    <cellStyle name="强调文字颜色 5 2 29 6" xfId="35533"/>
    <cellStyle name="强调文字颜色 5 2 29 7" xfId="35534"/>
    <cellStyle name="强调文字颜色 5 2 29 8" xfId="35535"/>
    <cellStyle name="强调文字颜色 5 2 29 9" xfId="35536"/>
    <cellStyle name="强调文字颜色 5 2 3" xfId="35537"/>
    <cellStyle name="强调文字颜色 5 2 3 10" xfId="35538"/>
    <cellStyle name="强调文字颜色 5 2 3 11" xfId="35539"/>
    <cellStyle name="强调文字颜色 5 2 3 12" xfId="35540"/>
    <cellStyle name="强调文字颜色 5 2 3 13" xfId="35541"/>
    <cellStyle name="强调文字颜色 5 2 3 14" xfId="35542"/>
    <cellStyle name="强调文字颜色 5 2 3 15" xfId="35543"/>
    <cellStyle name="强调文字颜色 5 2 3 2" xfId="35544"/>
    <cellStyle name="强调文字颜色 5 2 3 3" xfId="35545"/>
    <cellStyle name="强调文字颜色 5 2 3 4" xfId="35546"/>
    <cellStyle name="强调文字颜色 5 2 3 5" xfId="35547"/>
    <cellStyle name="强调文字颜色 5 2 3 6" xfId="35548"/>
    <cellStyle name="强调文字颜色 5 2 3 7" xfId="35549"/>
    <cellStyle name="强调文字颜色 5 2 3 8" xfId="35550"/>
    <cellStyle name="强调文字颜色 5 2 3 9" xfId="35551"/>
    <cellStyle name="强调文字颜色 5 2 30" xfId="35552"/>
    <cellStyle name="强调文字颜色 5 2 30 10" xfId="35553"/>
    <cellStyle name="强调文字颜色 5 2 30 11" xfId="35554"/>
    <cellStyle name="强调文字颜色 5 2 30 12" xfId="35555"/>
    <cellStyle name="强调文字颜色 5 2 30 13" xfId="35556"/>
    <cellStyle name="强调文字颜色 5 2 30 14" xfId="35557"/>
    <cellStyle name="强调文字颜色 5 2 30 15" xfId="35558"/>
    <cellStyle name="强调文字颜色 5 2 30 2" xfId="35559"/>
    <cellStyle name="强调文字颜色 5 2 30 3" xfId="35560"/>
    <cellStyle name="强调文字颜色 5 2 30 4" xfId="35561"/>
    <cellStyle name="强调文字颜色 5 2 30 5" xfId="35562"/>
    <cellStyle name="强调文字颜色 5 2 30 6" xfId="35563"/>
    <cellStyle name="强调文字颜色 5 2 30 7" xfId="35564"/>
    <cellStyle name="强调文字颜色 5 2 30 8" xfId="35565"/>
    <cellStyle name="强调文字颜色 5 2 30 9" xfId="35566"/>
    <cellStyle name="强调文字颜色 5 2 31" xfId="35567"/>
    <cellStyle name="强调文字颜色 5 2 31 10" xfId="35568"/>
    <cellStyle name="强调文字颜色 5 2 31 11" xfId="35569"/>
    <cellStyle name="强调文字颜色 5 2 31 12" xfId="35570"/>
    <cellStyle name="强调文字颜色 5 2 31 13" xfId="35571"/>
    <cellStyle name="强调文字颜色 5 2 31 14" xfId="35572"/>
    <cellStyle name="强调文字颜色 5 2 31 15" xfId="35573"/>
    <cellStyle name="强调文字颜色 5 2 31 2" xfId="35574"/>
    <cellStyle name="强调文字颜色 5 2 31 3" xfId="35575"/>
    <cellStyle name="强调文字颜色 5 2 31 4" xfId="35576"/>
    <cellStyle name="强调文字颜色 5 2 31 5" xfId="35577"/>
    <cellStyle name="强调文字颜色 5 2 31 6" xfId="35578"/>
    <cellStyle name="强调文字颜色 5 2 31 7" xfId="35579"/>
    <cellStyle name="强调文字颜色 5 2 31 8" xfId="35580"/>
    <cellStyle name="强调文字颜色 5 2 31 9" xfId="35581"/>
    <cellStyle name="强调文字颜色 5 2 32" xfId="35582"/>
    <cellStyle name="强调文字颜色 5 2 32 10" xfId="35583"/>
    <cellStyle name="强调文字颜色 5 2 32 11" xfId="35584"/>
    <cellStyle name="强调文字颜色 5 2 32 12" xfId="35585"/>
    <cellStyle name="强调文字颜色 5 2 32 13" xfId="35586"/>
    <cellStyle name="强调文字颜色 5 2 32 14" xfId="35587"/>
    <cellStyle name="强调文字颜色 5 2 32 15" xfId="35588"/>
    <cellStyle name="强调文字颜色 5 2 32 2" xfId="35589"/>
    <cellStyle name="强调文字颜色 5 2 32 3" xfId="35590"/>
    <cellStyle name="强调文字颜色 5 2 32 4" xfId="35591"/>
    <cellStyle name="强调文字颜色 5 2 32 5" xfId="35592"/>
    <cellStyle name="强调文字颜色 5 2 32 6" xfId="35593"/>
    <cellStyle name="强调文字颜色 5 2 32 7" xfId="35594"/>
    <cellStyle name="强调文字颜色 5 2 32 8" xfId="35595"/>
    <cellStyle name="强调文字颜色 5 2 32 9" xfId="35596"/>
    <cellStyle name="强调文字颜色 5 2 33" xfId="35597"/>
    <cellStyle name="强调文字颜色 5 2 33 10" xfId="35598"/>
    <cellStyle name="强调文字颜色 5 2 33 11" xfId="35599"/>
    <cellStyle name="强调文字颜色 5 2 33 12" xfId="35600"/>
    <cellStyle name="强调文字颜色 5 2 33 13" xfId="35601"/>
    <cellStyle name="强调文字颜色 5 2 33 14" xfId="35602"/>
    <cellStyle name="强调文字颜色 5 2 33 15" xfId="35603"/>
    <cellStyle name="强调文字颜色 5 2 33 2" xfId="35604"/>
    <cellStyle name="强调文字颜色 5 2 33 3" xfId="35605"/>
    <cellStyle name="强调文字颜色 5 2 33 4" xfId="35606"/>
    <cellStyle name="强调文字颜色 5 2 33 5" xfId="35607"/>
    <cellStyle name="强调文字颜色 5 2 33 6" xfId="35608"/>
    <cellStyle name="强调文字颜色 5 2 33 7" xfId="35609"/>
    <cellStyle name="强调文字颜色 5 2 33 8" xfId="35610"/>
    <cellStyle name="强调文字颜色 5 2 33 9" xfId="35611"/>
    <cellStyle name="强调文字颜色 5 2 34" xfId="35612"/>
    <cellStyle name="强调文字颜色 5 2 34 10" xfId="35613"/>
    <cellStyle name="强调文字颜色 5 2 34 11" xfId="35614"/>
    <cellStyle name="强调文字颜色 5 2 34 12" xfId="35615"/>
    <cellStyle name="强调文字颜色 5 2 34 13" xfId="35616"/>
    <cellStyle name="强调文字颜色 5 2 34 14" xfId="35617"/>
    <cellStyle name="强调文字颜色 5 2 34 15" xfId="35618"/>
    <cellStyle name="强调文字颜色 5 2 34 2" xfId="35619"/>
    <cellStyle name="强调文字颜色 5 2 34 3" xfId="35620"/>
    <cellStyle name="强调文字颜色 5 2 34 4" xfId="35621"/>
    <cellStyle name="强调文字颜色 5 2 34 5" xfId="35622"/>
    <cellStyle name="强调文字颜色 5 2 34 6" xfId="35623"/>
    <cellStyle name="强调文字颜色 5 2 34 7" xfId="35624"/>
    <cellStyle name="强调文字颜色 5 2 34 8" xfId="35625"/>
    <cellStyle name="强调文字颜色 5 2 34 9" xfId="35626"/>
    <cellStyle name="强调文字颜色 5 2 35" xfId="35627"/>
    <cellStyle name="强调文字颜色 5 2 36" xfId="35628"/>
    <cellStyle name="强调文字颜色 5 2 37" xfId="35629"/>
    <cellStyle name="强调文字颜色 5 2 38" xfId="35630"/>
    <cellStyle name="强调文字颜色 5 2 39" xfId="35631"/>
    <cellStyle name="强调文字颜色 5 2 4" xfId="35632"/>
    <cellStyle name="强调文字颜色 5 2 4 10" xfId="35633"/>
    <cellStyle name="强调文字颜色 5 2 4 11" xfId="35634"/>
    <cellStyle name="强调文字颜色 5 2 4 12" xfId="35635"/>
    <cellStyle name="强调文字颜色 5 2 4 13" xfId="35636"/>
    <cellStyle name="强调文字颜色 5 2 4 14" xfId="35637"/>
    <cellStyle name="强调文字颜色 5 2 4 15" xfId="35638"/>
    <cellStyle name="强调文字颜色 5 2 4 2" xfId="35639"/>
    <cellStyle name="强调文字颜色 5 2 4 3" xfId="35640"/>
    <cellStyle name="强调文字颜色 5 2 4 4" xfId="35641"/>
    <cellStyle name="强调文字颜色 5 2 4 5" xfId="35642"/>
    <cellStyle name="强调文字颜色 5 2 4 6" xfId="35643"/>
    <cellStyle name="强调文字颜色 5 2 4 7" xfId="35644"/>
    <cellStyle name="强调文字颜色 5 2 4 8" xfId="35645"/>
    <cellStyle name="强调文字颜色 5 2 4 9" xfId="35646"/>
    <cellStyle name="强调文字颜色 5 2 40" xfId="35647"/>
    <cellStyle name="强调文字颜色 5 2 41" xfId="35648"/>
    <cellStyle name="强调文字颜色 5 2 42" xfId="35649"/>
    <cellStyle name="强调文字颜色 5 2 43" xfId="35650"/>
    <cellStyle name="强调文字颜色 5 2 44" xfId="35651"/>
    <cellStyle name="强调文字颜色 5 2 45" xfId="35652"/>
    <cellStyle name="强调文字颜色 5 2 46" xfId="35653"/>
    <cellStyle name="强调文字颜色 5 2 47" xfId="35654"/>
    <cellStyle name="强调文字颜色 5 2 48" xfId="35655"/>
    <cellStyle name="强调文字颜色 5 2 49" xfId="35656"/>
    <cellStyle name="强调文字颜色 5 2 5" xfId="35657"/>
    <cellStyle name="强调文字颜色 5 2 5 10" xfId="35658"/>
    <cellStyle name="强调文字颜色 5 2 5 11" xfId="35659"/>
    <cellStyle name="强调文字颜色 5 2 5 12" xfId="35660"/>
    <cellStyle name="强调文字颜色 5 2 5 13" xfId="35661"/>
    <cellStyle name="强调文字颜色 5 2 5 14" xfId="35662"/>
    <cellStyle name="强调文字颜色 5 2 5 15" xfId="35663"/>
    <cellStyle name="强调文字颜色 5 2 5 2" xfId="35664"/>
    <cellStyle name="强调文字颜色 5 2 5 3" xfId="35665"/>
    <cellStyle name="强调文字颜色 5 2 5 4" xfId="35666"/>
    <cellStyle name="强调文字颜色 5 2 5 5" xfId="35667"/>
    <cellStyle name="强调文字颜色 5 2 5 6" xfId="35668"/>
    <cellStyle name="强调文字颜色 5 2 5 7" xfId="35669"/>
    <cellStyle name="强调文字颜色 5 2 5 8" xfId="35670"/>
    <cellStyle name="强调文字颜色 5 2 5 9" xfId="35671"/>
    <cellStyle name="强调文字颜色 5 2 50" xfId="35672"/>
    <cellStyle name="强调文字颜色 5 2 51" xfId="35673"/>
    <cellStyle name="强调文字颜色 5 2 52" xfId="35674"/>
    <cellStyle name="强调文字颜色 5 2 53" xfId="35675"/>
    <cellStyle name="强调文字颜色 5 2 54" xfId="35676"/>
    <cellStyle name="强调文字颜色 5 2 55" xfId="35677"/>
    <cellStyle name="强调文字颜色 5 2 56" xfId="35678"/>
    <cellStyle name="强调文字颜色 5 2 57" xfId="35679"/>
    <cellStyle name="强调文字颜色 5 2 58" xfId="35680"/>
    <cellStyle name="强调文字颜色 5 2 59" xfId="35681"/>
    <cellStyle name="强调文字颜色 5 2 6" xfId="35682"/>
    <cellStyle name="强调文字颜色 5 2 6 10" xfId="35683"/>
    <cellStyle name="强调文字颜色 5 2 6 11" xfId="35684"/>
    <cellStyle name="强调文字颜色 5 2 6 12" xfId="35685"/>
    <cellStyle name="强调文字颜色 5 2 6 13" xfId="35686"/>
    <cellStyle name="强调文字颜色 5 2 6 14" xfId="35687"/>
    <cellStyle name="强调文字颜色 5 2 6 15" xfId="35688"/>
    <cellStyle name="强调文字颜色 5 2 6 2" xfId="35689"/>
    <cellStyle name="强调文字颜色 5 2 6 3" xfId="35690"/>
    <cellStyle name="强调文字颜色 5 2 6 4" xfId="35691"/>
    <cellStyle name="强调文字颜色 5 2 6 5" xfId="35692"/>
    <cellStyle name="强调文字颜色 5 2 6 6" xfId="35693"/>
    <cellStyle name="强调文字颜色 5 2 6 7" xfId="35694"/>
    <cellStyle name="强调文字颜色 5 2 6 8" xfId="35695"/>
    <cellStyle name="强调文字颜色 5 2 6 9" xfId="35696"/>
    <cellStyle name="强调文字颜色 5 2 60" xfId="35697"/>
    <cellStyle name="强调文字颜色 5 2 7" xfId="35698"/>
    <cellStyle name="强调文字颜色 5 2 7 10" xfId="35699"/>
    <cellStyle name="强调文字颜色 5 2 7 11" xfId="35700"/>
    <cellStyle name="强调文字颜色 5 2 7 12" xfId="35701"/>
    <cellStyle name="强调文字颜色 5 2 7 13" xfId="35702"/>
    <cellStyle name="强调文字颜色 5 2 7 14" xfId="35703"/>
    <cellStyle name="强调文字颜色 5 2 7 15" xfId="35704"/>
    <cellStyle name="强调文字颜色 5 2 7 2" xfId="35705"/>
    <cellStyle name="强调文字颜色 5 2 7 3" xfId="35706"/>
    <cellStyle name="强调文字颜色 5 2 7 4" xfId="35707"/>
    <cellStyle name="强调文字颜色 5 2 7 5" xfId="35708"/>
    <cellStyle name="强调文字颜色 5 2 7 6" xfId="35709"/>
    <cellStyle name="强调文字颜色 5 2 7 7" xfId="35710"/>
    <cellStyle name="强调文字颜色 5 2 7 8" xfId="35711"/>
    <cellStyle name="强调文字颜色 5 2 7 9" xfId="35712"/>
    <cellStyle name="强调文字颜色 5 2 8" xfId="35713"/>
    <cellStyle name="强调文字颜色 5 2 8 10" xfId="35714"/>
    <cellStyle name="强调文字颜色 5 2 8 11" xfId="35715"/>
    <cellStyle name="强调文字颜色 5 2 8 12" xfId="35716"/>
    <cellStyle name="强调文字颜色 5 2 8 13" xfId="35717"/>
    <cellStyle name="强调文字颜色 5 2 8 14" xfId="35718"/>
    <cellStyle name="强调文字颜色 5 2 8 15" xfId="35719"/>
    <cellStyle name="强调文字颜色 5 2 8 2" xfId="35720"/>
    <cellStyle name="强调文字颜色 5 2 8 3" xfId="35721"/>
    <cellStyle name="强调文字颜色 5 2 8 4" xfId="35722"/>
    <cellStyle name="强调文字颜色 5 2 8 5" xfId="35723"/>
    <cellStyle name="强调文字颜色 5 2 8 6" xfId="35724"/>
    <cellStyle name="强调文字颜色 5 2 8 7" xfId="35725"/>
    <cellStyle name="强调文字颜色 5 2 8 8" xfId="35726"/>
    <cellStyle name="强调文字颜色 5 2 8 9" xfId="35727"/>
    <cellStyle name="强调文字颜色 5 2 9" xfId="35728"/>
    <cellStyle name="强调文字颜色 5 2 9 10" xfId="35729"/>
    <cellStyle name="强调文字颜色 5 2 9 11" xfId="35730"/>
    <cellStyle name="强调文字颜色 5 2 9 12" xfId="35731"/>
    <cellStyle name="强调文字颜色 5 2 9 13" xfId="35732"/>
    <cellStyle name="强调文字颜色 5 2 9 14" xfId="35733"/>
    <cellStyle name="强调文字颜色 5 2 9 15" xfId="35734"/>
    <cellStyle name="强调文字颜色 5 2 9 2" xfId="35735"/>
    <cellStyle name="强调文字颜色 5 2 9 3" xfId="35736"/>
    <cellStyle name="强调文字颜色 5 2 9 4" xfId="35737"/>
    <cellStyle name="强调文字颜色 5 2 9 5" xfId="35738"/>
    <cellStyle name="强调文字颜色 5 2 9 6" xfId="35739"/>
    <cellStyle name="强调文字颜色 5 2 9 7" xfId="35740"/>
    <cellStyle name="强调文字颜色 5 2 9 8" xfId="35741"/>
    <cellStyle name="强调文字颜色 5 2 9 9" xfId="35742"/>
    <cellStyle name="强调文字颜色 5 3" xfId="35743"/>
    <cellStyle name="强调文字颜色 5 3 10" xfId="35744"/>
    <cellStyle name="强调文字颜色 5 3 11" xfId="35745"/>
    <cellStyle name="强调文字颜色 5 3 12" xfId="35746"/>
    <cellStyle name="强调文字颜色 5 3 13" xfId="35747"/>
    <cellStyle name="强调文字颜色 5 3 14" xfId="35748"/>
    <cellStyle name="强调文字颜色 5 3 15" xfId="35749"/>
    <cellStyle name="强调文字颜色 5 3 16" xfId="35750"/>
    <cellStyle name="强调文字颜色 5 3 17" xfId="35751"/>
    <cellStyle name="强调文字颜色 5 3 18" xfId="35752"/>
    <cellStyle name="强调文字颜色 5 3 19" xfId="35753"/>
    <cellStyle name="强调文字颜色 5 3 2" xfId="35754"/>
    <cellStyle name="强调文字颜色 5 3 2 10" xfId="35755"/>
    <cellStyle name="强调文字颜色 5 3 2 11" xfId="35756"/>
    <cellStyle name="强调文字颜色 5 3 2 12" xfId="35757"/>
    <cellStyle name="强调文字颜色 5 3 2 13" xfId="35758"/>
    <cellStyle name="强调文字颜色 5 3 2 14" xfId="35759"/>
    <cellStyle name="强调文字颜色 5 3 2 15" xfId="35760"/>
    <cellStyle name="强调文字颜色 5 3 2 2" xfId="35761"/>
    <cellStyle name="强调文字颜色 5 3 2 3" xfId="35762"/>
    <cellStyle name="强调文字颜色 5 3 2 4" xfId="35763"/>
    <cellStyle name="强调文字颜色 5 3 2 5" xfId="35764"/>
    <cellStyle name="强调文字颜色 5 3 2 6" xfId="35765"/>
    <cellStyle name="强调文字颜色 5 3 2 7" xfId="35766"/>
    <cellStyle name="强调文字颜色 5 3 2 8" xfId="35767"/>
    <cellStyle name="强调文字颜色 5 3 2 9" xfId="35768"/>
    <cellStyle name="强调文字颜色 5 3 20" xfId="35769"/>
    <cellStyle name="强调文字颜色 5 3 21" xfId="35770"/>
    <cellStyle name="强调文字颜色 5 3 22" xfId="35771"/>
    <cellStyle name="强调文字颜色 5 3 23" xfId="35772"/>
    <cellStyle name="强调文字颜色 5 3 24" xfId="35773"/>
    <cellStyle name="强调文字颜色 5 3 25" xfId="35774"/>
    <cellStyle name="强调文字颜色 5 3 26" xfId="35775"/>
    <cellStyle name="强调文字颜色 5 3 27" xfId="35776"/>
    <cellStyle name="强调文字颜色 5 3 28" xfId="35777"/>
    <cellStyle name="强调文字颜色 5 3 29" xfId="35778"/>
    <cellStyle name="强调文字颜色 5 3 3" xfId="35779"/>
    <cellStyle name="强调文字颜色 5 3 3 10" xfId="35780"/>
    <cellStyle name="强调文字颜色 5 3 3 11" xfId="35781"/>
    <cellStyle name="强调文字颜色 5 3 3 12" xfId="35782"/>
    <cellStyle name="强调文字颜色 5 3 3 13" xfId="35783"/>
    <cellStyle name="强调文字颜色 5 3 3 14" xfId="35784"/>
    <cellStyle name="强调文字颜色 5 3 3 15" xfId="35785"/>
    <cellStyle name="强调文字颜色 5 3 3 2" xfId="35786"/>
    <cellStyle name="强调文字颜色 5 3 3 3" xfId="35787"/>
    <cellStyle name="强调文字颜色 5 3 3 4" xfId="35788"/>
    <cellStyle name="强调文字颜色 5 3 3 5" xfId="35789"/>
    <cellStyle name="强调文字颜色 5 3 3 6" xfId="35790"/>
    <cellStyle name="强调文字颜色 5 3 3 7" xfId="35791"/>
    <cellStyle name="强调文字颜色 5 3 3 8" xfId="35792"/>
    <cellStyle name="强调文字颜色 5 3 3 9" xfId="35793"/>
    <cellStyle name="强调文字颜色 5 3 30" xfId="35794"/>
    <cellStyle name="强调文字颜色 5 3 31" xfId="35795"/>
    <cellStyle name="强调文字颜色 5 3 32" xfId="35796"/>
    <cellStyle name="强调文字颜色 5 3 33" xfId="35797"/>
    <cellStyle name="强调文字颜色 5 3 4" xfId="35798"/>
    <cellStyle name="强调文字颜色 5 3 4 10" xfId="35799"/>
    <cellStyle name="强调文字颜色 5 3 4 11" xfId="35800"/>
    <cellStyle name="强调文字颜色 5 3 4 12" xfId="35801"/>
    <cellStyle name="强调文字颜色 5 3 4 13" xfId="35802"/>
    <cellStyle name="强调文字颜色 5 3 4 14" xfId="35803"/>
    <cellStyle name="强调文字颜色 5 3 4 15" xfId="35804"/>
    <cellStyle name="强调文字颜色 5 3 4 2" xfId="35805"/>
    <cellStyle name="强调文字颜色 5 3 4 3" xfId="35806"/>
    <cellStyle name="强调文字颜色 5 3 4 4" xfId="35807"/>
    <cellStyle name="强调文字颜色 5 3 4 5" xfId="35808"/>
    <cellStyle name="强调文字颜色 5 3 4 6" xfId="35809"/>
    <cellStyle name="强调文字颜色 5 3 4 7" xfId="35810"/>
    <cellStyle name="强调文字颜色 5 3 4 8" xfId="35811"/>
    <cellStyle name="强调文字颜色 5 3 4 9" xfId="35812"/>
    <cellStyle name="强调文字颜色 5 3 5" xfId="35813"/>
    <cellStyle name="强调文字颜色 5 3 5 10" xfId="35814"/>
    <cellStyle name="强调文字颜色 5 3 5 11" xfId="35815"/>
    <cellStyle name="强调文字颜色 5 3 5 12" xfId="35816"/>
    <cellStyle name="强调文字颜色 5 3 5 13" xfId="35817"/>
    <cellStyle name="强调文字颜色 5 3 5 14" xfId="35818"/>
    <cellStyle name="强调文字颜色 5 3 5 15" xfId="35819"/>
    <cellStyle name="强调文字颜色 5 3 5 2" xfId="35820"/>
    <cellStyle name="强调文字颜色 5 3 5 3" xfId="35821"/>
    <cellStyle name="强调文字颜色 5 3 5 4" xfId="35822"/>
    <cellStyle name="强调文字颜色 5 3 5 5" xfId="35823"/>
    <cellStyle name="强调文字颜色 5 3 5 6" xfId="35824"/>
    <cellStyle name="强调文字颜色 5 3 5 7" xfId="35825"/>
    <cellStyle name="强调文字颜色 5 3 5 8" xfId="35826"/>
    <cellStyle name="强调文字颜色 5 3 5 9" xfId="35827"/>
    <cellStyle name="强调文字颜色 5 3 6" xfId="35828"/>
    <cellStyle name="强调文字颜色 5 3 6 10" xfId="35829"/>
    <cellStyle name="强调文字颜色 5 3 6 11" xfId="35830"/>
    <cellStyle name="强调文字颜色 5 3 6 12" xfId="35831"/>
    <cellStyle name="强调文字颜色 5 3 6 13" xfId="35832"/>
    <cellStyle name="强调文字颜色 5 3 6 14" xfId="35833"/>
    <cellStyle name="强调文字颜色 5 3 6 15" xfId="35834"/>
    <cellStyle name="强调文字颜色 5 3 6 2" xfId="35835"/>
    <cellStyle name="强调文字颜色 5 3 6 3" xfId="35836"/>
    <cellStyle name="强调文字颜色 5 3 6 4" xfId="35837"/>
    <cellStyle name="强调文字颜色 5 3 6 5" xfId="35838"/>
    <cellStyle name="强调文字颜色 5 3 6 6" xfId="35839"/>
    <cellStyle name="强调文字颜色 5 3 6 7" xfId="35840"/>
    <cellStyle name="强调文字颜色 5 3 6 8" xfId="35841"/>
    <cellStyle name="强调文字颜色 5 3 6 9" xfId="35842"/>
    <cellStyle name="强调文字颜色 5 3 7" xfId="35843"/>
    <cellStyle name="强调文字颜色 5 3 7 10" xfId="35844"/>
    <cellStyle name="强调文字颜色 5 3 7 11" xfId="35845"/>
    <cellStyle name="强调文字颜色 5 3 7 12" xfId="35846"/>
    <cellStyle name="强调文字颜色 5 3 7 13" xfId="35847"/>
    <cellStyle name="强调文字颜色 5 3 7 14" xfId="35848"/>
    <cellStyle name="强调文字颜色 5 3 7 15" xfId="35849"/>
    <cellStyle name="强调文字颜色 5 3 7 2" xfId="35850"/>
    <cellStyle name="强调文字颜色 5 3 7 3" xfId="35851"/>
    <cellStyle name="强调文字颜色 5 3 7 4" xfId="35852"/>
    <cellStyle name="强调文字颜色 5 3 7 5" xfId="35853"/>
    <cellStyle name="强调文字颜色 5 3 7 6" xfId="35854"/>
    <cellStyle name="强调文字颜色 5 3 7 7" xfId="35855"/>
    <cellStyle name="强调文字颜色 5 3 7 8" xfId="35856"/>
    <cellStyle name="强调文字颜色 5 3 7 9" xfId="35857"/>
    <cellStyle name="强调文字颜色 5 3 8" xfId="35858"/>
    <cellStyle name="强调文字颜色 5 3 9" xfId="35859"/>
    <cellStyle name="强调文字颜色 5 4" xfId="35860"/>
    <cellStyle name="强调文字颜色 5 4 10" xfId="35861"/>
    <cellStyle name="强调文字颜色 5 4 11" xfId="35862"/>
    <cellStyle name="强调文字颜色 5 4 12" xfId="35863"/>
    <cellStyle name="强调文字颜色 5 4 13" xfId="35864"/>
    <cellStyle name="强调文字颜色 5 4 14" xfId="35865"/>
    <cellStyle name="强调文字颜色 5 4 15" xfId="35866"/>
    <cellStyle name="强调文字颜色 5 4 2" xfId="35867"/>
    <cellStyle name="强调文字颜色 5 4 3" xfId="35868"/>
    <cellStyle name="强调文字颜色 5 4 4" xfId="35869"/>
    <cellStyle name="强调文字颜色 5 4 5" xfId="35870"/>
    <cellStyle name="强调文字颜色 5 4 6" xfId="35871"/>
    <cellStyle name="强调文字颜色 5 4 7" xfId="35872"/>
    <cellStyle name="强调文字颜色 5 4 8" xfId="35873"/>
    <cellStyle name="强调文字颜色 5 4 9" xfId="35874"/>
    <cellStyle name="强调文字颜色 5 5" xfId="35875"/>
    <cellStyle name="强调文字颜色 5 5 10" xfId="35876"/>
    <cellStyle name="强调文字颜色 5 5 11" xfId="35877"/>
    <cellStyle name="强调文字颜色 5 5 12" xfId="35878"/>
    <cellStyle name="强调文字颜色 5 5 13" xfId="35879"/>
    <cellStyle name="强调文字颜色 5 5 14" xfId="35880"/>
    <cellStyle name="强调文字颜色 5 5 15" xfId="35881"/>
    <cellStyle name="强调文字颜色 5 5 2" xfId="35882"/>
    <cellStyle name="强调文字颜色 5 5 3" xfId="35883"/>
    <cellStyle name="强调文字颜色 5 5 4" xfId="35884"/>
    <cellStyle name="强调文字颜色 5 5 5" xfId="35885"/>
    <cellStyle name="强调文字颜色 5 5 6" xfId="35886"/>
    <cellStyle name="强调文字颜色 5 5 7" xfId="35887"/>
    <cellStyle name="强调文字颜色 5 5 8" xfId="35888"/>
    <cellStyle name="强调文字颜色 5 5 9" xfId="35889"/>
    <cellStyle name="强调文字颜色 5 6" xfId="35890"/>
    <cellStyle name="强调文字颜色 5 6 10" xfId="35891"/>
    <cellStyle name="强调文字颜色 5 6 11" xfId="35892"/>
    <cellStyle name="强调文字颜色 5 6 12" xfId="35893"/>
    <cellStyle name="强调文字颜色 5 6 13" xfId="35894"/>
    <cellStyle name="强调文字颜色 5 6 14" xfId="35895"/>
    <cellStyle name="强调文字颜色 5 6 15" xfId="35896"/>
    <cellStyle name="强调文字颜色 5 6 2" xfId="35897"/>
    <cellStyle name="强调文字颜色 5 6 3" xfId="35898"/>
    <cellStyle name="强调文字颜色 5 6 4" xfId="35899"/>
    <cellStyle name="强调文字颜色 5 6 5" xfId="35900"/>
    <cellStyle name="强调文字颜色 5 6 6" xfId="35901"/>
    <cellStyle name="强调文字颜色 5 6 7" xfId="35902"/>
    <cellStyle name="强调文字颜色 5 6 8" xfId="35903"/>
    <cellStyle name="强调文字颜色 5 6 9" xfId="35904"/>
    <cellStyle name="强调文字颜色 5 7" xfId="35905"/>
    <cellStyle name="强调文字颜色 5 7 10" xfId="35906"/>
    <cellStyle name="强调文字颜色 5 7 11" xfId="35907"/>
    <cellStyle name="强调文字颜色 5 7 12" xfId="35908"/>
    <cellStyle name="强调文字颜色 5 7 13" xfId="35909"/>
    <cellStyle name="强调文字颜色 5 7 14" xfId="35910"/>
    <cellStyle name="强调文字颜色 5 7 15" xfId="35911"/>
    <cellStyle name="强调文字颜色 5 7 2" xfId="35912"/>
    <cellStyle name="强调文字颜色 5 7 3" xfId="35913"/>
    <cellStyle name="强调文字颜色 5 7 4" xfId="35914"/>
    <cellStyle name="强调文字颜色 5 7 5" xfId="35915"/>
    <cellStyle name="强调文字颜色 5 7 6" xfId="35916"/>
    <cellStyle name="强调文字颜色 5 7 7" xfId="35917"/>
    <cellStyle name="强调文字颜色 5 7 8" xfId="35918"/>
    <cellStyle name="强调文字颜色 5 7 9" xfId="35919"/>
    <cellStyle name="强调文字颜色 5 8" xfId="35920"/>
    <cellStyle name="强调文字颜色 5 8 10" xfId="35921"/>
    <cellStyle name="强调文字颜色 5 8 11" xfId="35922"/>
    <cellStyle name="强调文字颜色 5 8 12" xfId="35923"/>
    <cellStyle name="强调文字颜色 5 8 13" xfId="35924"/>
    <cellStyle name="强调文字颜色 5 8 14" xfId="35925"/>
    <cellStyle name="强调文字颜色 5 8 15" xfId="35926"/>
    <cellStyle name="强调文字颜色 5 8 2" xfId="35927"/>
    <cellStyle name="强调文字颜色 5 8 3" xfId="35928"/>
    <cellStyle name="强调文字颜色 5 8 4" xfId="35929"/>
    <cellStyle name="强调文字颜色 5 8 5" xfId="35930"/>
    <cellStyle name="强调文字颜色 5 8 6" xfId="35931"/>
    <cellStyle name="强调文字颜色 5 8 7" xfId="35932"/>
    <cellStyle name="强调文字颜色 5 8 8" xfId="35933"/>
    <cellStyle name="强调文字颜色 5 8 9" xfId="35934"/>
    <cellStyle name="强调文字颜色 5 9" xfId="35935"/>
    <cellStyle name="强调文字颜色 5 9 10" xfId="35936"/>
    <cellStyle name="强调文字颜色 5 9 11" xfId="35937"/>
    <cellStyle name="强调文字颜色 5 9 12" xfId="35938"/>
    <cellStyle name="强调文字颜色 5 9 13" xfId="35939"/>
    <cellStyle name="强调文字颜色 5 9 14" xfId="35940"/>
    <cellStyle name="强调文字颜色 5 9 15" xfId="35941"/>
    <cellStyle name="强调文字颜色 5 9 2" xfId="35942"/>
    <cellStyle name="强调文字颜色 5 9 3" xfId="35943"/>
    <cellStyle name="强调文字颜色 5 9 4" xfId="35944"/>
    <cellStyle name="强调文字颜色 5 9 5" xfId="35945"/>
    <cellStyle name="强调文字颜色 5 9 6" xfId="35946"/>
    <cellStyle name="强调文字颜色 5 9 7" xfId="35947"/>
    <cellStyle name="强调文字颜色 5 9 8" xfId="35948"/>
    <cellStyle name="强调文字颜色 5 9 9" xfId="35949"/>
    <cellStyle name="强调文字颜色 6 10" xfId="35950"/>
    <cellStyle name="强调文字颜色 6 10 2" xfId="35951"/>
    <cellStyle name="强调文字颜色 6 10 3" xfId="35952"/>
    <cellStyle name="强调文字颜色 6 11" xfId="35953"/>
    <cellStyle name="强调文字颜色 6 11 2" xfId="35954"/>
    <cellStyle name="强调文字颜色 6 12" xfId="35955"/>
    <cellStyle name="强调文字颜色 6 2" xfId="35956"/>
    <cellStyle name="强调文字颜色 6 2 10" xfId="35957"/>
    <cellStyle name="强调文字颜色 6 2 10 10" xfId="35958"/>
    <cellStyle name="强调文字颜色 6 2 10 11" xfId="35959"/>
    <cellStyle name="强调文字颜色 6 2 10 12" xfId="35960"/>
    <cellStyle name="强调文字颜色 6 2 10 13" xfId="35961"/>
    <cellStyle name="强调文字颜色 6 2 10 14" xfId="35962"/>
    <cellStyle name="强调文字颜色 6 2 10 15" xfId="35963"/>
    <cellStyle name="强调文字颜色 6 2 10 2" xfId="35964"/>
    <cellStyle name="强调文字颜色 6 2 10 3" xfId="35965"/>
    <cellStyle name="强调文字颜色 6 2 10 4" xfId="35966"/>
    <cellStyle name="强调文字颜色 6 2 10 5" xfId="35967"/>
    <cellStyle name="强调文字颜色 6 2 10 6" xfId="35968"/>
    <cellStyle name="强调文字颜色 6 2 10 7" xfId="35969"/>
    <cellStyle name="强调文字颜色 6 2 10 8" xfId="35970"/>
    <cellStyle name="强调文字颜色 6 2 10 9" xfId="35971"/>
    <cellStyle name="强调文字颜色 6 2 11" xfId="35972"/>
    <cellStyle name="强调文字颜色 6 2 11 10" xfId="35973"/>
    <cellStyle name="强调文字颜色 6 2 11 11" xfId="35974"/>
    <cellStyle name="强调文字颜色 6 2 11 12" xfId="35975"/>
    <cellStyle name="强调文字颜色 6 2 11 13" xfId="35976"/>
    <cellStyle name="强调文字颜色 6 2 11 14" xfId="35977"/>
    <cellStyle name="强调文字颜色 6 2 11 15" xfId="35978"/>
    <cellStyle name="强调文字颜色 6 2 11 2" xfId="35979"/>
    <cellStyle name="强调文字颜色 6 2 11 3" xfId="35980"/>
    <cellStyle name="强调文字颜色 6 2 11 4" xfId="35981"/>
    <cellStyle name="强调文字颜色 6 2 11 5" xfId="35982"/>
    <cellStyle name="强调文字颜色 6 2 11 6" xfId="35983"/>
    <cellStyle name="强调文字颜色 6 2 11 7" xfId="35984"/>
    <cellStyle name="强调文字颜色 6 2 11 8" xfId="35985"/>
    <cellStyle name="强调文字颜色 6 2 11 9" xfId="35986"/>
    <cellStyle name="强调文字颜色 6 2 12" xfId="35987"/>
    <cellStyle name="强调文字颜色 6 2 12 10" xfId="35988"/>
    <cellStyle name="强调文字颜色 6 2 12 11" xfId="35989"/>
    <cellStyle name="强调文字颜色 6 2 12 12" xfId="35990"/>
    <cellStyle name="强调文字颜色 6 2 12 13" xfId="35991"/>
    <cellStyle name="强调文字颜色 6 2 12 14" xfId="35992"/>
    <cellStyle name="强调文字颜色 6 2 12 15" xfId="35993"/>
    <cellStyle name="强调文字颜色 6 2 12 2" xfId="35994"/>
    <cellStyle name="强调文字颜色 6 2 12 3" xfId="35995"/>
    <cellStyle name="强调文字颜色 6 2 12 4" xfId="35996"/>
    <cellStyle name="强调文字颜色 6 2 12 5" xfId="35997"/>
    <cellStyle name="强调文字颜色 6 2 12 6" xfId="35998"/>
    <cellStyle name="强调文字颜色 6 2 12 7" xfId="35999"/>
    <cellStyle name="强调文字颜色 6 2 12 8" xfId="36000"/>
    <cellStyle name="强调文字颜色 6 2 12 9" xfId="36001"/>
    <cellStyle name="强调文字颜色 6 2 13" xfId="36002"/>
    <cellStyle name="强调文字颜色 6 2 13 10" xfId="36003"/>
    <cellStyle name="强调文字颜色 6 2 13 11" xfId="36004"/>
    <cellStyle name="强调文字颜色 6 2 13 12" xfId="36005"/>
    <cellStyle name="强调文字颜色 6 2 13 13" xfId="36006"/>
    <cellStyle name="强调文字颜色 6 2 13 14" xfId="36007"/>
    <cellStyle name="强调文字颜色 6 2 13 15" xfId="36008"/>
    <cellStyle name="强调文字颜色 6 2 13 2" xfId="36009"/>
    <cellStyle name="强调文字颜色 6 2 13 3" xfId="36010"/>
    <cellStyle name="强调文字颜色 6 2 13 4" xfId="36011"/>
    <cellStyle name="强调文字颜色 6 2 13 5" xfId="36012"/>
    <cellStyle name="强调文字颜色 6 2 13 6" xfId="36013"/>
    <cellStyle name="强调文字颜色 6 2 13 7" xfId="36014"/>
    <cellStyle name="强调文字颜色 6 2 13 8" xfId="36015"/>
    <cellStyle name="强调文字颜色 6 2 13 9" xfId="36016"/>
    <cellStyle name="强调文字颜色 6 2 14" xfId="36017"/>
    <cellStyle name="强调文字颜色 6 2 14 10" xfId="36018"/>
    <cellStyle name="强调文字颜色 6 2 14 11" xfId="36019"/>
    <cellStyle name="强调文字颜色 6 2 14 12" xfId="36020"/>
    <cellStyle name="强调文字颜色 6 2 14 13" xfId="36021"/>
    <cellStyle name="强调文字颜色 6 2 14 14" xfId="36022"/>
    <cellStyle name="强调文字颜色 6 2 14 15" xfId="36023"/>
    <cellStyle name="强调文字颜色 6 2 14 2" xfId="36024"/>
    <cellStyle name="强调文字颜色 6 2 14 3" xfId="36025"/>
    <cellStyle name="强调文字颜色 6 2 14 4" xfId="36026"/>
    <cellStyle name="强调文字颜色 6 2 14 5" xfId="36027"/>
    <cellStyle name="强调文字颜色 6 2 14 6" xfId="36028"/>
    <cellStyle name="强调文字颜色 6 2 14 7" xfId="36029"/>
    <cellStyle name="强调文字颜色 6 2 14 8" xfId="36030"/>
    <cellStyle name="强调文字颜色 6 2 14 9" xfId="36031"/>
    <cellStyle name="强调文字颜色 6 2 15" xfId="36032"/>
    <cellStyle name="强调文字颜色 6 2 15 10" xfId="36033"/>
    <cellStyle name="强调文字颜色 6 2 15 11" xfId="36034"/>
    <cellStyle name="强调文字颜色 6 2 15 12" xfId="36035"/>
    <cellStyle name="强调文字颜色 6 2 15 13" xfId="36036"/>
    <cellStyle name="强调文字颜色 6 2 15 14" xfId="36037"/>
    <cellStyle name="强调文字颜色 6 2 15 15" xfId="36038"/>
    <cellStyle name="强调文字颜色 6 2 15 2" xfId="36039"/>
    <cellStyle name="强调文字颜色 6 2 15 3" xfId="36040"/>
    <cellStyle name="强调文字颜色 6 2 15 4" xfId="36041"/>
    <cellStyle name="强调文字颜色 6 2 15 5" xfId="36042"/>
    <cellStyle name="强调文字颜色 6 2 15 6" xfId="36043"/>
    <cellStyle name="强调文字颜色 6 2 15 7" xfId="36044"/>
    <cellStyle name="强调文字颜色 6 2 15 8" xfId="36045"/>
    <cellStyle name="强调文字颜色 6 2 15 9" xfId="36046"/>
    <cellStyle name="强调文字颜色 6 2 16" xfId="36047"/>
    <cellStyle name="强调文字颜色 6 2 16 10" xfId="36048"/>
    <cellStyle name="强调文字颜色 6 2 16 11" xfId="36049"/>
    <cellStyle name="强调文字颜色 6 2 16 12" xfId="36050"/>
    <cellStyle name="强调文字颜色 6 2 16 13" xfId="36051"/>
    <cellStyle name="强调文字颜色 6 2 16 14" xfId="36052"/>
    <cellStyle name="强调文字颜色 6 2 16 15" xfId="36053"/>
    <cellStyle name="强调文字颜色 6 2 16 2" xfId="36054"/>
    <cellStyle name="强调文字颜色 6 2 16 3" xfId="36055"/>
    <cellStyle name="强调文字颜色 6 2 16 4" xfId="36056"/>
    <cellStyle name="强调文字颜色 6 2 16 5" xfId="36057"/>
    <cellStyle name="强调文字颜色 6 2 16 6" xfId="36058"/>
    <cellStyle name="强调文字颜色 6 2 16 7" xfId="36059"/>
    <cellStyle name="强调文字颜色 6 2 16 8" xfId="36060"/>
    <cellStyle name="强调文字颜色 6 2 16 9" xfId="36061"/>
    <cellStyle name="强调文字颜色 6 2 17" xfId="36062"/>
    <cellStyle name="强调文字颜色 6 2 17 10" xfId="36063"/>
    <cellStyle name="强调文字颜色 6 2 17 11" xfId="36064"/>
    <cellStyle name="强调文字颜色 6 2 17 12" xfId="36065"/>
    <cellStyle name="强调文字颜色 6 2 17 13" xfId="36066"/>
    <cellStyle name="强调文字颜色 6 2 17 14" xfId="36067"/>
    <cellStyle name="强调文字颜色 6 2 17 15" xfId="36068"/>
    <cellStyle name="强调文字颜色 6 2 17 2" xfId="36069"/>
    <cellStyle name="强调文字颜色 6 2 17 3" xfId="36070"/>
    <cellStyle name="强调文字颜色 6 2 17 4" xfId="36071"/>
    <cellStyle name="强调文字颜色 6 2 17 5" xfId="36072"/>
    <cellStyle name="强调文字颜色 6 2 17 6" xfId="36073"/>
    <cellStyle name="强调文字颜色 6 2 17 7" xfId="36074"/>
    <cellStyle name="强调文字颜色 6 2 17 8" xfId="36075"/>
    <cellStyle name="强调文字颜色 6 2 17 9" xfId="36076"/>
    <cellStyle name="强调文字颜色 6 2 18" xfId="36077"/>
    <cellStyle name="强调文字颜色 6 2 18 10" xfId="36078"/>
    <cellStyle name="强调文字颜色 6 2 18 11" xfId="36079"/>
    <cellStyle name="强调文字颜色 6 2 18 12" xfId="36080"/>
    <cellStyle name="强调文字颜色 6 2 18 13" xfId="36081"/>
    <cellStyle name="强调文字颜色 6 2 18 14" xfId="36082"/>
    <cellStyle name="强调文字颜色 6 2 18 15" xfId="36083"/>
    <cellStyle name="强调文字颜色 6 2 18 2" xfId="36084"/>
    <cellStyle name="强调文字颜色 6 2 18 3" xfId="36085"/>
    <cellStyle name="强调文字颜色 6 2 18 4" xfId="36086"/>
    <cellStyle name="强调文字颜色 6 2 18 5" xfId="36087"/>
    <cellStyle name="强调文字颜色 6 2 18 6" xfId="36088"/>
    <cellStyle name="强调文字颜色 6 2 18 7" xfId="36089"/>
    <cellStyle name="强调文字颜色 6 2 18 8" xfId="36090"/>
    <cellStyle name="强调文字颜色 6 2 18 9" xfId="36091"/>
    <cellStyle name="强调文字颜色 6 2 19" xfId="36092"/>
    <cellStyle name="强调文字颜色 6 2 19 10" xfId="36093"/>
    <cellStyle name="强调文字颜色 6 2 19 11" xfId="36094"/>
    <cellStyle name="强调文字颜色 6 2 19 12" xfId="36095"/>
    <cellStyle name="强调文字颜色 6 2 19 13" xfId="36096"/>
    <cellStyle name="强调文字颜色 6 2 19 14" xfId="36097"/>
    <cellStyle name="强调文字颜色 6 2 19 15" xfId="36098"/>
    <cellStyle name="强调文字颜色 6 2 19 2" xfId="36099"/>
    <cellStyle name="强调文字颜色 6 2 19 3" xfId="36100"/>
    <cellStyle name="强调文字颜色 6 2 19 4" xfId="36101"/>
    <cellStyle name="强调文字颜色 6 2 19 5" xfId="36102"/>
    <cellStyle name="强调文字颜色 6 2 19 6" xfId="36103"/>
    <cellStyle name="强调文字颜色 6 2 19 7" xfId="36104"/>
    <cellStyle name="强调文字颜色 6 2 19 8" xfId="36105"/>
    <cellStyle name="强调文字颜色 6 2 19 9" xfId="36106"/>
    <cellStyle name="强调文字颜色 6 2 2" xfId="36107"/>
    <cellStyle name="强调文字颜色 6 2 2 10" xfId="36108"/>
    <cellStyle name="强调文字颜色 6 2 2 11" xfId="36109"/>
    <cellStyle name="强调文字颜色 6 2 2 12" xfId="36110"/>
    <cellStyle name="强调文字颜色 6 2 2 13" xfId="36111"/>
    <cellStyle name="强调文字颜色 6 2 2 14" xfId="36112"/>
    <cellStyle name="强调文字颜色 6 2 2 15" xfId="36113"/>
    <cellStyle name="强调文字颜色 6 2 2 2" xfId="36114"/>
    <cellStyle name="强调文字颜色 6 2 2 3" xfId="36115"/>
    <cellStyle name="强调文字颜色 6 2 2 4" xfId="36116"/>
    <cellStyle name="强调文字颜色 6 2 2 5" xfId="36117"/>
    <cellStyle name="强调文字颜色 6 2 2 6" xfId="36118"/>
    <cellStyle name="强调文字颜色 6 2 2 7" xfId="36119"/>
    <cellStyle name="强调文字颜色 6 2 2 8" xfId="36120"/>
    <cellStyle name="强调文字颜色 6 2 2 9" xfId="36121"/>
    <cellStyle name="强调文字颜色 6 2 20" xfId="36122"/>
    <cellStyle name="强调文字颜色 6 2 20 10" xfId="36123"/>
    <cellStyle name="强调文字颜色 6 2 20 11" xfId="36124"/>
    <cellStyle name="强调文字颜色 6 2 20 12" xfId="36125"/>
    <cellStyle name="强调文字颜色 6 2 20 13" xfId="36126"/>
    <cellStyle name="强调文字颜色 6 2 20 14" xfId="36127"/>
    <cellStyle name="强调文字颜色 6 2 20 15" xfId="36128"/>
    <cellStyle name="强调文字颜色 6 2 20 2" xfId="36129"/>
    <cellStyle name="强调文字颜色 6 2 20 3" xfId="36130"/>
    <cellStyle name="强调文字颜色 6 2 20 4" xfId="36131"/>
    <cellStyle name="强调文字颜色 6 2 20 5" xfId="36132"/>
    <cellStyle name="强调文字颜色 6 2 20 6" xfId="36133"/>
    <cellStyle name="强调文字颜色 6 2 20 7" xfId="36134"/>
    <cellStyle name="强调文字颜色 6 2 20 8" xfId="36135"/>
    <cellStyle name="强调文字颜色 6 2 20 9" xfId="36136"/>
    <cellStyle name="强调文字颜色 6 2 21" xfId="36137"/>
    <cellStyle name="强调文字颜色 6 2 21 10" xfId="36138"/>
    <cellStyle name="强调文字颜色 6 2 21 11" xfId="36139"/>
    <cellStyle name="强调文字颜色 6 2 21 12" xfId="36140"/>
    <cellStyle name="强调文字颜色 6 2 21 13" xfId="36141"/>
    <cellStyle name="强调文字颜色 6 2 21 14" xfId="36142"/>
    <cellStyle name="强调文字颜色 6 2 21 15" xfId="36143"/>
    <cellStyle name="强调文字颜色 6 2 21 2" xfId="36144"/>
    <cellStyle name="强调文字颜色 6 2 21 3" xfId="36145"/>
    <cellStyle name="强调文字颜色 6 2 21 4" xfId="36146"/>
    <cellStyle name="强调文字颜色 6 2 21 5" xfId="36147"/>
    <cellStyle name="强调文字颜色 6 2 21 6" xfId="36148"/>
    <cellStyle name="强调文字颜色 6 2 21 7" xfId="36149"/>
    <cellStyle name="强调文字颜色 6 2 21 8" xfId="36150"/>
    <cellStyle name="强调文字颜色 6 2 21 9" xfId="36151"/>
    <cellStyle name="强调文字颜色 6 2 22" xfId="36152"/>
    <cellStyle name="强调文字颜色 6 2 22 10" xfId="36153"/>
    <cellStyle name="强调文字颜色 6 2 22 11" xfId="36154"/>
    <cellStyle name="强调文字颜色 6 2 22 12" xfId="36155"/>
    <cellStyle name="强调文字颜色 6 2 22 13" xfId="36156"/>
    <cellStyle name="强调文字颜色 6 2 22 14" xfId="36157"/>
    <cellStyle name="强调文字颜色 6 2 22 15" xfId="36158"/>
    <cellStyle name="强调文字颜色 6 2 22 2" xfId="36159"/>
    <cellStyle name="强调文字颜色 6 2 22 3" xfId="36160"/>
    <cellStyle name="强调文字颜色 6 2 22 4" xfId="36161"/>
    <cellStyle name="强调文字颜色 6 2 22 5" xfId="36162"/>
    <cellStyle name="强调文字颜色 6 2 22 6" xfId="36163"/>
    <cellStyle name="强调文字颜色 6 2 22 7" xfId="36164"/>
    <cellStyle name="强调文字颜色 6 2 22 8" xfId="36165"/>
    <cellStyle name="强调文字颜色 6 2 22 9" xfId="36166"/>
    <cellStyle name="强调文字颜色 6 2 23" xfId="36167"/>
    <cellStyle name="强调文字颜色 6 2 23 10" xfId="36168"/>
    <cellStyle name="强调文字颜色 6 2 23 11" xfId="36169"/>
    <cellStyle name="强调文字颜色 6 2 23 12" xfId="36170"/>
    <cellStyle name="强调文字颜色 6 2 23 13" xfId="36171"/>
    <cellStyle name="强调文字颜色 6 2 23 14" xfId="36172"/>
    <cellStyle name="强调文字颜色 6 2 23 15" xfId="36173"/>
    <cellStyle name="强调文字颜色 6 2 23 2" xfId="36174"/>
    <cellStyle name="强调文字颜色 6 2 23 3" xfId="36175"/>
    <cellStyle name="强调文字颜色 6 2 23 4" xfId="36176"/>
    <cellStyle name="强调文字颜色 6 2 23 5" xfId="36177"/>
    <cellStyle name="强调文字颜色 6 2 23 6" xfId="36178"/>
    <cellStyle name="强调文字颜色 6 2 23 7" xfId="36179"/>
    <cellStyle name="强调文字颜色 6 2 23 8" xfId="36180"/>
    <cellStyle name="强调文字颜色 6 2 23 9" xfId="36181"/>
    <cellStyle name="强调文字颜色 6 2 24" xfId="36182"/>
    <cellStyle name="强调文字颜色 6 2 24 10" xfId="36183"/>
    <cellStyle name="强调文字颜色 6 2 24 11" xfId="36184"/>
    <cellStyle name="强调文字颜色 6 2 24 12" xfId="36185"/>
    <cellStyle name="强调文字颜色 6 2 24 13" xfId="36186"/>
    <cellStyle name="强调文字颜色 6 2 24 14" xfId="36187"/>
    <cellStyle name="强调文字颜色 6 2 24 15" xfId="36188"/>
    <cellStyle name="强调文字颜色 6 2 24 2" xfId="36189"/>
    <cellStyle name="强调文字颜色 6 2 24 3" xfId="36190"/>
    <cellStyle name="强调文字颜色 6 2 24 4" xfId="36191"/>
    <cellStyle name="强调文字颜色 6 2 24 5" xfId="36192"/>
    <cellStyle name="强调文字颜色 6 2 24 6" xfId="36193"/>
    <cellStyle name="强调文字颜色 6 2 24 7" xfId="36194"/>
    <cellStyle name="强调文字颜色 6 2 24 8" xfId="36195"/>
    <cellStyle name="强调文字颜色 6 2 24 9" xfId="36196"/>
    <cellStyle name="强调文字颜色 6 2 25" xfId="36197"/>
    <cellStyle name="强调文字颜色 6 2 25 10" xfId="36198"/>
    <cellStyle name="强调文字颜色 6 2 25 11" xfId="36199"/>
    <cellStyle name="强调文字颜色 6 2 25 12" xfId="36200"/>
    <cellStyle name="强调文字颜色 6 2 25 13" xfId="36201"/>
    <cellStyle name="强调文字颜色 6 2 25 14" xfId="36202"/>
    <cellStyle name="强调文字颜色 6 2 25 15" xfId="36203"/>
    <cellStyle name="强调文字颜色 6 2 25 2" xfId="36204"/>
    <cellStyle name="强调文字颜色 6 2 25 3" xfId="36205"/>
    <cellStyle name="强调文字颜色 6 2 25 4" xfId="36206"/>
    <cellStyle name="强调文字颜色 6 2 25 5" xfId="36207"/>
    <cellStyle name="强调文字颜色 6 2 25 6" xfId="36208"/>
    <cellStyle name="强调文字颜色 6 2 25 7" xfId="36209"/>
    <cellStyle name="强调文字颜色 6 2 25 8" xfId="36210"/>
    <cellStyle name="强调文字颜色 6 2 25 9" xfId="36211"/>
    <cellStyle name="强调文字颜色 6 2 26" xfId="36212"/>
    <cellStyle name="强调文字颜色 6 2 26 10" xfId="36213"/>
    <cellStyle name="强调文字颜色 6 2 26 11" xfId="36214"/>
    <cellStyle name="强调文字颜色 6 2 26 12" xfId="36215"/>
    <cellStyle name="强调文字颜色 6 2 26 13" xfId="36216"/>
    <cellStyle name="强调文字颜色 6 2 26 14" xfId="36217"/>
    <cellStyle name="强调文字颜色 6 2 26 15" xfId="36218"/>
    <cellStyle name="强调文字颜色 6 2 26 2" xfId="36219"/>
    <cellStyle name="强调文字颜色 6 2 26 3" xfId="36220"/>
    <cellStyle name="强调文字颜色 6 2 26 4" xfId="36221"/>
    <cellStyle name="强调文字颜色 6 2 26 5" xfId="36222"/>
    <cellStyle name="强调文字颜色 6 2 26 6" xfId="36223"/>
    <cellStyle name="强调文字颜色 6 2 26 7" xfId="36224"/>
    <cellStyle name="强调文字颜色 6 2 26 8" xfId="36225"/>
    <cellStyle name="强调文字颜色 6 2 26 9" xfId="36226"/>
    <cellStyle name="强调文字颜色 6 2 27" xfId="36227"/>
    <cellStyle name="强调文字颜色 6 2 27 10" xfId="36228"/>
    <cellStyle name="强调文字颜色 6 2 27 11" xfId="36229"/>
    <cellStyle name="强调文字颜色 6 2 27 12" xfId="36230"/>
    <cellStyle name="强调文字颜色 6 2 27 13" xfId="36231"/>
    <cellStyle name="强调文字颜色 6 2 27 14" xfId="36232"/>
    <cellStyle name="强调文字颜色 6 2 27 15" xfId="36233"/>
    <cellStyle name="强调文字颜色 6 2 27 2" xfId="36234"/>
    <cellStyle name="强调文字颜色 6 2 27 3" xfId="36235"/>
    <cellStyle name="强调文字颜色 6 2 27 4" xfId="36236"/>
    <cellStyle name="强调文字颜色 6 2 27 5" xfId="36237"/>
    <cellStyle name="强调文字颜色 6 2 27 6" xfId="36238"/>
    <cellStyle name="强调文字颜色 6 2 27 7" xfId="36239"/>
    <cellStyle name="强调文字颜色 6 2 27 8" xfId="36240"/>
    <cellStyle name="强调文字颜色 6 2 27 9" xfId="36241"/>
    <cellStyle name="强调文字颜色 6 2 28" xfId="36242"/>
    <cellStyle name="强调文字颜色 6 2 28 10" xfId="36243"/>
    <cellStyle name="强调文字颜色 6 2 28 11" xfId="36244"/>
    <cellStyle name="强调文字颜色 6 2 28 12" xfId="36245"/>
    <cellStyle name="强调文字颜色 6 2 28 13" xfId="36246"/>
    <cellStyle name="强调文字颜色 6 2 28 14" xfId="36247"/>
    <cellStyle name="强调文字颜色 6 2 28 15" xfId="36248"/>
    <cellStyle name="强调文字颜色 6 2 28 2" xfId="36249"/>
    <cellStyle name="强调文字颜色 6 2 28 3" xfId="36250"/>
    <cellStyle name="强调文字颜色 6 2 28 4" xfId="36251"/>
    <cellStyle name="强调文字颜色 6 2 28 5" xfId="36252"/>
    <cellStyle name="强调文字颜色 6 2 28 6" xfId="36253"/>
    <cellStyle name="强调文字颜色 6 2 28 7" xfId="36254"/>
    <cellStyle name="强调文字颜色 6 2 28 8" xfId="36255"/>
    <cellStyle name="强调文字颜色 6 2 28 9" xfId="36256"/>
    <cellStyle name="强调文字颜色 6 2 29" xfId="36257"/>
    <cellStyle name="强调文字颜色 6 2 29 10" xfId="36258"/>
    <cellStyle name="强调文字颜色 6 2 29 11" xfId="36259"/>
    <cellStyle name="强调文字颜色 6 2 29 12" xfId="36260"/>
    <cellStyle name="强调文字颜色 6 2 29 13" xfId="36261"/>
    <cellStyle name="强调文字颜色 6 2 29 14" xfId="36262"/>
    <cellStyle name="强调文字颜色 6 2 29 15" xfId="36263"/>
    <cellStyle name="强调文字颜色 6 2 29 2" xfId="36264"/>
    <cellStyle name="强调文字颜色 6 2 29 3" xfId="36265"/>
    <cellStyle name="强调文字颜色 6 2 29 4" xfId="36266"/>
    <cellStyle name="强调文字颜色 6 2 29 5" xfId="36267"/>
    <cellStyle name="强调文字颜色 6 2 29 6" xfId="36268"/>
    <cellStyle name="强调文字颜色 6 2 29 7" xfId="36269"/>
    <cellStyle name="强调文字颜色 6 2 29 8" xfId="36270"/>
    <cellStyle name="强调文字颜色 6 2 29 9" xfId="36271"/>
    <cellStyle name="强调文字颜色 6 2 3" xfId="36272"/>
    <cellStyle name="强调文字颜色 6 2 3 10" xfId="36273"/>
    <cellStyle name="强调文字颜色 6 2 3 11" xfId="36274"/>
    <cellStyle name="强调文字颜色 6 2 3 12" xfId="36275"/>
    <cellStyle name="强调文字颜色 6 2 3 13" xfId="36276"/>
    <cellStyle name="强调文字颜色 6 2 3 14" xfId="36277"/>
    <cellStyle name="强调文字颜色 6 2 3 15" xfId="36278"/>
    <cellStyle name="强调文字颜色 6 2 3 2" xfId="36279"/>
    <cellStyle name="强调文字颜色 6 2 3 3" xfId="36280"/>
    <cellStyle name="强调文字颜色 6 2 3 4" xfId="36281"/>
    <cellStyle name="强调文字颜色 6 2 3 5" xfId="36282"/>
    <cellStyle name="强调文字颜色 6 2 3 6" xfId="36283"/>
    <cellStyle name="强调文字颜色 6 2 3 7" xfId="36284"/>
    <cellStyle name="强调文字颜色 6 2 3 8" xfId="36285"/>
    <cellStyle name="强调文字颜色 6 2 3 9" xfId="36286"/>
    <cellStyle name="强调文字颜色 6 2 30" xfId="36287"/>
    <cellStyle name="强调文字颜色 6 2 30 10" xfId="36288"/>
    <cellStyle name="强调文字颜色 6 2 30 11" xfId="36289"/>
    <cellStyle name="强调文字颜色 6 2 30 12" xfId="36290"/>
    <cellStyle name="强调文字颜色 6 2 30 13" xfId="36291"/>
    <cellStyle name="强调文字颜色 6 2 30 14" xfId="36292"/>
    <cellStyle name="强调文字颜色 6 2 30 15" xfId="36293"/>
    <cellStyle name="强调文字颜色 6 2 30 2" xfId="36294"/>
    <cellStyle name="强调文字颜色 6 2 30 3" xfId="36295"/>
    <cellStyle name="强调文字颜色 6 2 30 4" xfId="36296"/>
    <cellStyle name="强调文字颜色 6 2 30 5" xfId="36297"/>
    <cellStyle name="强调文字颜色 6 2 30 6" xfId="36298"/>
    <cellStyle name="强调文字颜色 6 2 30 7" xfId="36299"/>
    <cellStyle name="强调文字颜色 6 2 30 8" xfId="36300"/>
    <cellStyle name="强调文字颜色 6 2 30 9" xfId="36301"/>
    <cellStyle name="强调文字颜色 6 2 31" xfId="36302"/>
    <cellStyle name="强调文字颜色 6 2 31 10" xfId="36303"/>
    <cellStyle name="强调文字颜色 6 2 31 11" xfId="36304"/>
    <cellStyle name="强调文字颜色 6 2 31 12" xfId="36305"/>
    <cellStyle name="强调文字颜色 6 2 31 13" xfId="36306"/>
    <cellStyle name="强调文字颜色 6 2 31 14" xfId="36307"/>
    <cellStyle name="强调文字颜色 6 2 31 15" xfId="36308"/>
    <cellStyle name="强调文字颜色 6 2 31 2" xfId="36309"/>
    <cellStyle name="强调文字颜色 6 2 31 3" xfId="36310"/>
    <cellStyle name="强调文字颜色 6 2 31 4" xfId="36311"/>
    <cellStyle name="强调文字颜色 6 2 31 5" xfId="36312"/>
    <cellStyle name="强调文字颜色 6 2 31 6" xfId="36313"/>
    <cellStyle name="强调文字颜色 6 2 31 7" xfId="36314"/>
    <cellStyle name="强调文字颜色 6 2 31 8" xfId="36315"/>
    <cellStyle name="强调文字颜色 6 2 31 9" xfId="36316"/>
    <cellStyle name="强调文字颜色 6 2 32" xfId="36317"/>
    <cellStyle name="强调文字颜色 6 2 32 10" xfId="36318"/>
    <cellStyle name="强调文字颜色 6 2 32 11" xfId="36319"/>
    <cellStyle name="强调文字颜色 6 2 32 12" xfId="36320"/>
    <cellStyle name="强调文字颜色 6 2 32 13" xfId="36321"/>
    <cellStyle name="强调文字颜色 6 2 32 14" xfId="36322"/>
    <cellStyle name="强调文字颜色 6 2 32 15" xfId="36323"/>
    <cellStyle name="强调文字颜色 6 2 32 2" xfId="36324"/>
    <cellStyle name="强调文字颜色 6 2 32 3" xfId="36325"/>
    <cellStyle name="强调文字颜色 6 2 32 4" xfId="36326"/>
    <cellStyle name="强调文字颜色 6 2 32 5" xfId="36327"/>
    <cellStyle name="强调文字颜色 6 2 32 6" xfId="36328"/>
    <cellStyle name="强调文字颜色 6 2 32 7" xfId="36329"/>
    <cellStyle name="强调文字颜色 6 2 32 8" xfId="36330"/>
    <cellStyle name="强调文字颜色 6 2 32 9" xfId="36331"/>
    <cellStyle name="强调文字颜色 6 2 33" xfId="36332"/>
    <cellStyle name="强调文字颜色 6 2 33 10" xfId="36333"/>
    <cellStyle name="强调文字颜色 6 2 33 11" xfId="36334"/>
    <cellStyle name="强调文字颜色 6 2 33 12" xfId="36335"/>
    <cellStyle name="强调文字颜色 6 2 33 13" xfId="36336"/>
    <cellStyle name="强调文字颜色 6 2 33 14" xfId="36337"/>
    <cellStyle name="强调文字颜色 6 2 33 15" xfId="36338"/>
    <cellStyle name="强调文字颜色 6 2 33 2" xfId="36339"/>
    <cellStyle name="强调文字颜色 6 2 33 3" xfId="36340"/>
    <cellStyle name="强调文字颜色 6 2 33 4" xfId="36341"/>
    <cellStyle name="强调文字颜色 6 2 33 5" xfId="36342"/>
    <cellStyle name="强调文字颜色 6 2 33 6" xfId="36343"/>
    <cellStyle name="强调文字颜色 6 2 33 7" xfId="36344"/>
    <cellStyle name="强调文字颜色 6 2 33 8" xfId="36345"/>
    <cellStyle name="强调文字颜色 6 2 33 9" xfId="36346"/>
    <cellStyle name="强调文字颜色 6 2 34" xfId="36347"/>
    <cellStyle name="强调文字颜色 6 2 34 10" xfId="36348"/>
    <cellStyle name="强调文字颜色 6 2 34 11" xfId="36349"/>
    <cellStyle name="强调文字颜色 6 2 34 12" xfId="36350"/>
    <cellStyle name="强调文字颜色 6 2 34 13" xfId="36351"/>
    <cellStyle name="强调文字颜色 6 2 34 14" xfId="36352"/>
    <cellStyle name="强调文字颜色 6 2 34 15" xfId="36353"/>
    <cellStyle name="强调文字颜色 6 2 34 2" xfId="36354"/>
    <cellStyle name="强调文字颜色 6 2 34 3" xfId="36355"/>
    <cellStyle name="强调文字颜色 6 2 34 4" xfId="36356"/>
    <cellStyle name="强调文字颜色 6 2 34 5" xfId="36357"/>
    <cellStyle name="强调文字颜色 6 2 34 6" xfId="36358"/>
    <cellStyle name="强调文字颜色 6 2 34 7" xfId="36359"/>
    <cellStyle name="强调文字颜色 6 2 34 8" xfId="36360"/>
    <cellStyle name="强调文字颜色 6 2 34 9" xfId="36361"/>
    <cellStyle name="强调文字颜色 6 2 35" xfId="36362"/>
    <cellStyle name="强调文字颜色 6 2 36" xfId="36363"/>
    <cellStyle name="强调文字颜色 6 2 37" xfId="36364"/>
    <cellStyle name="强调文字颜色 6 2 38" xfId="36365"/>
    <cellStyle name="强调文字颜色 6 2 39" xfId="36366"/>
    <cellStyle name="强调文字颜色 6 2 4" xfId="36367"/>
    <cellStyle name="强调文字颜色 6 2 4 10" xfId="36368"/>
    <cellStyle name="强调文字颜色 6 2 4 11" xfId="36369"/>
    <cellStyle name="强调文字颜色 6 2 4 12" xfId="36370"/>
    <cellStyle name="强调文字颜色 6 2 4 13" xfId="36371"/>
    <cellStyle name="强调文字颜色 6 2 4 14" xfId="36372"/>
    <cellStyle name="强调文字颜色 6 2 4 15" xfId="36373"/>
    <cellStyle name="强调文字颜色 6 2 4 2" xfId="36374"/>
    <cellStyle name="强调文字颜色 6 2 4 3" xfId="36375"/>
    <cellStyle name="强调文字颜色 6 2 4 4" xfId="36376"/>
    <cellStyle name="强调文字颜色 6 2 4 5" xfId="36377"/>
    <cellStyle name="强调文字颜色 6 2 4 6" xfId="36378"/>
    <cellStyle name="强调文字颜色 6 2 4 7" xfId="36379"/>
    <cellStyle name="强调文字颜色 6 2 4 8" xfId="36380"/>
    <cellStyle name="强调文字颜色 6 2 4 9" xfId="36381"/>
    <cellStyle name="强调文字颜色 6 2 40" xfId="36382"/>
    <cellStyle name="强调文字颜色 6 2 41" xfId="36383"/>
    <cellStyle name="强调文字颜色 6 2 42" xfId="36384"/>
    <cellStyle name="强调文字颜色 6 2 43" xfId="36385"/>
    <cellStyle name="强调文字颜色 6 2 44" xfId="36386"/>
    <cellStyle name="强调文字颜色 6 2 45" xfId="36387"/>
    <cellStyle name="强调文字颜色 6 2 46" xfId="36388"/>
    <cellStyle name="强调文字颜色 6 2 47" xfId="36389"/>
    <cellStyle name="强调文字颜色 6 2 48" xfId="36390"/>
    <cellStyle name="强调文字颜色 6 2 49" xfId="36391"/>
    <cellStyle name="强调文字颜色 6 2 5" xfId="36392"/>
    <cellStyle name="强调文字颜色 6 2 5 10" xfId="36393"/>
    <cellStyle name="强调文字颜色 6 2 5 11" xfId="36394"/>
    <cellStyle name="强调文字颜色 6 2 5 12" xfId="36395"/>
    <cellStyle name="强调文字颜色 6 2 5 13" xfId="36396"/>
    <cellStyle name="强调文字颜色 6 2 5 14" xfId="36397"/>
    <cellStyle name="强调文字颜色 6 2 5 15" xfId="36398"/>
    <cellStyle name="强调文字颜色 6 2 5 2" xfId="36399"/>
    <cellStyle name="强调文字颜色 6 2 5 3" xfId="36400"/>
    <cellStyle name="强调文字颜色 6 2 5 4" xfId="36401"/>
    <cellStyle name="强调文字颜色 6 2 5 5" xfId="36402"/>
    <cellStyle name="强调文字颜色 6 2 5 6" xfId="36403"/>
    <cellStyle name="强调文字颜色 6 2 5 7" xfId="36404"/>
    <cellStyle name="强调文字颜色 6 2 5 8" xfId="36405"/>
    <cellStyle name="强调文字颜色 6 2 5 9" xfId="36406"/>
    <cellStyle name="强调文字颜色 6 2 50" xfId="36407"/>
    <cellStyle name="强调文字颜色 6 2 51" xfId="36408"/>
    <cellStyle name="强调文字颜色 6 2 52" xfId="36409"/>
    <cellStyle name="强调文字颜色 6 2 53" xfId="36410"/>
    <cellStyle name="强调文字颜色 6 2 54" xfId="36411"/>
    <cellStyle name="强调文字颜色 6 2 55" xfId="36412"/>
    <cellStyle name="强调文字颜色 6 2 56" xfId="36413"/>
    <cellStyle name="强调文字颜色 6 2 57" xfId="36414"/>
    <cellStyle name="强调文字颜色 6 2 58" xfId="36415"/>
    <cellStyle name="强调文字颜色 6 2 59" xfId="36416"/>
    <cellStyle name="强调文字颜色 6 2 6" xfId="36417"/>
    <cellStyle name="强调文字颜色 6 2 6 10" xfId="36418"/>
    <cellStyle name="强调文字颜色 6 2 6 11" xfId="36419"/>
    <cellStyle name="强调文字颜色 6 2 6 12" xfId="36420"/>
    <cellStyle name="强调文字颜色 6 2 6 13" xfId="36421"/>
    <cellStyle name="强调文字颜色 6 2 6 14" xfId="36422"/>
    <cellStyle name="强调文字颜色 6 2 6 15" xfId="36423"/>
    <cellStyle name="强调文字颜色 6 2 6 2" xfId="36424"/>
    <cellStyle name="强调文字颜色 6 2 6 3" xfId="36425"/>
    <cellStyle name="强调文字颜色 6 2 6 4" xfId="36426"/>
    <cellStyle name="强调文字颜色 6 2 6 5" xfId="36427"/>
    <cellStyle name="强调文字颜色 6 2 6 6" xfId="36428"/>
    <cellStyle name="强调文字颜色 6 2 6 7" xfId="36429"/>
    <cellStyle name="强调文字颜色 6 2 6 8" xfId="36430"/>
    <cellStyle name="强调文字颜色 6 2 6 9" xfId="36431"/>
    <cellStyle name="强调文字颜色 6 2 60" xfId="36432"/>
    <cellStyle name="强调文字颜色 6 2 7" xfId="36433"/>
    <cellStyle name="强调文字颜色 6 2 7 10" xfId="36434"/>
    <cellStyle name="强调文字颜色 6 2 7 11" xfId="36435"/>
    <cellStyle name="强调文字颜色 6 2 7 12" xfId="36436"/>
    <cellStyle name="强调文字颜色 6 2 7 13" xfId="36437"/>
    <cellStyle name="强调文字颜色 6 2 7 14" xfId="36438"/>
    <cellStyle name="强调文字颜色 6 2 7 15" xfId="36439"/>
    <cellStyle name="强调文字颜色 6 2 7 2" xfId="36440"/>
    <cellStyle name="强调文字颜色 6 2 7 3" xfId="36441"/>
    <cellStyle name="强调文字颜色 6 2 7 4" xfId="36442"/>
    <cellStyle name="强调文字颜色 6 2 7 5" xfId="36443"/>
    <cellStyle name="强调文字颜色 6 2 7 6" xfId="36444"/>
    <cellStyle name="强调文字颜色 6 2 7 7" xfId="36445"/>
    <cellStyle name="强调文字颜色 6 2 7 8" xfId="36446"/>
    <cellStyle name="强调文字颜色 6 2 7 9" xfId="36447"/>
    <cellStyle name="强调文字颜色 6 2 8" xfId="36448"/>
    <cellStyle name="强调文字颜色 6 2 8 10" xfId="36449"/>
    <cellStyle name="强调文字颜色 6 2 8 11" xfId="36450"/>
    <cellStyle name="强调文字颜色 6 2 8 12" xfId="36451"/>
    <cellStyle name="强调文字颜色 6 2 8 13" xfId="36452"/>
    <cellStyle name="强调文字颜色 6 2 8 14" xfId="36453"/>
    <cellStyle name="强调文字颜色 6 2 8 15" xfId="36454"/>
    <cellStyle name="强调文字颜色 6 2 8 2" xfId="36455"/>
    <cellStyle name="强调文字颜色 6 2 8 3" xfId="36456"/>
    <cellStyle name="强调文字颜色 6 2 8 4" xfId="36457"/>
    <cellStyle name="强调文字颜色 6 2 8 5" xfId="36458"/>
    <cellStyle name="强调文字颜色 6 2 8 6" xfId="36459"/>
    <cellStyle name="强调文字颜色 6 2 8 7" xfId="36460"/>
    <cellStyle name="强调文字颜色 6 2 8 8" xfId="36461"/>
    <cellStyle name="强调文字颜色 6 2 8 9" xfId="36462"/>
    <cellStyle name="强调文字颜色 6 2 9" xfId="36463"/>
    <cellStyle name="强调文字颜色 6 2 9 10" xfId="36464"/>
    <cellStyle name="强调文字颜色 6 2 9 11" xfId="36465"/>
    <cellStyle name="强调文字颜色 6 2 9 12" xfId="36466"/>
    <cellStyle name="强调文字颜色 6 2 9 13" xfId="36467"/>
    <cellStyle name="强调文字颜色 6 2 9 14" xfId="36468"/>
    <cellStyle name="强调文字颜色 6 2 9 15" xfId="36469"/>
    <cellStyle name="强调文字颜色 6 2 9 2" xfId="36470"/>
    <cellStyle name="强调文字颜色 6 2 9 3" xfId="36471"/>
    <cellStyle name="强调文字颜色 6 2 9 4" xfId="36472"/>
    <cellStyle name="强调文字颜色 6 2 9 5" xfId="36473"/>
    <cellStyle name="强调文字颜色 6 2 9 6" xfId="36474"/>
    <cellStyle name="强调文字颜色 6 2 9 7" xfId="36475"/>
    <cellStyle name="强调文字颜色 6 2 9 8" xfId="36476"/>
    <cellStyle name="强调文字颜色 6 2 9 9" xfId="36477"/>
    <cellStyle name="强调文字颜色 6 3" xfId="36478"/>
    <cellStyle name="强调文字颜色 6 3 10" xfId="36479"/>
    <cellStyle name="强调文字颜色 6 3 11" xfId="36480"/>
    <cellStyle name="强调文字颜色 6 3 12" xfId="36481"/>
    <cellStyle name="强调文字颜色 6 3 13" xfId="36482"/>
    <cellStyle name="强调文字颜色 6 3 14" xfId="36483"/>
    <cellStyle name="强调文字颜色 6 3 15" xfId="36484"/>
    <cellStyle name="强调文字颜色 6 3 16" xfId="36485"/>
    <cellStyle name="强调文字颜色 6 3 17" xfId="36486"/>
    <cellStyle name="强调文字颜色 6 3 18" xfId="36487"/>
    <cellStyle name="强调文字颜色 6 3 19" xfId="36488"/>
    <cellStyle name="强调文字颜色 6 3 2" xfId="36489"/>
    <cellStyle name="强调文字颜色 6 3 2 10" xfId="36490"/>
    <cellStyle name="强调文字颜色 6 3 2 11" xfId="36491"/>
    <cellStyle name="强调文字颜色 6 3 2 12" xfId="36492"/>
    <cellStyle name="强调文字颜色 6 3 2 13" xfId="36493"/>
    <cellStyle name="强调文字颜色 6 3 2 14" xfId="36494"/>
    <cellStyle name="强调文字颜色 6 3 2 15" xfId="36495"/>
    <cellStyle name="强调文字颜色 6 3 2 2" xfId="36496"/>
    <cellStyle name="强调文字颜色 6 3 2 3" xfId="36497"/>
    <cellStyle name="强调文字颜色 6 3 2 4" xfId="36498"/>
    <cellStyle name="强调文字颜色 6 3 2 5" xfId="36499"/>
    <cellStyle name="强调文字颜色 6 3 2 6" xfId="36500"/>
    <cellStyle name="强调文字颜色 6 3 2 7" xfId="36501"/>
    <cellStyle name="强调文字颜色 6 3 2 8" xfId="36502"/>
    <cellStyle name="强调文字颜色 6 3 2 9" xfId="36503"/>
    <cellStyle name="强调文字颜色 6 3 20" xfId="36504"/>
    <cellStyle name="强调文字颜色 6 3 21" xfId="36505"/>
    <cellStyle name="强调文字颜色 6 3 22" xfId="36506"/>
    <cellStyle name="强调文字颜色 6 3 23" xfId="36507"/>
    <cellStyle name="强调文字颜色 6 3 24" xfId="36508"/>
    <cellStyle name="强调文字颜色 6 3 25" xfId="36509"/>
    <cellStyle name="强调文字颜色 6 3 26" xfId="36510"/>
    <cellStyle name="强调文字颜色 6 3 27" xfId="36511"/>
    <cellStyle name="强调文字颜色 6 3 28" xfId="36512"/>
    <cellStyle name="强调文字颜色 6 3 29" xfId="36513"/>
    <cellStyle name="强调文字颜色 6 3 3" xfId="36514"/>
    <cellStyle name="强调文字颜色 6 3 3 10" xfId="36515"/>
    <cellStyle name="强调文字颜色 6 3 3 11" xfId="36516"/>
    <cellStyle name="强调文字颜色 6 3 3 12" xfId="36517"/>
    <cellStyle name="强调文字颜色 6 3 3 13" xfId="36518"/>
    <cellStyle name="强调文字颜色 6 3 3 14" xfId="36519"/>
    <cellStyle name="强调文字颜色 6 3 3 15" xfId="36520"/>
    <cellStyle name="强调文字颜色 6 3 3 2" xfId="36521"/>
    <cellStyle name="强调文字颜色 6 3 3 3" xfId="36522"/>
    <cellStyle name="强调文字颜色 6 3 3 4" xfId="36523"/>
    <cellStyle name="强调文字颜色 6 3 3 5" xfId="36524"/>
    <cellStyle name="强调文字颜色 6 3 3 6" xfId="36525"/>
    <cellStyle name="强调文字颜色 6 3 3 7" xfId="36526"/>
    <cellStyle name="强调文字颜色 6 3 3 8" xfId="36527"/>
    <cellStyle name="强调文字颜色 6 3 3 9" xfId="36528"/>
    <cellStyle name="强调文字颜色 6 3 30" xfId="36529"/>
    <cellStyle name="强调文字颜色 6 3 31" xfId="36530"/>
    <cellStyle name="强调文字颜色 6 3 32" xfId="36531"/>
    <cellStyle name="强调文字颜色 6 3 33" xfId="36532"/>
    <cellStyle name="强调文字颜色 6 3 4" xfId="36533"/>
    <cellStyle name="强调文字颜色 6 3 4 10" xfId="36534"/>
    <cellStyle name="强调文字颜色 6 3 4 11" xfId="36535"/>
    <cellStyle name="强调文字颜色 6 3 4 12" xfId="36536"/>
    <cellStyle name="强调文字颜色 6 3 4 13" xfId="36537"/>
    <cellStyle name="强调文字颜色 6 3 4 14" xfId="36538"/>
    <cellStyle name="强调文字颜色 6 3 4 15" xfId="36539"/>
    <cellStyle name="强调文字颜色 6 3 4 2" xfId="36540"/>
    <cellStyle name="强调文字颜色 6 3 4 3" xfId="36541"/>
    <cellStyle name="强调文字颜色 6 3 4 4" xfId="36542"/>
    <cellStyle name="强调文字颜色 6 3 4 5" xfId="36543"/>
    <cellStyle name="强调文字颜色 6 3 4 6" xfId="36544"/>
    <cellStyle name="强调文字颜色 6 3 4 7" xfId="36545"/>
    <cellStyle name="强调文字颜色 6 3 4 8" xfId="36546"/>
    <cellStyle name="强调文字颜色 6 3 4 9" xfId="36547"/>
    <cellStyle name="强调文字颜色 6 3 5" xfId="36548"/>
    <cellStyle name="强调文字颜色 6 3 5 10" xfId="36549"/>
    <cellStyle name="强调文字颜色 6 3 5 11" xfId="36550"/>
    <cellStyle name="强调文字颜色 6 3 5 12" xfId="36551"/>
    <cellStyle name="强调文字颜色 6 3 5 13" xfId="36552"/>
    <cellStyle name="强调文字颜色 6 3 5 14" xfId="36553"/>
    <cellStyle name="强调文字颜色 6 3 5 15" xfId="36554"/>
    <cellStyle name="强调文字颜色 6 3 5 2" xfId="36555"/>
    <cellStyle name="强调文字颜色 6 3 5 3" xfId="36556"/>
    <cellStyle name="强调文字颜色 6 3 5 4" xfId="36557"/>
    <cellStyle name="强调文字颜色 6 3 5 5" xfId="36558"/>
    <cellStyle name="强调文字颜色 6 3 5 6" xfId="36559"/>
    <cellStyle name="强调文字颜色 6 3 5 7" xfId="36560"/>
    <cellStyle name="强调文字颜色 6 3 5 8" xfId="36561"/>
    <cellStyle name="强调文字颜色 6 3 5 9" xfId="36562"/>
    <cellStyle name="强调文字颜色 6 3 6" xfId="36563"/>
    <cellStyle name="强调文字颜色 6 3 6 10" xfId="36564"/>
    <cellStyle name="强调文字颜色 6 3 6 11" xfId="36565"/>
    <cellStyle name="强调文字颜色 6 3 6 12" xfId="36566"/>
    <cellStyle name="强调文字颜色 6 3 6 13" xfId="36567"/>
    <cellStyle name="强调文字颜色 6 3 6 14" xfId="36568"/>
    <cellStyle name="强调文字颜色 6 3 6 15" xfId="36569"/>
    <cellStyle name="强调文字颜色 6 3 6 2" xfId="36570"/>
    <cellStyle name="强调文字颜色 6 3 6 3" xfId="36571"/>
    <cellStyle name="强调文字颜色 6 3 6 4" xfId="36572"/>
    <cellStyle name="强调文字颜色 6 3 6 5" xfId="36573"/>
    <cellStyle name="强调文字颜色 6 3 6 6" xfId="36574"/>
    <cellStyle name="强调文字颜色 6 3 6 7" xfId="36575"/>
    <cellStyle name="强调文字颜色 6 3 6 8" xfId="36576"/>
    <cellStyle name="强调文字颜色 6 3 6 9" xfId="36577"/>
    <cellStyle name="强调文字颜色 6 3 7" xfId="36578"/>
    <cellStyle name="强调文字颜色 6 3 7 10" xfId="36579"/>
    <cellStyle name="强调文字颜色 6 3 7 11" xfId="36580"/>
    <cellStyle name="强调文字颜色 6 3 7 12" xfId="36581"/>
    <cellStyle name="强调文字颜色 6 3 7 13" xfId="36582"/>
    <cellStyle name="强调文字颜色 6 3 7 14" xfId="36583"/>
    <cellStyle name="强调文字颜色 6 3 7 15" xfId="36584"/>
    <cellStyle name="强调文字颜色 6 3 7 2" xfId="36585"/>
    <cellStyle name="强调文字颜色 6 3 7 3" xfId="36586"/>
    <cellStyle name="强调文字颜色 6 3 7 4" xfId="36587"/>
    <cellStyle name="强调文字颜色 6 3 7 5" xfId="36588"/>
    <cellStyle name="强调文字颜色 6 3 7 6" xfId="36589"/>
    <cellStyle name="强调文字颜色 6 3 7 7" xfId="36590"/>
    <cellStyle name="强调文字颜色 6 3 7 8" xfId="36591"/>
    <cellStyle name="强调文字颜色 6 3 7 9" xfId="36592"/>
    <cellStyle name="强调文字颜色 6 3 8" xfId="36593"/>
    <cellStyle name="强调文字颜色 6 3 9" xfId="36594"/>
    <cellStyle name="强调文字颜色 6 4" xfId="36595"/>
    <cellStyle name="强调文字颜色 6 4 10" xfId="36596"/>
    <cellStyle name="强调文字颜色 6 4 11" xfId="36597"/>
    <cellStyle name="强调文字颜色 6 4 12" xfId="36598"/>
    <cellStyle name="强调文字颜色 6 4 13" xfId="36599"/>
    <cellStyle name="强调文字颜色 6 4 14" xfId="36600"/>
    <cellStyle name="强调文字颜色 6 4 15" xfId="36601"/>
    <cellStyle name="强调文字颜色 6 4 2" xfId="36602"/>
    <cellStyle name="强调文字颜色 6 4 3" xfId="36603"/>
    <cellStyle name="强调文字颜色 6 4 4" xfId="36604"/>
    <cellStyle name="强调文字颜色 6 4 5" xfId="36605"/>
    <cellStyle name="强调文字颜色 6 4 6" xfId="36606"/>
    <cellStyle name="强调文字颜色 6 4 7" xfId="36607"/>
    <cellStyle name="强调文字颜色 6 4 8" xfId="36608"/>
    <cellStyle name="强调文字颜色 6 4 9" xfId="36609"/>
    <cellStyle name="强调文字颜色 6 5" xfId="36610"/>
    <cellStyle name="强调文字颜色 6 5 10" xfId="36611"/>
    <cellStyle name="强调文字颜色 6 5 11" xfId="36612"/>
    <cellStyle name="强调文字颜色 6 5 12" xfId="36613"/>
    <cellStyle name="强调文字颜色 6 5 13" xfId="36614"/>
    <cellStyle name="强调文字颜色 6 5 14" xfId="36615"/>
    <cellStyle name="强调文字颜色 6 5 15" xfId="36616"/>
    <cellStyle name="强调文字颜色 6 5 2" xfId="36617"/>
    <cellStyle name="强调文字颜色 6 5 3" xfId="36618"/>
    <cellStyle name="强调文字颜色 6 5 4" xfId="36619"/>
    <cellStyle name="强调文字颜色 6 5 5" xfId="36620"/>
    <cellStyle name="强调文字颜色 6 5 6" xfId="36621"/>
    <cellStyle name="强调文字颜色 6 5 7" xfId="36622"/>
    <cellStyle name="强调文字颜色 6 5 8" xfId="36623"/>
    <cellStyle name="强调文字颜色 6 5 9" xfId="36624"/>
    <cellStyle name="强调文字颜色 6 6" xfId="36625"/>
    <cellStyle name="强调文字颜色 6 6 10" xfId="36626"/>
    <cellStyle name="强调文字颜色 6 6 11" xfId="36627"/>
    <cellStyle name="强调文字颜色 6 6 12" xfId="36628"/>
    <cellStyle name="强调文字颜色 6 6 13" xfId="36629"/>
    <cellStyle name="强调文字颜色 6 6 14" xfId="36630"/>
    <cellStyle name="强调文字颜色 6 6 15" xfId="36631"/>
    <cellStyle name="强调文字颜色 6 6 2" xfId="36632"/>
    <cellStyle name="强调文字颜色 6 6 3" xfId="36633"/>
    <cellStyle name="强调文字颜色 6 6 4" xfId="36634"/>
    <cellStyle name="强调文字颜色 6 6 5" xfId="36635"/>
    <cellStyle name="强调文字颜色 6 6 6" xfId="36636"/>
    <cellStyle name="强调文字颜色 6 6 7" xfId="36637"/>
    <cellStyle name="强调文字颜色 6 6 8" xfId="36638"/>
    <cellStyle name="强调文字颜色 6 6 9" xfId="36639"/>
    <cellStyle name="强调文字颜色 6 7" xfId="36640"/>
    <cellStyle name="强调文字颜色 6 7 10" xfId="36641"/>
    <cellStyle name="强调文字颜色 6 7 11" xfId="36642"/>
    <cellStyle name="强调文字颜色 6 7 12" xfId="36643"/>
    <cellStyle name="强调文字颜色 6 7 13" xfId="36644"/>
    <cellStyle name="强调文字颜色 6 7 14" xfId="36645"/>
    <cellStyle name="强调文字颜色 6 7 15" xfId="36646"/>
    <cellStyle name="强调文字颜色 6 7 2" xfId="36647"/>
    <cellStyle name="强调文字颜色 6 7 3" xfId="36648"/>
    <cellStyle name="强调文字颜色 6 7 4" xfId="36649"/>
    <cellStyle name="强调文字颜色 6 7 5" xfId="36650"/>
    <cellStyle name="强调文字颜色 6 7 6" xfId="36651"/>
    <cellStyle name="强调文字颜色 6 7 7" xfId="36652"/>
    <cellStyle name="强调文字颜色 6 7 8" xfId="36653"/>
    <cellStyle name="强调文字颜色 6 7 9" xfId="36654"/>
    <cellStyle name="强调文字颜色 6 8" xfId="36655"/>
    <cellStyle name="强调文字颜色 6 8 10" xfId="36656"/>
    <cellStyle name="强调文字颜色 6 8 11" xfId="36657"/>
    <cellStyle name="强调文字颜色 6 8 12" xfId="36658"/>
    <cellStyle name="强调文字颜色 6 8 13" xfId="36659"/>
    <cellStyle name="强调文字颜色 6 8 14" xfId="36660"/>
    <cellStyle name="强调文字颜色 6 8 15" xfId="36661"/>
    <cellStyle name="强调文字颜色 6 8 2" xfId="36662"/>
    <cellStyle name="强调文字颜色 6 8 3" xfId="36663"/>
    <cellStyle name="强调文字颜色 6 8 4" xfId="36664"/>
    <cellStyle name="强调文字颜色 6 8 5" xfId="36665"/>
    <cellStyle name="强调文字颜色 6 8 6" xfId="36666"/>
    <cellStyle name="强调文字颜色 6 8 7" xfId="36667"/>
    <cellStyle name="强调文字颜色 6 8 8" xfId="36668"/>
    <cellStyle name="强调文字颜色 6 8 9" xfId="36669"/>
    <cellStyle name="强调文字颜色 6 9" xfId="36670"/>
    <cellStyle name="强调文字颜色 6 9 10" xfId="36671"/>
    <cellStyle name="强调文字颜色 6 9 11" xfId="36672"/>
    <cellStyle name="强调文字颜色 6 9 12" xfId="36673"/>
    <cellStyle name="强调文字颜色 6 9 13" xfId="36674"/>
    <cellStyle name="强调文字颜色 6 9 14" xfId="36675"/>
    <cellStyle name="强调文字颜色 6 9 15" xfId="36676"/>
    <cellStyle name="强调文字颜色 6 9 2" xfId="36677"/>
    <cellStyle name="强调文字颜色 6 9 3" xfId="36678"/>
    <cellStyle name="强调文字颜色 6 9 4" xfId="36679"/>
    <cellStyle name="强调文字颜色 6 9 5" xfId="36680"/>
    <cellStyle name="强调文字颜色 6 9 6" xfId="36681"/>
    <cellStyle name="强调文字颜色 6 9 7" xfId="36682"/>
    <cellStyle name="强调文字颜色 6 9 8" xfId="36683"/>
    <cellStyle name="强调文字颜色 6 9 9" xfId="36684"/>
    <cellStyle name="适中 10" xfId="36685"/>
    <cellStyle name="适中 10 2" xfId="36686"/>
    <cellStyle name="适中 10 3" xfId="36687"/>
    <cellStyle name="适中 11" xfId="36688"/>
    <cellStyle name="适中 11 2" xfId="36689"/>
    <cellStyle name="适中 12" xfId="36690"/>
    <cellStyle name="适中 2" xfId="36691"/>
    <cellStyle name="适中 2 10" xfId="36692"/>
    <cellStyle name="适中 2 10 10" xfId="36693"/>
    <cellStyle name="适中 2 10 11" xfId="36694"/>
    <cellStyle name="适中 2 10 12" xfId="36695"/>
    <cellStyle name="适中 2 10 13" xfId="36696"/>
    <cellStyle name="适中 2 10 14" xfId="36697"/>
    <cellStyle name="适中 2 10 15" xfId="36698"/>
    <cellStyle name="适中 2 10 2" xfId="36699"/>
    <cellStyle name="适中 2 10 3" xfId="36700"/>
    <cellStyle name="适中 2 10 4" xfId="36701"/>
    <cellStyle name="适中 2 10 5" xfId="36702"/>
    <cellStyle name="适中 2 10 6" xfId="36703"/>
    <cellStyle name="适中 2 10 7" xfId="36704"/>
    <cellStyle name="适中 2 10 8" xfId="36705"/>
    <cellStyle name="适中 2 10 9" xfId="36706"/>
    <cellStyle name="适中 2 11" xfId="36707"/>
    <cellStyle name="适中 2 11 10" xfId="36708"/>
    <cellStyle name="适中 2 11 11" xfId="36709"/>
    <cellStyle name="适中 2 11 12" xfId="36710"/>
    <cellStyle name="适中 2 11 13" xfId="36711"/>
    <cellStyle name="适中 2 11 14" xfId="36712"/>
    <cellStyle name="适中 2 11 15" xfId="36713"/>
    <cellStyle name="适中 2 11 2" xfId="36714"/>
    <cellStyle name="适中 2 11 3" xfId="36715"/>
    <cellStyle name="适中 2 11 4" xfId="36716"/>
    <cellStyle name="适中 2 11 5" xfId="36717"/>
    <cellStyle name="适中 2 11 6" xfId="36718"/>
    <cellStyle name="适中 2 11 7" xfId="36719"/>
    <cellStyle name="适中 2 11 8" xfId="36720"/>
    <cellStyle name="适中 2 11 9" xfId="36721"/>
    <cellStyle name="适中 2 12" xfId="36722"/>
    <cellStyle name="适中 2 12 10" xfId="36723"/>
    <cellStyle name="适中 2 12 11" xfId="36724"/>
    <cellStyle name="适中 2 12 12" xfId="36725"/>
    <cellStyle name="适中 2 12 13" xfId="36726"/>
    <cellStyle name="适中 2 12 14" xfId="36727"/>
    <cellStyle name="适中 2 12 15" xfId="36728"/>
    <cellStyle name="适中 2 12 2" xfId="36729"/>
    <cellStyle name="适中 2 12 3" xfId="36730"/>
    <cellStyle name="适中 2 12 4" xfId="36731"/>
    <cellStyle name="适中 2 12 5" xfId="36732"/>
    <cellStyle name="适中 2 12 6" xfId="36733"/>
    <cellStyle name="适中 2 12 7" xfId="36734"/>
    <cellStyle name="适中 2 12 8" xfId="36735"/>
    <cellStyle name="适中 2 12 9" xfId="36736"/>
    <cellStyle name="适中 2 13" xfId="36737"/>
    <cellStyle name="适中 2 13 10" xfId="36738"/>
    <cellStyle name="适中 2 13 11" xfId="36739"/>
    <cellStyle name="适中 2 13 12" xfId="36740"/>
    <cellStyle name="适中 2 13 13" xfId="36741"/>
    <cellStyle name="适中 2 13 14" xfId="36742"/>
    <cellStyle name="适中 2 13 15" xfId="36743"/>
    <cellStyle name="适中 2 13 2" xfId="36744"/>
    <cellStyle name="适中 2 13 3" xfId="36745"/>
    <cellStyle name="适中 2 13 4" xfId="36746"/>
    <cellStyle name="适中 2 13 5" xfId="36747"/>
    <cellStyle name="适中 2 13 6" xfId="36748"/>
    <cellStyle name="适中 2 13 7" xfId="36749"/>
    <cellStyle name="适中 2 13 8" xfId="36750"/>
    <cellStyle name="适中 2 13 9" xfId="36751"/>
    <cellStyle name="适中 2 14" xfId="36752"/>
    <cellStyle name="适中 2 14 10" xfId="36753"/>
    <cellStyle name="适中 2 14 11" xfId="36754"/>
    <cellStyle name="适中 2 14 12" xfId="36755"/>
    <cellStyle name="适中 2 14 13" xfId="36756"/>
    <cellStyle name="适中 2 14 14" xfId="36757"/>
    <cellStyle name="适中 2 14 15" xfId="36758"/>
    <cellStyle name="适中 2 14 2" xfId="36759"/>
    <cellStyle name="适中 2 14 3" xfId="36760"/>
    <cellStyle name="适中 2 14 4" xfId="36761"/>
    <cellStyle name="适中 2 14 5" xfId="36762"/>
    <cellStyle name="适中 2 14 6" xfId="36763"/>
    <cellStyle name="适中 2 14 7" xfId="36764"/>
    <cellStyle name="适中 2 14 8" xfId="36765"/>
    <cellStyle name="适中 2 14 9" xfId="36766"/>
    <cellStyle name="适中 2 15" xfId="36767"/>
    <cellStyle name="适中 2 15 10" xfId="36768"/>
    <cellStyle name="适中 2 15 11" xfId="36769"/>
    <cellStyle name="适中 2 15 12" xfId="36770"/>
    <cellStyle name="适中 2 15 13" xfId="36771"/>
    <cellStyle name="适中 2 15 14" xfId="36772"/>
    <cellStyle name="适中 2 15 15" xfId="36773"/>
    <cellStyle name="适中 2 15 2" xfId="36774"/>
    <cellStyle name="适中 2 15 3" xfId="36775"/>
    <cellStyle name="适中 2 15 4" xfId="36776"/>
    <cellStyle name="适中 2 15 5" xfId="36777"/>
    <cellStyle name="适中 2 15 6" xfId="36778"/>
    <cellStyle name="适中 2 15 7" xfId="36779"/>
    <cellStyle name="适中 2 15 8" xfId="36780"/>
    <cellStyle name="适中 2 15 9" xfId="36781"/>
    <cellStyle name="适中 2 16" xfId="36782"/>
    <cellStyle name="适中 2 16 10" xfId="36783"/>
    <cellStyle name="适中 2 16 11" xfId="36784"/>
    <cellStyle name="适中 2 16 12" xfId="36785"/>
    <cellStyle name="适中 2 16 13" xfId="36786"/>
    <cellStyle name="适中 2 16 14" xfId="36787"/>
    <cellStyle name="适中 2 16 15" xfId="36788"/>
    <cellStyle name="适中 2 16 2" xfId="36789"/>
    <cellStyle name="适中 2 16 3" xfId="36790"/>
    <cellStyle name="适中 2 16 4" xfId="36791"/>
    <cellStyle name="适中 2 16 5" xfId="36792"/>
    <cellStyle name="适中 2 16 6" xfId="36793"/>
    <cellStyle name="适中 2 16 7" xfId="36794"/>
    <cellStyle name="适中 2 16 8" xfId="36795"/>
    <cellStyle name="适中 2 16 9" xfId="36796"/>
    <cellStyle name="适中 2 17" xfId="36797"/>
    <cellStyle name="适中 2 17 10" xfId="36798"/>
    <cellStyle name="适中 2 17 11" xfId="36799"/>
    <cellStyle name="适中 2 17 12" xfId="36800"/>
    <cellStyle name="适中 2 17 13" xfId="36801"/>
    <cellStyle name="适中 2 17 14" xfId="36802"/>
    <cellStyle name="适中 2 17 15" xfId="36803"/>
    <cellStyle name="适中 2 17 2" xfId="36804"/>
    <cellStyle name="适中 2 17 3" xfId="36805"/>
    <cellStyle name="适中 2 17 4" xfId="36806"/>
    <cellStyle name="适中 2 17 5" xfId="36807"/>
    <cellStyle name="适中 2 17 6" xfId="36808"/>
    <cellStyle name="适中 2 17 7" xfId="36809"/>
    <cellStyle name="适中 2 17 8" xfId="36810"/>
    <cellStyle name="适中 2 17 9" xfId="36811"/>
    <cellStyle name="适中 2 18" xfId="36812"/>
    <cellStyle name="适中 2 18 10" xfId="36813"/>
    <cellStyle name="适中 2 18 11" xfId="36814"/>
    <cellStyle name="适中 2 18 12" xfId="36815"/>
    <cellStyle name="适中 2 18 13" xfId="36816"/>
    <cellStyle name="适中 2 18 14" xfId="36817"/>
    <cellStyle name="适中 2 18 15" xfId="36818"/>
    <cellStyle name="适中 2 18 2" xfId="36819"/>
    <cellStyle name="适中 2 18 3" xfId="36820"/>
    <cellStyle name="适中 2 18 4" xfId="36821"/>
    <cellStyle name="适中 2 18 5" xfId="36822"/>
    <cellStyle name="适中 2 18 6" xfId="36823"/>
    <cellStyle name="适中 2 18 7" xfId="36824"/>
    <cellStyle name="适中 2 18 8" xfId="36825"/>
    <cellStyle name="适中 2 18 9" xfId="36826"/>
    <cellStyle name="适中 2 19" xfId="36827"/>
    <cellStyle name="适中 2 19 10" xfId="36828"/>
    <cellStyle name="适中 2 19 11" xfId="36829"/>
    <cellStyle name="适中 2 19 12" xfId="36830"/>
    <cellStyle name="适中 2 19 13" xfId="36831"/>
    <cellStyle name="适中 2 19 14" xfId="36832"/>
    <cellStyle name="适中 2 19 15" xfId="36833"/>
    <cellStyle name="适中 2 19 2" xfId="36834"/>
    <cellStyle name="适中 2 19 3" xfId="36835"/>
    <cellStyle name="适中 2 19 4" xfId="36836"/>
    <cellStyle name="适中 2 19 5" xfId="36837"/>
    <cellStyle name="适中 2 19 6" xfId="36838"/>
    <cellStyle name="适中 2 19 7" xfId="36839"/>
    <cellStyle name="适中 2 19 8" xfId="36840"/>
    <cellStyle name="适中 2 19 9" xfId="36841"/>
    <cellStyle name="适中 2 2" xfId="36842"/>
    <cellStyle name="适中 2 2 10" xfId="36843"/>
    <cellStyle name="适中 2 2 11" xfId="36844"/>
    <cellStyle name="适中 2 2 12" xfId="36845"/>
    <cellStyle name="适中 2 2 13" xfId="36846"/>
    <cellStyle name="适中 2 2 14" xfId="36847"/>
    <cellStyle name="适中 2 2 15" xfId="36848"/>
    <cellStyle name="适中 2 2 2" xfId="36849"/>
    <cellStyle name="适中 2 2 3" xfId="36850"/>
    <cellStyle name="适中 2 2 4" xfId="36851"/>
    <cellStyle name="适中 2 2 5" xfId="36852"/>
    <cellStyle name="适中 2 2 6" xfId="36853"/>
    <cellStyle name="适中 2 2 7" xfId="36854"/>
    <cellStyle name="适中 2 2 8" xfId="36855"/>
    <cellStyle name="适中 2 2 9" xfId="36856"/>
    <cellStyle name="适中 2 20" xfId="36857"/>
    <cellStyle name="适中 2 20 10" xfId="36858"/>
    <cellStyle name="适中 2 20 11" xfId="36859"/>
    <cellStyle name="适中 2 20 12" xfId="36860"/>
    <cellStyle name="适中 2 20 13" xfId="36861"/>
    <cellStyle name="适中 2 20 14" xfId="36862"/>
    <cellStyle name="适中 2 20 15" xfId="36863"/>
    <cellStyle name="适中 2 20 2" xfId="36864"/>
    <cellStyle name="适中 2 20 3" xfId="36865"/>
    <cellStyle name="适中 2 20 4" xfId="36866"/>
    <cellStyle name="适中 2 20 5" xfId="36867"/>
    <cellStyle name="适中 2 20 6" xfId="36868"/>
    <cellStyle name="适中 2 20 7" xfId="36869"/>
    <cellStyle name="适中 2 20 8" xfId="36870"/>
    <cellStyle name="适中 2 20 9" xfId="36871"/>
    <cellStyle name="适中 2 21" xfId="36872"/>
    <cellStyle name="适中 2 21 10" xfId="36873"/>
    <cellStyle name="适中 2 21 11" xfId="36874"/>
    <cellStyle name="适中 2 21 12" xfId="36875"/>
    <cellStyle name="适中 2 21 13" xfId="36876"/>
    <cellStyle name="适中 2 21 14" xfId="36877"/>
    <cellStyle name="适中 2 21 15" xfId="36878"/>
    <cellStyle name="适中 2 21 2" xfId="36879"/>
    <cellStyle name="适中 2 21 3" xfId="36880"/>
    <cellStyle name="适中 2 21 4" xfId="36881"/>
    <cellStyle name="适中 2 21 5" xfId="36882"/>
    <cellStyle name="适中 2 21 6" xfId="36883"/>
    <cellStyle name="适中 2 21 7" xfId="36884"/>
    <cellStyle name="适中 2 21 8" xfId="36885"/>
    <cellStyle name="适中 2 21 9" xfId="36886"/>
    <cellStyle name="适中 2 22" xfId="36887"/>
    <cellStyle name="适中 2 22 10" xfId="36888"/>
    <cellStyle name="适中 2 22 11" xfId="36889"/>
    <cellStyle name="适中 2 22 12" xfId="36890"/>
    <cellStyle name="适中 2 22 13" xfId="36891"/>
    <cellStyle name="适中 2 22 14" xfId="36892"/>
    <cellStyle name="适中 2 22 15" xfId="36893"/>
    <cellStyle name="适中 2 22 2" xfId="36894"/>
    <cellStyle name="适中 2 22 3" xfId="36895"/>
    <cellStyle name="适中 2 22 4" xfId="36896"/>
    <cellStyle name="适中 2 22 5" xfId="36897"/>
    <cellStyle name="适中 2 22 6" xfId="36898"/>
    <cellStyle name="适中 2 22 7" xfId="36899"/>
    <cellStyle name="适中 2 22 8" xfId="36900"/>
    <cellStyle name="适中 2 22 9" xfId="36901"/>
    <cellStyle name="适中 2 23" xfId="36902"/>
    <cellStyle name="适中 2 23 10" xfId="36903"/>
    <cellStyle name="适中 2 23 11" xfId="36904"/>
    <cellStyle name="适中 2 23 12" xfId="36905"/>
    <cellStyle name="适中 2 23 13" xfId="36906"/>
    <cellStyle name="适中 2 23 14" xfId="36907"/>
    <cellStyle name="适中 2 23 15" xfId="36908"/>
    <cellStyle name="适中 2 23 2" xfId="36909"/>
    <cellStyle name="适中 2 23 3" xfId="36910"/>
    <cellStyle name="适中 2 23 4" xfId="36911"/>
    <cellStyle name="适中 2 23 5" xfId="36912"/>
    <cellStyle name="适中 2 23 6" xfId="36913"/>
    <cellStyle name="适中 2 23 7" xfId="36914"/>
    <cellStyle name="适中 2 23 8" xfId="36915"/>
    <cellStyle name="适中 2 23 9" xfId="36916"/>
    <cellStyle name="适中 2 24" xfId="36917"/>
    <cellStyle name="适中 2 24 10" xfId="36918"/>
    <cellStyle name="适中 2 24 11" xfId="36919"/>
    <cellStyle name="适中 2 24 12" xfId="36920"/>
    <cellStyle name="适中 2 24 13" xfId="36921"/>
    <cellStyle name="适中 2 24 14" xfId="36922"/>
    <cellStyle name="适中 2 24 15" xfId="36923"/>
    <cellStyle name="适中 2 24 2" xfId="36924"/>
    <cellStyle name="适中 2 24 3" xfId="36925"/>
    <cellStyle name="适中 2 24 4" xfId="36926"/>
    <cellStyle name="适中 2 24 5" xfId="36927"/>
    <cellStyle name="适中 2 24 6" xfId="36928"/>
    <cellStyle name="适中 2 24 7" xfId="36929"/>
    <cellStyle name="适中 2 24 8" xfId="36930"/>
    <cellStyle name="适中 2 24 9" xfId="36931"/>
    <cellStyle name="适中 2 25" xfId="36932"/>
    <cellStyle name="适中 2 25 10" xfId="36933"/>
    <cellStyle name="适中 2 25 11" xfId="36934"/>
    <cellStyle name="适中 2 25 12" xfId="36935"/>
    <cellStyle name="适中 2 25 13" xfId="36936"/>
    <cellStyle name="适中 2 25 14" xfId="36937"/>
    <cellStyle name="适中 2 25 15" xfId="36938"/>
    <cellStyle name="适中 2 25 2" xfId="36939"/>
    <cellStyle name="适中 2 25 3" xfId="36940"/>
    <cellStyle name="适中 2 25 4" xfId="36941"/>
    <cellStyle name="适中 2 25 5" xfId="36942"/>
    <cellStyle name="适中 2 25 6" xfId="36943"/>
    <cellStyle name="适中 2 25 7" xfId="36944"/>
    <cellStyle name="适中 2 25 8" xfId="36945"/>
    <cellStyle name="适中 2 25 9" xfId="36946"/>
    <cellStyle name="适中 2 26" xfId="36947"/>
    <cellStyle name="适中 2 26 10" xfId="36948"/>
    <cellStyle name="适中 2 26 11" xfId="36949"/>
    <cellStyle name="适中 2 26 12" xfId="36950"/>
    <cellStyle name="适中 2 26 13" xfId="36951"/>
    <cellStyle name="适中 2 26 14" xfId="36952"/>
    <cellStyle name="适中 2 26 15" xfId="36953"/>
    <cellStyle name="适中 2 26 2" xfId="36954"/>
    <cellStyle name="适中 2 26 3" xfId="36955"/>
    <cellStyle name="适中 2 26 4" xfId="36956"/>
    <cellStyle name="适中 2 26 5" xfId="36957"/>
    <cellStyle name="适中 2 26 6" xfId="36958"/>
    <cellStyle name="适中 2 26 7" xfId="36959"/>
    <cellStyle name="适中 2 26 8" xfId="36960"/>
    <cellStyle name="适中 2 26 9" xfId="36961"/>
    <cellStyle name="适中 2 27" xfId="36962"/>
    <cellStyle name="适中 2 27 10" xfId="36963"/>
    <cellStyle name="适中 2 27 11" xfId="36964"/>
    <cellStyle name="适中 2 27 12" xfId="36965"/>
    <cellStyle name="适中 2 27 13" xfId="36966"/>
    <cellStyle name="适中 2 27 14" xfId="36967"/>
    <cellStyle name="适中 2 27 15" xfId="36968"/>
    <cellStyle name="适中 2 27 2" xfId="36969"/>
    <cellStyle name="适中 2 27 3" xfId="36970"/>
    <cellStyle name="适中 2 27 4" xfId="36971"/>
    <cellStyle name="适中 2 27 5" xfId="36972"/>
    <cellStyle name="适中 2 27 6" xfId="36973"/>
    <cellStyle name="适中 2 27 7" xfId="36974"/>
    <cellStyle name="适中 2 27 8" xfId="36975"/>
    <cellStyle name="适中 2 27 9" xfId="36976"/>
    <cellStyle name="适中 2 28" xfId="36977"/>
    <cellStyle name="适中 2 28 10" xfId="36978"/>
    <cellStyle name="适中 2 28 11" xfId="36979"/>
    <cellStyle name="适中 2 28 12" xfId="36980"/>
    <cellStyle name="适中 2 28 13" xfId="36981"/>
    <cellStyle name="适中 2 28 14" xfId="36982"/>
    <cellStyle name="适中 2 28 15" xfId="36983"/>
    <cellStyle name="适中 2 28 2" xfId="36984"/>
    <cellStyle name="适中 2 28 3" xfId="36985"/>
    <cellStyle name="适中 2 28 4" xfId="36986"/>
    <cellStyle name="适中 2 28 5" xfId="36987"/>
    <cellStyle name="适中 2 28 6" xfId="36988"/>
    <cellStyle name="适中 2 28 7" xfId="36989"/>
    <cellStyle name="适中 2 28 8" xfId="36990"/>
    <cellStyle name="适中 2 28 9" xfId="36991"/>
    <cellStyle name="适中 2 29" xfId="36992"/>
    <cellStyle name="适中 2 29 10" xfId="36993"/>
    <cellStyle name="适中 2 29 11" xfId="36994"/>
    <cellStyle name="适中 2 29 12" xfId="36995"/>
    <cellStyle name="适中 2 29 13" xfId="36996"/>
    <cellStyle name="适中 2 29 14" xfId="36997"/>
    <cellStyle name="适中 2 29 15" xfId="36998"/>
    <cellStyle name="适中 2 29 2" xfId="36999"/>
    <cellStyle name="适中 2 29 3" xfId="37000"/>
    <cellStyle name="适中 2 29 4" xfId="37001"/>
    <cellStyle name="适中 2 29 5" xfId="37002"/>
    <cellStyle name="适中 2 29 6" xfId="37003"/>
    <cellStyle name="适中 2 29 7" xfId="37004"/>
    <cellStyle name="适中 2 29 8" xfId="37005"/>
    <cellStyle name="适中 2 29 9" xfId="37006"/>
    <cellStyle name="适中 2 3" xfId="37007"/>
    <cellStyle name="适中 2 3 10" xfId="37008"/>
    <cellStyle name="适中 2 3 11" xfId="37009"/>
    <cellStyle name="适中 2 3 12" xfId="37010"/>
    <cellStyle name="适中 2 3 13" xfId="37011"/>
    <cellStyle name="适中 2 3 14" xfId="37012"/>
    <cellStyle name="适中 2 3 15" xfId="37013"/>
    <cellStyle name="适中 2 3 2" xfId="37014"/>
    <cellStyle name="适中 2 3 3" xfId="37015"/>
    <cellStyle name="适中 2 3 4" xfId="37016"/>
    <cellStyle name="适中 2 3 5" xfId="37017"/>
    <cellStyle name="适中 2 3 6" xfId="37018"/>
    <cellStyle name="适中 2 3 7" xfId="37019"/>
    <cellStyle name="适中 2 3 8" xfId="37020"/>
    <cellStyle name="适中 2 3 9" xfId="37021"/>
    <cellStyle name="适中 2 30" xfId="37022"/>
    <cellStyle name="适中 2 30 10" xfId="37023"/>
    <cellStyle name="适中 2 30 11" xfId="37024"/>
    <cellStyle name="适中 2 30 12" xfId="37025"/>
    <cellStyle name="适中 2 30 13" xfId="37026"/>
    <cellStyle name="适中 2 30 14" xfId="37027"/>
    <cellStyle name="适中 2 30 15" xfId="37028"/>
    <cellStyle name="适中 2 30 2" xfId="37029"/>
    <cellStyle name="适中 2 30 3" xfId="37030"/>
    <cellStyle name="适中 2 30 4" xfId="37031"/>
    <cellStyle name="适中 2 30 5" xfId="37032"/>
    <cellStyle name="适中 2 30 6" xfId="37033"/>
    <cellStyle name="适中 2 30 7" xfId="37034"/>
    <cellStyle name="适中 2 30 8" xfId="37035"/>
    <cellStyle name="适中 2 30 9" xfId="37036"/>
    <cellStyle name="适中 2 31" xfId="37037"/>
    <cellStyle name="适中 2 31 10" xfId="37038"/>
    <cellStyle name="适中 2 31 11" xfId="37039"/>
    <cellStyle name="适中 2 31 12" xfId="37040"/>
    <cellStyle name="适中 2 31 13" xfId="37041"/>
    <cellStyle name="适中 2 31 14" xfId="37042"/>
    <cellStyle name="适中 2 31 15" xfId="37043"/>
    <cellStyle name="适中 2 31 2" xfId="37044"/>
    <cellStyle name="适中 2 31 3" xfId="37045"/>
    <cellStyle name="适中 2 31 4" xfId="37046"/>
    <cellStyle name="适中 2 31 5" xfId="37047"/>
    <cellStyle name="适中 2 31 6" xfId="37048"/>
    <cellStyle name="适中 2 31 7" xfId="37049"/>
    <cellStyle name="适中 2 31 8" xfId="37050"/>
    <cellStyle name="适中 2 31 9" xfId="37051"/>
    <cellStyle name="适中 2 32" xfId="37052"/>
    <cellStyle name="适中 2 32 10" xfId="37053"/>
    <cellStyle name="适中 2 32 11" xfId="37054"/>
    <cellStyle name="适中 2 32 12" xfId="37055"/>
    <cellStyle name="适中 2 32 13" xfId="37056"/>
    <cellStyle name="适中 2 32 14" xfId="37057"/>
    <cellStyle name="适中 2 32 15" xfId="37058"/>
    <cellStyle name="适中 2 32 2" xfId="37059"/>
    <cellStyle name="适中 2 32 3" xfId="37060"/>
    <cellStyle name="适中 2 32 4" xfId="37061"/>
    <cellStyle name="适中 2 32 5" xfId="37062"/>
    <cellStyle name="适中 2 32 6" xfId="37063"/>
    <cellStyle name="适中 2 32 7" xfId="37064"/>
    <cellStyle name="适中 2 32 8" xfId="37065"/>
    <cellStyle name="适中 2 32 9" xfId="37066"/>
    <cellStyle name="适中 2 33" xfId="37067"/>
    <cellStyle name="适中 2 33 10" xfId="37068"/>
    <cellStyle name="适中 2 33 11" xfId="37069"/>
    <cellStyle name="适中 2 33 12" xfId="37070"/>
    <cellStyle name="适中 2 33 13" xfId="37071"/>
    <cellStyle name="适中 2 33 14" xfId="37072"/>
    <cellStyle name="适中 2 33 15" xfId="37073"/>
    <cellStyle name="适中 2 33 2" xfId="37074"/>
    <cellStyle name="适中 2 33 3" xfId="37075"/>
    <cellStyle name="适中 2 33 4" xfId="37076"/>
    <cellStyle name="适中 2 33 5" xfId="37077"/>
    <cellStyle name="适中 2 33 6" xfId="37078"/>
    <cellStyle name="适中 2 33 7" xfId="37079"/>
    <cellStyle name="适中 2 33 8" xfId="37080"/>
    <cellStyle name="适中 2 33 9" xfId="37081"/>
    <cellStyle name="适中 2 34" xfId="37082"/>
    <cellStyle name="适中 2 34 10" xfId="37083"/>
    <cellStyle name="适中 2 34 11" xfId="37084"/>
    <cellStyle name="适中 2 34 12" xfId="37085"/>
    <cellStyle name="适中 2 34 13" xfId="37086"/>
    <cellStyle name="适中 2 34 14" xfId="37087"/>
    <cellStyle name="适中 2 34 15" xfId="37088"/>
    <cellStyle name="适中 2 34 2" xfId="37089"/>
    <cellStyle name="适中 2 34 3" xfId="37090"/>
    <cellStyle name="适中 2 34 4" xfId="37091"/>
    <cellStyle name="适中 2 34 5" xfId="37092"/>
    <cellStyle name="适中 2 34 6" xfId="37093"/>
    <cellStyle name="适中 2 34 7" xfId="37094"/>
    <cellStyle name="适中 2 34 8" xfId="37095"/>
    <cellStyle name="适中 2 34 9" xfId="37096"/>
    <cellStyle name="适中 2 35" xfId="37097"/>
    <cellStyle name="适中 2 36" xfId="37098"/>
    <cellStyle name="适中 2 37" xfId="37099"/>
    <cellStyle name="适中 2 38" xfId="37100"/>
    <cellStyle name="适中 2 39" xfId="37101"/>
    <cellStyle name="适中 2 4" xfId="37102"/>
    <cellStyle name="适中 2 4 10" xfId="37103"/>
    <cellStyle name="适中 2 4 11" xfId="37104"/>
    <cellStyle name="适中 2 4 12" xfId="37105"/>
    <cellStyle name="适中 2 4 13" xfId="37106"/>
    <cellStyle name="适中 2 4 14" xfId="37107"/>
    <cellStyle name="适中 2 4 15" xfId="37108"/>
    <cellStyle name="适中 2 4 2" xfId="37109"/>
    <cellStyle name="适中 2 4 3" xfId="37110"/>
    <cellStyle name="适中 2 4 4" xfId="37111"/>
    <cellStyle name="适中 2 4 5" xfId="37112"/>
    <cellStyle name="适中 2 4 6" xfId="37113"/>
    <cellStyle name="适中 2 4 7" xfId="37114"/>
    <cellStyle name="适中 2 4 8" xfId="37115"/>
    <cellStyle name="适中 2 4 9" xfId="37116"/>
    <cellStyle name="适中 2 40" xfId="37117"/>
    <cellStyle name="适中 2 41" xfId="37118"/>
    <cellStyle name="适中 2 42" xfId="37119"/>
    <cellStyle name="适中 2 43" xfId="37120"/>
    <cellStyle name="适中 2 44" xfId="37121"/>
    <cellStyle name="适中 2 45" xfId="37122"/>
    <cellStyle name="适中 2 46" xfId="37123"/>
    <cellStyle name="适中 2 47" xfId="37124"/>
    <cellStyle name="适中 2 48" xfId="37125"/>
    <cellStyle name="适中 2 49" xfId="37126"/>
    <cellStyle name="适中 2 5" xfId="37127"/>
    <cellStyle name="适中 2 5 10" xfId="37128"/>
    <cellStyle name="适中 2 5 11" xfId="37129"/>
    <cellStyle name="适中 2 5 12" xfId="37130"/>
    <cellStyle name="适中 2 5 13" xfId="37131"/>
    <cellStyle name="适中 2 5 14" xfId="37132"/>
    <cellStyle name="适中 2 5 15" xfId="37133"/>
    <cellStyle name="适中 2 5 2" xfId="37134"/>
    <cellStyle name="适中 2 5 3" xfId="37135"/>
    <cellStyle name="适中 2 5 4" xfId="37136"/>
    <cellStyle name="适中 2 5 5" xfId="37137"/>
    <cellStyle name="适中 2 5 6" xfId="37138"/>
    <cellStyle name="适中 2 5 7" xfId="37139"/>
    <cellStyle name="适中 2 5 8" xfId="37140"/>
    <cellStyle name="适中 2 5 9" xfId="37141"/>
    <cellStyle name="适中 2 50" xfId="37142"/>
    <cellStyle name="适中 2 51" xfId="37143"/>
    <cellStyle name="适中 2 52" xfId="37144"/>
    <cellStyle name="适中 2 53" xfId="37145"/>
    <cellStyle name="适中 2 54" xfId="37146"/>
    <cellStyle name="适中 2 55" xfId="37147"/>
    <cellStyle name="适中 2 56" xfId="37148"/>
    <cellStyle name="适中 2 57" xfId="37149"/>
    <cellStyle name="适中 2 58" xfId="37150"/>
    <cellStyle name="适中 2 59" xfId="37151"/>
    <cellStyle name="适中 2 6" xfId="37152"/>
    <cellStyle name="适中 2 6 10" xfId="37153"/>
    <cellStyle name="适中 2 6 11" xfId="37154"/>
    <cellStyle name="适中 2 6 12" xfId="37155"/>
    <cellStyle name="适中 2 6 13" xfId="37156"/>
    <cellStyle name="适中 2 6 14" xfId="37157"/>
    <cellStyle name="适中 2 6 15" xfId="37158"/>
    <cellStyle name="适中 2 6 2" xfId="37159"/>
    <cellStyle name="适中 2 6 3" xfId="37160"/>
    <cellStyle name="适中 2 6 4" xfId="37161"/>
    <cellStyle name="适中 2 6 5" xfId="37162"/>
    <cellStyle name="适中 2 6 6" xfId="37163"/>
    <cellStyle name="适中 2 6 7" xfId="37164"/>
    <cellStyle name="适中 2 6 8" xfId="37165"/>
    <cellStyle name="适中 2 6 9" xfId="37166"/>
    <cellStyle name="适中 2 60" xfId="37167"/>
    <cellStyle name="适中 2 7" xfId="37168"/>
    <cellStyle name="适中 2 7 10" xfId="37169"/>
    <cellStyle name="适中 2 7 11" xfId="37170"/>
    <cellStyle name="适中 2 7 12" xfId="37171"/>
    <cellStyle name="适中 2 7 13" xfId="37172"/>
    <cellStyle name="适中 2 7 14" xfId="37173"/>
    <cellStyle name="适中 2 7 15" xfId="37174"/>
    <cellStyle name="适中 2 7 2" xfId="37175"/>
    <cellStyle name="适中 2 7 3" xfId="37176"/>
    <cellStyle name="适中 2 7 4" xfId="37177"/>
    <cellStyle name="适中 2 7 5" xfId="37178"/>
    <cellStyle name="适中 2 7 6" xfId="37179"/>
    <cellStyle name="适中 2 7 7" xfId="37180"/>
    <cellStyle name="适中 2 7 8" xfId="37181"/>
    <cellStyle name="适中 2 7 9" xfId="37182"/>
    <cellStyle name="适中 2 8" xfId="37183"/>
    <cellStyle name="适中 2 8 10" xfId="37184"/>
    <cellStyle name="适中 2 8 11" xfId="37185"/>
    <cellStyle name="适中 2 8 12" xfId="37186"/>
    <cellStyle name="适中 2 8 13" xfId="37187"/>
    <cellStyle name="适中 2 8 14" xfId="37188"/>
    <cellStyle name="适中 2 8 15" xfId="37189"/>
    <cellStyle name="适中 2 8 2" xfId="37190"/>
    <cellStyle name="适中 2 8 3" xfId="37191"/>
    <cellStyle name="适中 2 8 4" xfId="37192"/>
    <cellStyle name="适中 2 8 5" xfId="37193"/>
    <cellStyle name="适中 2 8 6" xfId="37194"/>
    <cellStyle name="适中 2 8 7" xfId="37195"/>
    <cellStyle name="适中 2 8 8" xfId="37196"/>
    <cellStyle name="适中 2 8 9" xfId="37197"/>
    <cellStyle name="适中 2 9" xfId="37198"/>
    <cellStyle name="适中 2 9 10" xfId="37199"/>
    <cellStyle name="适中 2 9 11" xfId="37200"/>
    <cellStyle name="适中 2 9 12" xfId="37201"/>
    <cellStyle name="适中 2 9 13" xfId="37202"/>
    <cellStyle name="适中 2 9 14" xfId="37203"/>
    <cellStyle name="适中 2 9 15" xfId="37204"/>
    <cellStyle name="适中 2 9 2" xfId="37205"/>
    <cellStyle name="适中 2 9 3" xfId="37206"/>
    <cellStyle name="适中 2 9 4" xfId="37207"/>
    <cellStyle name="适中 2 9 5" xfId="37208"/>
    <cellStyle name="适中 2 9 6" xfId="37209"/>
    <cellStyle name="适中 2 9 7" xfId="37210"/>
    <cellStyle name="适中 2 9 8" xfId="37211"/>
    <cellStyle name="适中 2 9 9" xfId="37212"/>
    <cellStyle name="适中 3" xfId="37213"/>
    <cellStyle name="适中 3 10" xfId="37214"/>
    <cellStyle name="适中 3 11" xfId="37215"/>
    <cellStyle name="适中 3 12" xfId="37216"/>
    <cellStyle name="适中 3 13" xfId="37217"/>
    <cellStyle name="适中 3 14" xfId="37218"/>
    <cellStyle name="适中 3 15" xfId="37219"/>
    <cellStyle name="适中 3 16" xfId="37220"/>
    <cellStyle name="适中 3 17" xfId="37221"/>
    <cellStyle name="适中 3 18" xfId="37222"/>
    <cellStyle name="适中 3 19" xfId="37223"/>
    <cellStyle name="适中 3 2" xfId="37224"/>
    <cellStyle name="适中 3 2 10" xfId="37225"/>
    <cellStyle name="适中 3 2 11" xfId="37226"/>
    <cellStyle name="适中 3 2 12" xfId="37227"/>
    <cellStyle name="适中 3 2 13" xfId="37228"/>
    <cellStyle name="适中 3 2 14" xfId="37229"/>
    <cellStyle name="适中 3 2 15" xfId="37230"/>
    <cellStyle name="适中 3 2 2" xfId="37231"/>
    <cellStyle name="适中 3 2 3" xfId="37232"/>
    <cellStyle name="适中 3 2 4" xfId="37233"/>
    <cellStyle name="适中 3 2 5" xfId="37234"/>
    <cellStyle name="适中 3 2 6" xfId="37235"/>
    <cellStyle name="适中 3 2 7" xfId="37236"/>
    <cellStyle name="适中 3 2 8" xfId="37237"/>
    <cellStyle name="适中 3 2 9" xfId="37238"/>
    <cellStyle name="适中 3 20" xfId="37239"/>
    <cellStyle name="适中 3 21" xfId="37240"/>
    <cellStyle name="适中 3 22" xfId="37241"/>
    <cellStyle name="适中 3 23" xfId="37242"/>
    <cellStyle name="适中 3 24" xfId="37243"/>
    <cellStyle name="适中 3 25" xfId="37244"/>
    <cellStyle name="适中 3 26" xfId="37245"/>
    <cellStyle name="适中 3 27" xfId="37246"/>
    <cellStyle name="适中 3 28" xfId="37247"/>
    <cellStyle name="适中 3 29" xfId="37248"/>
    <cellStyle name="适中 3 3" xfId="37249"/>
    <cellStyle name="适中 3 3 10" xfId="37250"/>
    <cellStyle name="适中 3 3 11" xfId="37251"/>
    <cellStyle name="适中 3 3 12" xfId="37252"/>
    <cellStyle name="适中 3 3 13" xfId="37253"/>
    <cellStyle name="适中 3 3 14" xfId="37254"/>
    <cellStyle name="适中 3 3 15" xfId="37255"/>
    <cellStyle name="适中 3 3 2" xfId="37256"/>
    <cellStyle name="适中 3 3 3" xfId="37257"/>
    <cellStyle name="适中 3 3 4" xfId="37258"/>
    <cellStyle name="适中 3 3 5" xfId="37259"/>
    <cellStyle name="适中 3 3 6" xfId="37260"/>
    <cellStyle name="适中 3 3 7" xfId="37261"/>
    <cellStyle name="适中 3 3 8" xfId="37262"/>
    <cellStyle name="适中 3 3 9" xfId="37263"/>
    <cellStyle name="适中 3 30" xfId="37264"/>
    <cellStyle name="适中 3 31" xfId="37265"/>
    <cellStyle name="适中 3 32" xfId="37266"/>
    <cellStyle name="适中 3 33" xfId="37267"/>
    <cellStyle name="适中 3 4" xfId="37268"/>
    <cellStyle name="适中 3 4 10" xfId="37269"/>
    <cellStyle name="适中 3 4 11" xfId="37270"/>
    <cellStyle name="适中 3 4 12" xfId="37271"/>
    <cellStyle name="适中 3 4 13" xfId="37272"/>
    <cellStyle name="适中 3 4 14" xfId="37273"/>
    <cellStyle name="适中 3 4 15" xfId="37274"/>
    <cellStyle name="适中 3 4 2" xfId="37275"/>
    <cellStyle name="适中 3 4 3" xfId="37276"/>
    <cellStyle name="适中 3 4 4" xfId="37277"/>
    <cellStyle name="适中 3 4 5" xfId="37278"/>
    <cellStyle name="适中 3 4 6" xfId="37279"/>
    <cellStyle name="适中 3 4 7" xfId="37280"/>
    <cellStyle name="适中 3 4 8" xfId="37281"/>
    <cellStyle name="适中 3 4 9" xfId="37282"/>
    <cellStyle name="适中 3 5" xfId="37283"/>
    <cellStyle name="适中 3 5 10" xfId="37284"/>
    <cellStyle name="适中 3 5 11" xfId="37285"/>
    <cellStyle name="适中 3 5 12" xfId="37286"/>
    <cellStyle name="适中 3 5 13" xfId="37287"/>
    <cellStyle name="适中 3 5 14" xfId="37288"/>
    <cellStyle name="适中 3 5 15" xfId="37289"/>
    <cellStyle name="适中 3 5 2" xfId="37290"/>
    <cellStyle name="适中 3 5 3" xfId="37291"/>
    <cellStyle name="适中 3 5 4" xfId="37292"/>
    <cellStyle name="适中 3 5 5" xfId="37293"/>
    <cellStyle name="适中 3 5 6" xfId="37294"/>
    <cellStyle name="适中 3 5 7" xfId="37295"/>
    <cellStyle name="适中 3 5 8" xfId="37296"/>
    <cellStyle name="适中 3 5 9" xfId="37297"/>
    <cellStyle name="适中 3 6" xfId="37298"/>
    <cellStyle name="适中 3 6 10" xfId="37299"/>
    <cellStyle name="适中 3 6 11" xfId="37300"/>
    <cellStyle name="适中 3 6 12" xfId="37301"/>
    <cellStyle name="适中 3 6 13" xfId="37302"/>
    <cellStyle name="适中 3 6 14" xfId="37303"/>
    <cellStyle name="适中 3 6 15" xfId="37304"/>
    <cellStyle name="适中 3 6 2" xfId="37305"/>
    <cellStyle name="适中 3 6 3" xfId="37306"/>
    <cellStyle name="适中 3 6 4" xfId="37307"/>
    <cellStyle name="适中 3 6 5" xfId="37308"/>
    <cellStyle name="适中 3 6 6" xfId="37309"/>
    <cellStyle name="适中 3 6 7" xfId="37310"/>
    <cellStyle name="适中 3 6 8" xfId="37311"/>
    <cellStyle name="适中 3 6 9" xfId="37312"/>
    <cellStyle name="适中 3 7" xfId="37313"/>
    <cellStyle name="适中 3 7 10" xfId="37314"/>
    <cellStyle name="适中 3 7 11" xfId="37315"/>
    <cellStyle name="适中 3 7 12" xfId="37316"/>
    <cellStyle name="适中 3 7 13" xfId="37317"/>
    <cellStyle name="适中 3 7 14" xfId="37318"/>
    <cellStyle name="适中 3 7 15" xfId="37319"/>
    <cellStyle name="适中 3 7 2" xfId="37320"/>
    <cellStyle name="适中 3 7 3" xfId="37321"/>
    <cellStyle name="适中 3 7 4" xfId="37322"/>
    <cellStyle name="适中 3 7 5" xfId="37323"/>
    <cellStyle name="适中 3 7 6" xfId="37324"/>
    <cellStyle name="适中 3 7 7" xfId="37325"/>
    <cellStyle name="适中 3 7 8" xfId="37326"/>
    <cellStyle name="适中 3 7 9" xfId="37327"/>
    <cellStyle name="适中 3 8" xfId="37328"/>
    <cellStyle name="适中 3 9" xfId="37329"/>
    <cellStyle name="适中 4" xfId="37330"/>
    <cellStyle name="适中 4 10" xfId="37331"/>
    <cellStyle name="适中 4 11" xfId="37332"/>
    <cellStyle name="适中 4 12" xfId="37333"/>
    <cellStyle name="适中 4 13" xfId="37334"/>
    <cellStyle name="适中 4 14" xfId="37335"/>
    <cellStyle name="适中 4 15" xfId="37336"/>
    <cellStyle name="适中 4 2" xfId="37337"/>
    <cellStyle name="适中 4 3" xfId="37338"/>
    <cellStyle name="适中 4 4" xfId="37339"/>
    <cellStyle name="适中 4 5" xfId="37340"/>
    <cellStyle name="适中 4 6" xfId="37341"/>
    <cellStyle name="适中 4 7" xfId="37342"/>
    <cellStyle name="适中 4 8" xfId="37343"/>
    <cellStyle name="适中 4 9" xfId="37344"/>
    <cellStyle name="适中 5" xfId="37345"/>
    <cellStyle name="适中 5 10" xfId="37346"/>
    <cellStyle name="适中 5 11" xfId="37347"/>
    <cellStyle name="适中 5 12" xfId="37348"/>
    <cellStyle name="适中 5 13" xfId="37349"/>
    <cellStyle name="适中 5 14" xfId="37350"/>
    <cellStyle name="适中 5 15" xfId="37351"/>
    <cellStyle name="适中 5 2" xfId="37352"/>
    <cellStyle name="适中 5 3" xfId="37353"/>
    <cellStyle name="适中 5 4" xfId="37354"/>
    <cellStyle name="适中 5 5" xfId="37355"/>
    <cellStyle name="适中 5 6" xfId="37356"/>
    <cellStyle name="适中 5 7" xfId="37357"/>
    <cellStyle name="适中 5 8" xfId="37358"/>
    <cellStyle name="适中 5 9" xfId="37359"/>
    <cellStyle name="适中 6" xfId="37360"/>
    <cellStyle name="适中 6 10" xfId="37361"/>
    <cellStyle name="适中 6 11" xfId="37362"/>
    <cellStyle name="适中 6 12" xfId="37363"/>
    <cellStyle name="适中 6 13" xfId="37364"/>
    <cellStyle name="适中 6 14" xfId="37365"/>
    <cellStyle name="适中 6 15" xfId="37366"/>
    <cellStyle name="适中 6 2" xfId="37367"/>
    <cellStyle name="适中 6 3" xfId="37368"/>
    <cellStyle name="适中 6 4" xfId="37369"/>
    <cellStyle name="适中 6 5" xfId="37370"/>
    <cellStyle name="适中 6 6" xfId="37371"/>
    <cellStyle name="适中 6 7" xfId="37372"/>
    <cellStyle name="适中 6 8" xfId="37373"/>
    <cellStyle name="适中 6 9" xfId="37374"/>
    <cellStyle name="适中 7" xfId="37375"/>
    <cellStyle name="适中 7 10" xfId="37376"/>
    <cellStyle name="适中 7 11" xfId="37377"/>
    <cellStyle name="适中 7 12" xfId="37378"/>
    <cellStyle name="适中 7 13" xfId="37379"/>
    <cellStyle name="适中 7 14" xfId="37380"/>
    <cellStyle name="适中 7 15" xfId="37381"/>
    <cellStyle name="适中 7 2" xfId="37382"/>
    <cellStyle name="适中 7 3" xfId="37383"/>
    <cellStyle name="适中 7 4" xfId="37384"/>
    <cellStyle name="适中 7 5" xfId="37385"/>
    <cellStyle name="适中 7 6" xfId="37386"/>
    <cellStyle name="适中 7 7" xfId="37387"/>
    <cellStyle name="适中 7 8" xfId="37388"/>
    <cellStyle name="适中 7 9" xfId="37389"/>
    <cellStyle name="适中 8" xfId="37390"/>
    <cellStyle name="适中 8 10" xfId="37391"/>
    <cellStyle name="适中 8 11" xfId="37392"/>
    <cellStyle name="适中 8 12" xfId="37393"/>
    <cellStyle name="适中 8 13" xfId="37394"/>
    <cellStyle name="适中 8 14" xfId="37395"/>
    <cellStyle name="适中 8 15" xfId="37396"/>
    <cellStyle name="适中 8 2" xfId="37397"/>
    <cellStyle name="适中 8 3" xfId="37398"/>
    <cellStyle name="适中 8 4" xfId="37399"/>
    <cellStyle name="适中 8 5" xfId="37400"/>
    <cellStyle name="适中 8 6" xfId="37401"/>
    <cellStyle name="适中 8 7" xfId="37402"/>
    <cellStyle name="适中 8 8" xfId="37403"/>
    <cellStyle name="适中 8 9" xfId="37404"/>
    <cellStyle name="适中 9" xfId="37405"/>
    <cellStyle name="适中 9 10" xfId="37406"/>
    <cellStyle name="适中 9 11" xfId="37407"/>
    <cellStyle name="适中 9 12" xfId="37408"/>
    <cellStyle name="适中 9 13" xfId="37409"/>
    <cellStyle name="适中 9 14" xfId="37410"/>
    <cellStyle name="适中 9 15" xfId="37411"/>
    <cellStyle name="适中 9 2" xfId="37412"/>
    <cellStyle name="适中 9 3" xfId="37413"/>
    <cellStyle name="适中 9 4" xfId="37414"/>
    <cellStyle name="适中 9 5" xfId="37415"/>
    <cellStyle name="适中 9 6" xfId="37416"/>
    <cellStyle name="适中 9 7" xfId="37417"/>
    <cellStyle name="适中 9 8" xfId="37418"/>
    <cellStyle name="适中 9 9" xfId="37419"/>
    <cellStyle name="输出 10" xfId="37420"/>
    <cellStyle name="输出 10 2" xfId="37421"/>
    <cellStyle name="输出 10 3" xfId="37422"/>
    <cellStyle name="输出 11" xfId="37423"/>
    <cellStyle name="输出 11 2" xfId="37424"/>
    <cellStyle name="输出 12" xfId="37425"/>
    <cellStyle name="输出 2" xfId="37426"/>
    <cellStyle name="输出 2 10" xfId="37427"/>
    <cellStyle name="输出 2 10 10" xfId="37428"/>
    <cellStyle name="输出 2 10 11" xfId="37429"/>
    <cellStyle name="输出 2 10 12" xfId="37430"/>
    <cellStyle name="输出 2 10 13" xfId="37431"/>
    <cellStyle name="输出 2 10 14" xfId="37432"/>
    <cellStyle name="输出 2 10 15" xfId="37433"/>
    <cellStyle name="输出 2 10 2" xfId="37434"/>
    <cellStyle name="输出 2 10 3" xfId="37435"/>
    <cellStyle name="输出 2 10 4" xfId="37436"/>
    <cellStyle name="输出 2 10 5" xfId="37437"/>
    <cellStyle name="输出 2 10 6" xfId="37438"/>
    <cellStyle name="输出 2 10 7" xfId="37439"/>
    <cellStyle name="输出 2 10 8" xfId="37440"/>
    <cellStyle name="输出 2 10 9" xfId="37441"/>
    <cellStyle name="输出 2 11" xfId="37442"/>
    <cellStyle name="输出 2 11 10" xfId="37443"/>
    <cellStyle name="输出 2 11 11" xfId="37444"/>
    <cellStyle name="输出 2 11 12" xfId="37445"/>
    <cellStyle name="输出 2 11 13" xfId="37446"/>
    <cellStyle name="输出 2 11 14" xfId="37447"/>
    <cellStyle name="输出 2 11 15" xfId="37448"/>
    <cellStyle name="输出 2 11 2" xfId="37449"/>
    <cellStyle name="输出 2 11 3" xfId="37450"/>
    <cellStyle name="输出 2 11 4" xfId="37451"/>
    <cellStyle name="输出 2 11 5" xfId="37452"/>
    <cellStyle name="输出 2 11 6" xfId="37453"/>
    <cellStyle name="输出 2 11 7" xfId="37454"/>
    <cellStyle name="输出 2 11 8" xfId="37455"/>
    <cellStyle name="输出 2 11 9" xfId="37456"/>
    <cellStyle name="输出 2 12" xfId="37457"/>
    <cellStyle name="输出 2 12 10" xfId="37458"/>
    <cellStyle name="输出 2 12 11" xfId="37459"/>
    <cellStyle name="输出 2 12 12" xfId="37460"/>
    <cellStyle name="输出 2 12 13" xfId="37461"/>
    <cellStyle name="输出 2 12 14" xfId="37462"/>
    <cellStyle name="输出 2 12 15" xfId="37463"/>
    <cellStyle name="输出 2 12 2" xfId="37464"/>
    <cellStyle name="输出 2 12 3" xfId="37465"/>
    <cellStyle name="输出 2 12 4" xfId="37466"/>
    <cellStyle name="输出 2 12 5" xfId="37467"/>
    <cellStyle name="输出 2 12 6" xfId="37468"/>
    <cellStyle name="输出 2 12 7" xfId="37469"/>
    <cellStyle name="输出 2 12 8" xfId="37470"/>
    <cellStyle name="输出 2 12 9" xfId="37471"/>
    <cellStyle name="输出 2 13" xfId="37472"/>
    <cellStyle name="输出 2 13 10" xfId="37473"/>
    <cellStyle name="输出 2 13 11" xfId="37474"/>
    <cellStyle name="输出 2 13 12" xfId="37475"/>
    <cellStyle name="输出 2 13 13" xfId="37476"/>
    <cellStyle name="输出 2 13 14" xfId="37477"/>
    <cellStyle name="输出 2 13 15" xfId="37478"/>
    <cellStyle name="输出 2 13 2" xfId="37479"/>
    <cellStyle name="输出 2 13 3" xfId="37480"/>
    <cellStyle name="输出 2 13 4" xfId="37481"/>
    <cellStyle name="输出 2 13 5" xfId="37482"/>
    <cellStyle name="输出 2 13 6" xfId="37483"/>
    <cellStyle name="输出 2 13 7" xfId="37484"/>
    <cellStyle name="输出 2 13 8" xfId="37485"/>
    <cellStyle name="输出 2 13 9" xfId="37486"/>
    <cellStyle name="输出 2 14" xfId="37487"/>
    <cellStyle name="输出 2 14 10" xfId="37488"/>
    <cellStyle name="输出 2 14 11" xfId="37489"/>
    <cellStyle name="输出 2 14 12" xfId="37490"/>
    <cellStyle name="输出 2 14 13" xfId="37491"/>
    <cellStyle name="输出 2 14 14" xfId="37492"/>
    <cellStyle name="输出 2 14 15" xfId="37493"/>
    <cellStyle name="输出 2 14 2" xfId="37494"/>
    <cellStyle name="输出 2 14 3" xfId="37495"/>
    <cellStyle name="输出 2 14 4" xfId="37496"/>
    <cellStyle name="输出 2 14 5" xfId="37497"/>
    <cellStyle name="输出 2 14 6" xfId="37498"/>
    <cellStyle name="输出 2 14 7" xfId="37499"/>
    <cellStyle name="输出 2 14 8" xfId="37500"/>
    <cellStyle name="输出 2 14 9" xfId="37501"/>
    <cellStyle name="输出 2 15" xfId="37502"/>
    <cellStyle name="输出 2 15 10" xfId="37503"/>
    <cellStyle name="输出 2 15 11" xfId="37504"/>
    <cellStyle name="输出 2 15 12" xfId="37505"/>
    <cellStyle name="输出 2 15 13" xfId="37506"/>
    <cellStyle name="输出 2 15 14" xfId="37507"/>
    <cellStyle name="输出 2 15 15" xfId="37508"/>
    <cellStyle name="输出 2 15 2" xfId="37509"/>
    <cellStyle name="输出 2 15 3" xfId="37510"/>
    <cellStyle name="输出 2 15 4" xfId="37511"/>
    <cellStyle name="输出 2 15 5" xfId="37512"/>
    <cellStyle name="输出 2 15 6" xfId="37513"/>
    <cellStyle name="输出 2 15 7" xfId="37514"/>
    <cellStyle name="输出 2 15 8" xfId="37515"/>
    <cellStyle name="输出 2 15 9" xfId="37516"/>
    <cellStyle name="输出 2 16" xfId="37517"/>
    <cellStyle name="输出 2 16 10" xfId="37518"/>
    <cellStyle name="输出 2 16 11" xfId="37519"/>
    <cellStyle name="输出 2 16 12" xfId="37520"/>
    <cellStyle name="输出 2 16 13" xfId="37521"/>
    <cellStyle name="输出 2 16 14" xfId="37522"/>
    <cellStyle name="输出 2 16 15" xfId="37523"/>
    <cellStyle name="输出 2 16 2" xfId="37524"/>
    <cellStyle name="输出 2 16 3" xfId="37525"/>
    <cellStyle name="输出 2 16 4" xfId="37526"/>
    <cellStyle name="输出 2 16 5" xfId="37527"/>
    <cellStyle name="输出 2 16 6" xfId="37528"/>
    <cellStyle name="输出 2 16 7" xfId="37529"/>
    <cellStyle name="输出 2 16 8" xfId="37530"/>
    <cellStyle name="输出 2 16 9" xfId="37531"/>
    <cellStyle name="输出 2 17" xfId="37532"/>
    <cellStyle name="输出 2 17 10" xfId="37533"/>
    <cellStyle name="输出 2 17 11" xfId="37534"/>
    <cellStyle name="输出 2 17 12" xfId="37535"/>
    <cellStyle name="输出 2 17 13" xfId="37536"/>
    <cellStyle name="输出 2 17 14" xfId="37537"/>
    <cellStyle name="输出 2 17 15" xfId="37538"/>
    <cellStyle name="输出 2 17 2" xfId="37539"/>
    <cellStyle name="输出 2 17 3" xfId="37540"/>
    <cellStyle name="输出 2 17 4" xfId="37541"/>
    <cellStyle name="输出 2 17 5" xfId="37542"/>
    <cellStyle name="输出 2 17 6" xfId="37543"/>
    <cellStyle name="输出 2 17 7" xfId="37544"/>
    <cellStyle name="输出 2 17 8" xfId="37545"/>
    <cellStyle name="输出 2 17 9" xfId="37546"/>
    <cellStyle name="输出 2 18" xfId="37547"/>
    <cellStyle name="输出 2 18 10" xfId="37548"/>
    <cellStyle name="输出 2 18 11" xfId="37549"/>
    <cellStyle name="输出 2 18 12" xfId="37550"/>
    <cellStyle name="输出 2 18 13" xfId="37551"/>
    <cellStyle name="输出 2 18 14" xfId="37552"/>
    <cellStyle name="输出 2 18 15" xfId="37553"/>
    <cellStyle name="输出 2 18 2" xfId="37554"/>
    <cellStyle name="输出 2 18 3" xfId="37555"/>
    <cellStyle name="输出 2 18 4" xfId="37556"/>
    <cellStyle name="输出 2 18 5" xfId="37557"/>
    <cellStyle name="输出 2 18 6" xfId="37558"/>
    <cellStyle name="输出 2 18 7" xfId="37559"/>
    <cellStyle name="输出 2 18 8" xfId="37560"/>
    <cellStyle name="输出 2 18 9" xfId="37561"/>
    <cellStyle name="输出 2 19" xfId="37562"/>
    <cellStyle name="输出 2 19 10" xfId="37563"/>
    <cellStyle name="输出 2 19 11" xfId="37564"/>
    <cellStyle name="输出 2 19 12" xfId="37565"/>
    <cellStyle name="输出 2 19 13" xfId="37566"/>
    <cellStyle name="输出 2 19 14" xfId="37567"/>
    <cellStyle name="输出 2 19 15" xfId="37568"/>
    <cellStyle name="输出 2 19 2" xfId="37569"/>
    <cellStyle name="输出 2 19 3" xfId="37570"/>
    <cellStyle name="输出 2 19 4" xfId="37571"/>
    <cellStyle name="输出 2 19 5" xfId="37572"/>
    <cellStyle name="输出 2 19 6" xfId="37573"/>
    <cellStyle name="输出 2 19 7" xfId="37574"/>
    <cellStyle name="输出 2 19 8" xfId="37575"/>
    <cellStyle name="输出 2 19 9" xfId="37576"/>
    <cellStyle name="输出 2 2" xfId="37577"/>
    <cellStyle name="输出 2 2 10" xfId="37578"/>
    <cellStyle name="输出 2 2 11" xfId="37579"/>
    <cellStyle name="输出 2 2 12" xfId="37580"/>
    <cellStyle name="输出 2 2 13" xfId="37581"/>
    <cellStyle name="输出 2 2 14" xfId="37582"/>
    <cellStyle name="输出 2 2 15" xfId="37583"/>
    <cellStyle name="输出 2 2 2" xfId="37584"/>
    <cellStyle name="输出 2 2 3" xfId="37585"/>
    <cellStyle name="输出 2 2 4" xfId="37586"/>
    <cellStyle name="输出 2 2 5" xfId="37587"/>
    <cellStyle name="输出 2 2 6" xfId="37588"/>
    <cellStyle name="输出 2 2 7" xfId="37589"/>
    <cellStyle name="输出 2 2 8" xfId="37590"/>
    <cellStyle name="输出 2 2 9" xfId="37591"/>
    <cellStyle name="输出 2 20" xfId="37592"/>
    <cellStyle name="输出 2 20 10" xfId="37593"/>
    <cellStyle name="输出 2 20 11" xfId="37594"/>
    <cellStyle name="输出 2 20 12" xfId="37595"/>
    <cellStyle name="输出 2 20 13" xfId="37596"/>
    <cellStyle name="输出 2 20 14" xfId="37597"/>
    <cellStyle name="输出 2 20 15" xfId="37598"/>
    <cellStyle name="输出 2 20 2" xfId="37599"/>
    <cellStyle name="输出 2 20 3" xfId="37600"/>
    <cellStyle name="输出 2 20 4" xfId="37601"/>
    <cellStyle name="输出 2 20 5" xfId="37602"/>
    <cellStyle name="输出 2 20 6" xfId="37603"/>
    <cellStyle name="输出 2 20 7" xfId="37604"/>
    <cellStyle name="输出 2 20 8" xfId="37605"/>
    <cellStyle name="输出 2 20 9" xfId="37606"/>
    <cellStyle name="输出 2 21" xfId="37607"/>
    <cellStyle name="输出 2 21 10" xfId="37608"/>
    <cellStyle name="输出 2 21 11" xfId="37609"/>
    <cellStyle name="输出 2 21 12" xfId="37610"/>
    <cellStyle name="输出 2 21 13" xfId="37611"/>
    <cellStyle name="输出 2 21 14" xfId="37612"/>
    <cellStyle name="输出 2 21 15" xfId="37613"/>
    <cellStyle name="输出 2 21 2" xfId="37614"/>
    <cellStyle name="输出 2 21 3" xfId="37615"/>
    <cellStyle name="输出 2 21 4" xfId="37616"/>
    <cellStyle name="输出 2 21 5" xfId="37617"/>
    <cellStyle name="输出 2 21 6" xfId="37618"/>
    <cellStyle name="输出 2 21 7" xfId="37619"/>
    <cellStyle name="输出 2 21 8" xfId="37620"/>
    <cellStyle name="输出 2 21 9" xfId="37621"/>
    <cellStyle name="输出 2 22" xfId="37622"/>
    <cellStyle name="输出 2 22 10" xfId="37623"/>
    <cellStyle name="输出 2 22 11" xfId="37624"/>
    <cellStyle name="输出 2 22 12" xfId="37625"/>
    <cellStyle name="输出 2 22 13" xfId="37626"/>
    <cellStyle name="输出 2 22 14" xfId="37627"/>
    <cellStyle name="输出 2 22 15" xfId="37628"/>
    <cellStyle name="输出 2 22 2" xfId="37629"/>
    <cellStyle name="输出 2 22 3" xfId="37630"/>
    <cellStyle name="输出 2 22 4" xfId="37631"/>
    <cellStyle name="输出 2 22 5" xfId="37632"/>
    <cellStyle name="输出 2 22 6" xfId="37633"/>
    <cellStyle name="输出 2 22 7" xfId="37634"/>
    <cellStyle name="输出 2 22 8" xfId="37635"/>
    <cellStyle name="输出 2 22 9" xfId="37636"/>
    <cellStyle name="输出 2 23" xfId="37637"/>
    <cellStyle name="输出 2 23 10" xfId="37638"/>
    <cellStyle name="输出 2 23 11" xfId="37639"/>
    <cellStyle name="输出 2 23 12" xfId="37640"/>
    <cellStyle name="输出 2 23 13" xfId="37641"/>
    <cellStyle name="输出 2 23 14" xfId="37642"/>
    <cellStyle name="输出 2 23 15" xfId="37643"/>
    <cellStyle name="输出 2 23 2" xfId="37644"/>
    <cellStyle name="输出 2 23 3" xfId="37645"/>
    <cellStyle name="输出 2 23 4" xfId="37646"/>
    <cellStyle name="输出 2 23 5" xfId="37647"/>
    <cellStyle name="输出 2 23 6" xfId="37648"/>
    <cellStyle name="输出 2 23 7" xfId="37649"/>
    <cellStyle name="输出 2 23 8" xfId="37650"/>
    <cellStyle name="输出 2 23 9" xfId="37651"/>
    <cellStyle name="输出 2 24" xfId="37652"/>
    <cellStyle name="输出 2 24 10" xfId="37653"/>
    <cellStyle name="输出 2 24 11" xfId="37654"/>
    <cellStyle name="输出 2 24 12" xfId="37655"/>
    <cellStyle name="输出 2 24 13" xfId="37656"/>
    <cellStyle name="输出 2 24 14" xfId="37657"/>
    <cellStyle name="输出 2 24 15" xfId="37658"/>
    <cellStyle name="输出 2 24 2" xfId="37659"/>
    <cellStyle name="输出 2 24 3" xfId="37660"/>
    <cellStyle name="输出 2 24 4" xfId="37661"/>
    <cellStyle name="输出 2 24 5" xfId="37662"/>
    <cellStyle name="输出 2 24 6" xfId="37663"/>
    <cellStyle name="输出 2 24 7" xfId="37664"/>
    <cellStyle name="输出 2 24 8" xfId="37665"/>
    <cellStyle name="输出 2 24 9" xfId="37666"/>
    <cellStyle name="输出 2 25" xfId="37667"/>
    <cellStyle name="输出 2 25 10" xfId="37668"/>
    <cellStyle name="输出 2 25 11" xfId="37669"/>
    <cellStyle name="输出 2 25 12" xfId="37670"/>
    <cellStyle name="输出 2 25 13" xfId="37671"/>
    <cellStyle name="输出 2 25 14" xfId="37672"/>
    <cellStyle name="输出 2 25 15" xfId="37673"/>
    <cellStyle name="输出 2 25 2" xfId="37674"/>
    <cellStyle name="输出 2 25 3" xfId="37675"/>
    <cellStyle name="输出 2 25 4" xfId="37676"/>
    <cellStyle name="输出 2 25 5" xfId="37677"/>
    <cellStyle name="输出 2 25 6" xfId="37678"/>
    <cellStyle name="输出 2 25 7" xfId="37679"/>
    <cellStyle name="输出 2 25 8" xfId="37680"/>
    <cellStyle name="输出 2 25 9" xfId="37681"/>
    <cellStyle name="输出 2 26" xfId="37682"/>
    <cellStyle name="输出 2 26 10" xfId="37683"/>
    <cellStyle name="输出 2 26 11" xfId="37684"/>
    <cellStyle name="输出 2 26 12" xfId="37685"/>
    <cellStyle name="输出 2 26 13" xfId="37686"/>
    <cellStyle name="输出 2 26 14" xfId="37687"/>
    <cellStyle name="输出 2 26 15" xfId="37688"/>
    <cellStyle name="输出 2 26 2" xfId="37689"/>
    <cellStyle name="输出 2 26 3" xfId="37690"/>
    <cellStyle name="输出 2 26 4" xfId="37691"/>
    <cellStyle name="输出 2 26 5" xfId="37692"/>
    <cellStyle name="输出 2 26 6" xfId="37693"/>
    <cellStyle name="输出 2 26 7" xfId="37694"/>
    <cellStyle name="输出 2 26 8" xfId="37695"/>
    <cellStyle name="输出 2 26 9" xfId="37696"/>
    <cellStyle name="输出 2 27" xfId="37697"/>
    <cellStyle name="输出 2 27 10" xfId="37698"/>
    <cellStyle name="输出 2 27 11" xfId="37699"/>
    <cellStyle name="输出 2 27 12" xfId="37700"/>
    <cellStyle name="输出 2 27 13" xfId="37701"/>
    <cellStyle name="输出 2 27 14" xfId="37702"/>
    <cellStyle name="输出 2 27 15" xfId="37703"/>
    <cellStyle name="输出 2 27 2" xfId="37704"/>
    <cellStyle name="输出 2 27 3" xfId="37705"/>
    <cellStyle name="输出 2 27 4" xfId="37706"/>
    <cellStyle name="输出 2 27 5" xfId="37707"/>
    <cellStyle name="输出 2 27 6" xfId="37708"/>
    <cellStyle name="输出 2 27 7" xfId="37709"/>
    <cellStyle name="输出 2 27 8" xfId="37710"/>
    <cellStyle name="输出 2 27 9" xfId="37711"/>
    <cellStyle name="输出 2 28" xfId="37712"/>
    <cellStyle name="输出 2 28 10" xfId="37713"/>
    <cellStyle name="输出 2 28 11" xfId="37714"/>
    <cellStyle name="输出 2 28 12" xfId="37715"/>
    <cellStyle name="输出 2 28 13" xfId="37716"/>
    <cellStyle name="输出 2 28 14" xfId="37717"/>
    <cellStyle name="输出 2 28 15" xfId="37718"/>
    <cellStyle name="输出 2 28 2" xfId="37719"/>
    <cellStyle name="输出 2 28 3" xfId="37720"/>
    <cellStyle name="输出 2 28 4" xfId="37721"/>
    <cellStyle name="输出 2 28 5" xfId="37722"/>
    <cellStyle name="输出 2 28 6" xfId="37723"/>
    <cellStyle name="输出 2 28 7" xfId="37724"/>
    <cellStyle name="输出 2 28 8" xfId="37725"/>
    <cellStyle name="输出 2 28 9" xfId="37726"/>
    <cellStyle name="输出 2 29" xfId="37727"/>
    <cellStyle name="输出 2 29 10" xfId="37728"/>
    <cellStyle name="输出 2 29 11" xfId="37729"/>
    <cellStyle name="输出 2 29 12" xfId="37730"/>
    <cellStyle name="输出 2 29 13" xfId="37731"/>
    <cellStyle name="输出 2 29 14" xfId="37732"/>
    <cellStyle name="输出 2 29 15" xfId="37733"/>
    <cellStyle name="输出 2 29 2" xfId="37734"/>
    <cellStyle name="输出 2 29 3" xfId="37735"/>
    <cellStyle name="输出 2 29 4" xfId="37736"/>
    <cellStyle name="输出 2 29 5" xfId="37737"/>
    <cellStyle name="输出 2 29 6" xfId="37738"/>
    <cellStyle name="输出 2 29 7" xfId="37739"/>
    <cellStyle name="输出 2 29 8" xfId="37740"/>
    <cellStyle name="输出 2 29 9" xfId="37741"/>
    <cellStyle name="输出 2 3" xfId="37742"/>
    <cellStyle name="输出 2 3 10" xfId="37743"/>
    <cellStyle name="输出 2 3 11" xfId="37744"/>
    <cellStyle name="输出 2 3 12" xfId="37745"/>
    <cellStyle name="输出 2 3 13" xfId="37746"/>
    <cellStyle name="输出 2 3 14" xfId="37747"/>
    <cellStyle name="输出 2 3 15" xfId="37748"/>
    <cellStyle name="输出 2 3 2" xfId="37749"/>
    <cellStyle name="输出 2 3 3" xfId="37750"/>
    <cellStyle name="输出 2 3 4" xfId="37751"/>
    <cellStyle name="输出 2 3 5" xfId="37752"/>
    <cellStyle name="输出 2 3 6" xfId="37753"/>
    <cellStyle name="输出 2 3 7" xfId="37754"/>
    <cellStyle name="输出 2 3 8" xfId="37755"/>
    <cellStyle name="输出 2 3 9" xfId="37756"/>
    <cellStyle name="输出 2 30" xfId="37757"/>
    <cellStyle name="输出 2 30 10" xfId="37758"/>
    <cellStyle name="输出 2 30 11" xfId="37759"/>
    <cellStyle name="输出 2 30 12" xfId="37760"/>
    <cellStyle name="输出 2 30 13" xfId="37761"/>
    <cellStyle name="输出 2 30 14" xfId="37762"/>
    <cellStyle name="输出 2 30 15" xfId="37763"/>
    <cellStyle name="输出 2 30 2" xfId="37764"/>
    <cellStyle name="输出 2 30 3" xfId="37765"/>
    <cellStyle name="输出 2 30 4" xfId="37766"/>
    <cellStyle name="输出 2 30 5" xfId="37767"/>
    <cellStyle name="输出 2 30 6" xfId="37768"/>
    <cellStyle name="输出 2 30 7" xfId="37769"/>
    <cellStyle name="输出 2 30 8" xfId="37770"/>
    <cellStyle name="输出 2 30 9" xfId="37771"/>
    <cellStyle name="输出 2 31" xfId="37772"/>
    <cellStyle name="输出 2 31 10" xfId="37773"/>
    <cellStyle name="输出 2 31 11" xfId="37774"/>
    <cellStyle name="输出 2 31 12" xfId="37775"/>
    <cellStyle name="输出 2 31 13" xfId="37776"/>
    <cellStyle name="输出 2 31 14" xfId="37777"/>
    <cellStyle name="输出 2 31 15" xfId="37778"/>
    <cellStyle name="输出 2 31 2" xfId="37779"/>
    <cellStyle name="输出 2 31 3" xfId="37780"/>
    <cellStyle name="输出 2 31 4" xfId="37781"/>
    <cellStyle name="输出 2 31 5" xfId="37782"/>
    <cellStyle name="输出 2 31 6" xfId="37783"/>
    <cellStyle name="输出 2 31 7" xfId="37784"/>
    <cellStyle name="输出 2 31 8" xfId="37785"/>
    <cellStyle name="输出 2 31 9" xfId="37786"/>
    <cellStyle name="输出 2 32" xfId="37787"/>
    <cellStyle name="输出 2 32 10" xfId="37788"/>
    <cellStyle name="输出 2 32 11" xfId="37789"/>
    <cellStyle name="输出 2 32 12" xfId="37790"/>
    <cellStyle name="输出 2 32 13" xfId="37791"/>
    <cellStyle name="输出 2 32 14" xfId="37792"/>
    <cellStyle name="输出 2 32 15" xfId="37793"/>
    <cellStyle name="输出 2 32 2" xfId="37794"/>
    <cellStyle name="输出 2 32 3" xfId="37795"/>
    <cellStyle name="输出 2 32 4" xfId="37796"/>
    <cellStyle name="输出 2 32 5" xfId="37797"/>
    <cellStyle name="输出 2 32 6" xfId="37798"/>
    <cellStyle name="输出 2 32 7" xfId="37799"/>
    <cellStyle name="输出 2 32 8" xfId="37800"/>
    <cellStyle name="输出 2 32 9" xfId="37801"/>
    <cellStyle name="输出 2 33" xfId="37802"/>
    <cellStyle name="输出 2 33 10" xfId="37803"/>
    <cellStyle name="输出 2 33 11" xfId="37804"/>
    <cellStyle name="输出 2 33 12" xfId="37805"/>
    <cellStyle name="输出 2 33 13" xfId="37806"/>
    <cellStyle name="输出 2 33 14" xfId="37807"/>
    <cellStyle name="输出 2 33 15" xfId="37808"/>
    <cellStyle name="输出 2 33 2" xfId="37809"/>
    <cellStyle name="输出 2 33 3" xfId="37810"/>
    <cellStyle name="输出 2 33 4" xfId="37811"/>
    <cellStyle name="输出 2 33 5" xfId="37812"/>
    <cellStyle name="输出 2 33 6" xfId="37813"/>
    <cellStyle name="输出 2 33 7" xfId="37814"/>
    <cellStyle name="输出 2 33 8" xfId="37815"/>
    <cellStyle name="输出 2 33 9" xfId="37816"/>
    <cellStyle name="输出 2 34" xfId="37817"/>
    <cellStyle name="输出 2 34 10" xfId="37818"/>
    <cellStyle name="输出 2 34 11" xfId="37819"/>
    <cellStyle name="输出 2 34 12" xfId="37820"/>
    <cellStyle name="输出 2 34 13" xfId="37821"/>
    <cellStyle name="输出 2 34 14" xfId="37822"/>
    <cellStyle name="输出 2 34 15" xfId="37823"/>
    <cellStyle name="输出 2 34 2" xfId="37824"/>
    <cellStyle name="输出 2 34 3" xfId="37825"/>
    <cellStyle name="输出 2 34 4" xfId="37826"/>
    <cellStyle name="输出 2 34 5" xfId="37827"/>
    <cellStyle name="输出 2 34 6" xfId="37828"/>
    <cellStyle name="输出 2 34 7" xfId="37829"/>
    <cellStyle name="输出 2 34 8" xfId="37830"/>
    <cellStyle name="输出 2 34 9" xfId="37831"/>
    <cellStyle name="输出 2 35" xfId="37832"/>
    <cellStyle name="输出 2 36" xfId="37833"/>
    <cellStyle name="输出 2 37" xfId="37834"/>
    <cellStyle name="输出 2 38" xfId="37835"/>
    <cellStyle name="输出 2 39" xfId="37836"/>
    <cellStyle name="输出 2 4" xfId="37837"/>
    <cellStyle name="输出 2 4 10" xfId="37838"/>
    <cellStyle name="输出 2 4 11" xfId="37839"/>
    <cellStyle name="输出 2 4 12" xfId="37840"/>
    <cellStyle name="输出 2 4 13" xfId="37841"/>
    <cellStyle name="输出 2 4 14" xfId="37842"/>
    <cellStyle name="输出 2 4 15" xfId="37843"/>
    <cellStyle name="输出 2 4 2" xfId="37844"/>
    <cellStyle name="输出 2 4 3" xfId="37845"/>
    <cellStyle name="输出 2 4 4" xfId="37846"/>
    <cellStyle name="输出 2 4 5" xfId="37847"/>
    <cellStyle name="输出 2 4 6" xfId="37848"/>
    <cellStyle name="输出 2 4 7" xfId="37849"/>
    <cellStyle name="输出 2 4 8" xfId="37850"/>
    <cellStyle name="输出 2 4 9" xfId="37851"/>
    <cellStyle name="输出 2 40" xfId="37852"/>
    <cellStyle name="输出 2 41" xfId="37853"/>
    <cellStyle name="输出 2 42" xfId="37854"/>
    <cellStyle name="输出 2 43" xfId="37855"/>
    <cellStyle name="输出 2 44" xfId="37856"/>
    <cellStyle name="输出 2 45" xfId="37857"/>
    <cellStyle name="输出 2 46" xfId="37858"/>
    <cellStyle name="输出 2 47" xfId="37859"/>
    <cellStyle name="输出 2 48" xfId="37860"/>
    <cellStyle name="输出 2 49" xfId="37861"/>
    <cellStyle name="输出 2 5" xfId="37862"/>
    <cellStyle name="输出 2 5 10" xfId="37863"/>
    <cellStyle name="输出 2 5 11" xfId="37864"/>
    <cellStyle name="输出 2 5 12" xfId="37865"/>
    <cellStyle name="输出 2 5 13" xfId="37866"/>
    <cellStyle name="输出 2 5 14" xfId="37867"/>
    <cellStyle name="输出 2 5 15" xfId="37868"/>
    <cellStyle name="输出 2 5 2" xfId="37869"/>
    <cellStyle name="输出 2 5 3" xfId="37870"/>
    <cellStyle name="输出 2 5 4" xfId="37871"/>
    <cellStyle name="输出 2 5 5" xfId="37872"/>
    <cellStyle name="输出 2 5 6" xfId="37873"/>
    <cellStyle name="输出 2 5 7" xfId="37874"/>
    <cellStyle name="输出 2 5 8" xfId="37875"/>
    <cellStyle name="输出 2 5 9" xfId="37876"/>
    <cellStyle name="输出 2 50" xfId="37877"/>
    <cellStyle name="输出 2 51" xfId="37878"/>
    <cellStyle name="输出 2 52" xfId="37879"/>
    <cellStyle name="输出 2 53" xfId="37880"/>
    <cellStyle name="输出 2 54" xfId="37881"/>
    <cellStyle name="输出 2 55" xfId="37882"/>
    <cellStyle name="输出 2 56" xfId="37883"/>
    <cellStyle name="输出 2 57" xfId="37884"/>
    <cellStyle name="输出 2 58" xfId="37885"/>
    <cellStyle name="输出 2 59" xfId="37886"/>
    <cellStyle name="输出 2 6" xfId="37887"/>
    <cellStyle name="输出 2 6 10" xfId="37888"/>
    <cellStyle name="输出 2 6 11" xfId="37889"/>
    <cellStyle name="输出 2 6 12" xfId="37890"/>
    <cellStyle name="输出 2 6 13" xfId="37891"/>
    <cellStyle name="输出 2 6 14" xfId="37892"/>
    <cellStyle name="输出 2 6 15" xfId="37893"/>
    <cellStyle name="输出 2 6 2" xfId="37894"/>
    <cellStyle name="输出 2 6 3" xfId="37895"/>
    <cellStyle name="输出 2 6 4" xfId="37896"/>
    <cellStyle name="输出 2 6 5" xfId="37897"/>
    <cellStyle name="输出 2 6 6" xfId="37898"/>
    <cellStyle name="输出 2 6 7" xfId="37899"/>
    <cellStyle name="输出 2 6 8" xfId="37900"/>
    <cellStyle name="输出 2 6 9" xfId="37901"/>
    <cellStyle name="输出 2 60" xfId="37902"/>
    <cellStyle name="输出 2 7" xfId="37903"/>
    <cellStyle name="输出 2 7 10" xfId="37904"/>
    <cellStyle name="输出 2 7 11" xfId="37905"/>
    <cellStyle name="输出 2 7 12" xfId="37906"/>
    <cellStyle name="输出 2 7 13" xfId="37907"/>
    <cellStyle name="输出 2 7 14" xfId="37908"/>
    <cellStyle name="输出 2 7 15" xfId="37909"/>
    <cellStyle name="输出 2 7 2" xfId="37910"/>
    <cellStyle name="输出 2 7 3" xfId="37911"/>
    <cellStyle name="输出 2 7 4" xfId="37912"/>
    <cellStyle name="输出 2 7 5" xfId="37913"/>
    <cellStyle name="输出 2 7 6" xfId="37914"/>
    <cellStyle name="输出 2 7 7" xfId="37915"/>
    <cellStyle name="输出 2 7 8" xfId="37916"/>
    <cellStyle name="输出 2 7 9" xfId="37917"/>
    <cellStyle name="输出 2 8" xfId="37918"/>
    <cellStyle name="输出 2 8 10" xfId="37919"/>
    <cellStyle name="输出 2 8 11" xfId="37920"/>
    <cellStyle name="输出 2 8 12" xfId="37921"/>
    <cellStyle name="输出 2 8 13" xfId="37922"/>
    <cellStyle name="输出 2 8 14" xfId="37923"/>
    <cellStyle name="输出 2 8 15" xfId="37924"/>
    <cellStyle name="输出 2 8 2" xfId="37925"/>
    <cellStyle name="输出 2 8 3" xfId="37926"/>
    <cellStyle name="输出 2 8 4" xfId="37927"/>
    <cellStyle name="输出 2 8 5" xfId="37928"/>
    <cellStyle name="输出 2 8 6" xfId="37929"/>
    <cellStyle name="输出 2 8 7" xfId="37930"/>
    <cellStyle name="输出 2 8 8" xfId="37931"/>
    <cellStyle name="输出 2 8 9" xfId="37932"/>
    <cellStyle name="输出 2 9" xfId="37933"/>
    <cellStyle name="输出 2 9 10" xfId="37934"/>
    <cellStyle name="输出 2 9 11" xfId="37935"/>
    <cellStyle name="输出 2 9 12" xfId="37936"/>
    <cellStyle name="输出 2 9 13" xfId="37937"/>
    <cellStyle name="输出 2 9 14" xfId="37938"/>
    <cellStyle name="输出 2 9 15" xfId="37939"/>
    <cellStyle name="输出 2 9 2" xfId="37940"/>
    <cellStyle name="输出 2 9 3" xfId="37941"/>
    <cellStyle name="输出 2 9 4" xfId="37942"/>
    <cellStyle name="输出 2 9 5" xfId="37943"/>
    <cellStyle name="输出 2 9 6" xfId="37944"/>
    <cellStyle name="输出 2 9 7" xfId="37945"/>
    <cellStyle name="输出 2 9 8" xfId="37946"/>
    <cellStyle name="输出 2 9 9" xfId="37947"/>
    <cellStyle name="输出 3" xfId="37948"/>
    <cellStyle name="输出 3 10" xfId="37949"/>
    <cellStyle name="输出 3 11" xfId="37950"/>
    <cellStyle name="输出 3 12" xfId="37951"/>
    <cellStyle name="输出 3 13" xfId="37952"/>
    <cellStyle name="输出 3 14" xfId="37953"/>
    <cellStyle name="输出 3 15" xfId="37954"/>
    <cellStyle name="输出 3 16" xfId="37955"/>
    <cellStyle name="输出 3 17" xfId="37956"/>
    <cellStyle name="输出 3 18" xfId="37957"/>
    <cellStyle name="输出 3 19" xfId="37958"/>
    <cellStyle name="输出 3 2" xfId="37959"/>
    <cellStyle name="输出 3 2 10" xfId="37960"/>
    <cellStyle name="输出 3 2 11" xfId="37961"/>
    <cellStyle name="输出 3 2 12" xfId="37962"/>
    <cellStyle name="输出 3 2 13" xfId="37963"/>
    <cellStyle name="输出 3 2 14" xfId="37964"/>
    <cellStyle name="输出 3 2 15" xfId="37965"/>
    <cellStyle name="输出 3 2 2" xfId="37966"/>
    <cellStyle name="输出 3 2 3" xfId="37967"/>
    <cellStyle name="输出 3 2 4" xfId="37968"/>
    <cellStyle name="输出 3 2 5" xfId="37969"/>
    <cellStyle name="输出 3 2 6" xfId="37970"/>
    <cellStyle name="输出 3 2 7" xfId="37971"/>
    <cellStyle name="输出 3 2 8" xfId="37972"/>
    <cellStyle name="输出 3 2 9" xfId="37973"/>
    <cellStyle name="输出 3 20" xfId="37974"/>
    <cellStyle name="输出 3 21" xfId="37975"/>
    <cellStyle name="输出 3 22" xfId="37976"/>
    <cellStyle name="输出 3 23" xfId="37977"/>
    <cellStyle name="输出 3 24" xfId="37978"/>
    <cellStyle name="输出 3 25" xfId="37979"/>
    <cellStyle name="输出 3 26" xfId="37980"/>
    <cellStyle name="输出 3 27" xfId="37981"/>
    <cellStyle name="输出 3 28" xfId="37982"/>
    <cellStyle name="输出 3 29" xfId="37983"/>
    <cellStyle name="输出 3 3" xfId="37984"/>
    <cellStyle name="输出 3 3 10" xfId="37985"/>
    <cellStyle name="输出 3 3 11" xfId="37986"/>
    <cellStyle name="输出 3 3 12" xfId="37987"/>
    <cellStyle name="输出 3 3 13" xfId="37988"/>
    <cellStyle name="输出 3 3 14" xfId="37989"/>
    <cellStyle name="输出 3 3 15" xfId="37990"/>
    <cellStyle name="输出 3 3 2" xfId="37991"/>
    <cellStyle name="输出 3 3 3" xfId="37992"/>
    <cellStyle name="输出 3 3 4" xfId="37993"/>
    <cellStyle name="输出 3 3 5" xfId="37994"/>
    <cellStyle name="输出 3 3 6" xfId="37995"/>
    <cellStyle name="输出 3 3 7" xfId="37996"/>
    <cellStyle name="输出 3 3 8" xfId="37997"/>
    <cellStyle name="输出 3 3 9" xfId="37998"/>
    <cellStyle name="输出 3 30" xfId="37999"/>
    <cellStyle name="输出 3 31" xfId="38000"/>
    <cellStyle name="输出 3 32" xfId="38001"/>
    <cellStyle name="输出 3 33" xfId="38002"/>
    <cellStyle name="输出 3 4" xfId="38003"/>
    <cellStyle name="输出 3 4 10" xfId="38004"/>
    <cellStyle name="输出 3 4 11" xfId="38005"/>
    <cellStyle name="输出 3 4 12" xfId="38006"/>
    <cellStyle name="输出 3 4 13" xfId="38007"/>
    <cellStyle name="输出 3 4 14" xfId="38008"/>
    <cellStyle name="输出 3 4 15" xfId="38009"/>
    <cellStyle name="输出 3 4 2" xfId="38010"/>
    <cellStyle name="输出 3 4 3" xfId="38011"/>
    <cellStyle name="输出 3 4 4" xfId="38012"/>
    <cellStyle name="输出 3 4 5" xfId="38013"/>
    <cellStyle name="输出 3 4 6" xfId="38014"/>
    <cellStyle name="输出 3 4 7" xfId="38015"/>
    <cellStyle name="输出 3 4 8" xfId="38016"/>
    <cellStyle name="输出 3 4 9" xfId="38017"/>
    <cellStyle name="输出 3 5" xfId="38018"/>
    <cellStyle name="输出 3 5 10" xfId="38019"/>
    <cellStyle name="输出 3 5 11" xfId="38020"/>
    <cellStyle name="输出 3 5 12" xfId="38021"/>
    <cellStyle name="输出 3 5 13" xfId="38022"/>
    <cellStyle name="输出 3 5 14" xfId="38023"/>
    <cellStyle name="输出 3 5 15" xfId="38024"/>
    <cellStyle name="输出 3 5 2" xfId="38025"/>
    <cellStyle name="输出 3 5 3" xfId="38026"/>
    <cellStyle name="输出 3 5 4" xfId="38027"/>
    <cellStyle name="输出 3 5 5" xfId="38028"/>
    <cellStyle name="输出 3 5 6" xfId="38029"/>
    <cellStyle name="输出 3 5 7" xfId="38030"/>
    <cellStyle name="输出 3 5 8" xfId="38031"/>
    <cellStyle name="输出 3 5 9" xfId="38032"/>
    <cellStyle name="输出 3 6" xfId="38033"/>
    <cellStyle name="输出 3 6 10" xfId="38034"/>
    <cellStyle name="输出 3 6 11" xfId="38035"/>
    <cellStyle name="输出 3 6 12" xfId="38036"/>
    <cellStyle name="输出 3 6 13" xfId="38037"/>
    <cellStyle name="输出 3 6 14" xfId="38038"/>
    <cellStyle name="输出 3 6 15" xfId="38039"/>
    <cellStyle name="输出 3 6 2" xfId="38040"/>
    <cellStyle name="输出 3 6 3" xfId="38041"/>
    <cellStyle name="输出 3 6 4" xfId="38042"/>
    <cellStyle name="输出 3 6 5" xfId="38043"/>
    <cellStyle name="输出 3 6 6" xfId="38044"/>
    <cellStyle name="输出 3 6 7" xfId="38045"/>
    <cellStyle name="输出 3 6 8" xfId="38046"/>
    <cellStyle name="输出 3 6 9" xfId="38047"/>
    <cellStyle name="输出 3 7" xfId="38048"/>
    <cellStyle name="输出 3 7 10" xfId="38049"/>
    <cellStyle name="输出 3 7 11" xfId="38050"/>
    <cellStyle name="输出 3 7 12" xfId="38051"/>
    <cellStyle name="输出 3 7 13" xfId="38052"/>
    <cellStyle name="输出 3 7 14" xfId="38053"/>
    <cellStyle name="输出 3 7 15" xfId="38054"/>
    <cellStyle name="输出 3 7 2" xfId="38055"/>
    <cellStyle name="输出 3 7 3" xfId="38056"/>
    <cellStyle name="输出 3 7 4" xfId="38057"/>
    <cellStyle name="输出 3 7 5" xfId="38058"/>
    <cellStyle name="输出 3 7 6" xfId="38059"/>
    <cellStyle name="输出 3 7 7" xfId="38060"/>
    <cellStyle name="输出 3 7 8" xfId="38061"/>
    <cellStyle name="输出 3 7 9" xfId="38062"/>
    <cellStyle name="输出 3 8" xfId="38063"/>
    <cellStyle name="输出 3 9" xfId="38064"/>
    <cellStyle name="输出 4" xfId="38065"/>
    <cellStyle name="输出 4 10" xfId="38066"/>
    <cellStyle name="输出 4 11" xfId="38067"/>
    <cellStyle name="输出 4 12" xfId="38068"/>
    <cellStyle name="输出 4 13" xfId="38069"/>
    <cellStyle name="输出 4 14" xfId="38070"/>
    <cellStyle name="输出 4 15" xfId="38071"/>
    <cellStyle name="输出 4 2" xfId="38072"/>
    <cellStyle name="输出 4 3" xfId="38073"/>
    <cellStyle name="输出 4 4" xfId="38074"/>
    <cellStyle name="输出 4 5" xfId="38075"/>
    <cellStyle name="输出 4 6" xfId="38076"/>
    <cellStyle name="输出 4 7" xfId="38077"/>
    <cellStyle name="输出 4 8" xfId="38078"/>
    <cellStyle name="输出 4 9" xfId="38079"/>
    <cellStyle name="输出 5" xfId="38080"/>
    <cellStyle name="输出 5 10" xfId="38081"/>
    <cellStyle name="输出 5 11" xfId="38082"/>
    <cellStyle name="输出 5 12" xfId="38083"/>
    <cellStyle name="输出 5 13" xfId="38084"/>
    <cellStyle name="输出 5 14" xfId="38085"/>
    <cellStyle name="输出 5 15" xfId="38086"/>
    <cellStyle name="输出 5 2" xfId="38087"/>
    <cellStyle name="输出 5 3" xfId="38088"/>
    <cellStyle name="输出 5 4" xfId="38089"/>
    <cellStyle name="输出 5 5" xfId="38090"/>
    <cellStyle name="输出 5 6" xfId="38091"/>
    <cellStyle name="输出 5 7" xfId="38092"/>
    <cellStyle name="输出 5 8" xfId="38093"/>
    <cellStyle name="输出 5 9" xfId="38094"/>
    <cellStyle name="输出 6" xfId="38095"/>
    <cellStyle name="输出 6 10" xfId="38096"/>
    <cellStyle name="输出 6 11" xfId="38097"/>
    <cellStyle name="输出 6 12" xfId="38098"/>
    <cellStyle name="输出 6 13" xfId="38099"/>
    <cellStyle name="输出 6 14" xfId="38100"/>
    <cellStyle name="输出 6 15" xfId="38101"/>
    <cellStyle name="输出 6 2" xfId="38102"/>
    <cellStyle name="输出 6 3" xfId="38103"/>
    <cellStyle name="输出 6 4" xfId="38104"/>
    <cellStyle name="输出 6 5" xfId="38105"/>
    <cellStyle name="输出 6 6" xfId="38106"/>
    <cellStyle name="输出 6 7" xfId="38107"/>
    <cellStyle name="输出 6 8" xfId="38108"/>
    <cellStyle name="输出 6 9" xfId="38109"/>
    <cellStyle name="输出 7" xfId="38110"/>
    <cellStyle name="输出 7 10" xfId="38111"/>
    <cellStyle name="输出 7 11" xfId="38112"/>
    <cellStyle name="输出 7 12" xfId="38113"/>
    <cellStyle name="输出 7 13" xfId="38114"/>
    <cellStyle name="输出 7 14" xfId="38115"/>
    <cellStyle name="输出 7 15" xfId="38116"/>
    <cellStyle name="输出 7 2" xfId="38117"/>
    <cellStyle name="输出 7 3" xfId="38118"/>
    <cellStyle name="输出 7 4" xfId="38119"/>
    <cellStyle name="输出 7 5" xfId="38120"/>
    <cellStyle name="输出 7 6" xfId="38121"/>
    <cellStyle name="输出 7 7" xfId="38122"/>
    <cellStyle name="输出 7 8" xfId="38123"/>
    <cellStyle name="输出 7 9" xfId="38124"/>
    <cellStyle name="输出 8" xfId="38125"/>
    <cellStyle name="输出 8 10" xfId="38126"/>
    <cellStyle name="输出 8 11" xfId="38127"/>
    <cellStyle name="输出 8 12" xfId="38128"/>
    <cellStyle name="输出 8 13" xfId="38129"/>
    <cellStyle name="输出 8 14" xfId="38130"/>
    <cellStyle name="输出 8 15" xfId="38131"/>
    <cellStyle name="输出 8 2" xfId="38132"/>
    <cellStyle name="输出 8 3" xfId="38133"/>
    <cellStyle name="输出 8 4" xfId="38134"/>
    <cellStyle name="输出 8 5" xfId="38135"/>
    <cellStyle name="输出 8 6" xfId="38136"/>
    <cellStyle name="输出 8 7" xfId="38137"/>
    <cellStyle name="输出 8 8" xfId="38138"/>
    <cellStyle name="输出 8 9" xfId="38139"/>
    <cellStyle name="输出 9" xfId="38140"/>
    <cellStyle name="输出 9 10" xfId="38141"/>
    <cellStyle name="输出 9 11" xfId="38142"/>
    <cellStyle name="输出 9 12" xfId="38143"/>
    <cellStyle name="输出 9 13" xfId="38144"/>
    <cellStyle name="输出 9 14" xfId="38145"/>
    <cellStyle name="输出 9 15" xfId="38146"/>
    <cellStyle name="输出 9 2" xfId="38147"/>
    <cellStyle name="输出 9 3" xfId="38148"/>
    <cellStyle name="输出 9 4" xfId="38149"/>
    <cellStyle name="输出 9 5" xfId="38150"/>
    <cellStyle name="输出 9 6" xfId="38151"/>
    <cellStyle name="输出 9 7" xfId="38152"/>
    <cellStyle name="输出 9 8" xfId="38153"/>
    <cellStyle name="输出 9 9" xfId="38154"/>
    <cellStyle name="输入 10" xfId="38155"/>
    <cellStyle name="输入 10 2" xfId="38156"/>
    <cellStyle name="输入 10 3" xfId="38157"/>
    <cellStyle name="输入 11" xfId="38158"/>
    <cellStyle name="输入 11 2" xfId="38159"/>
    <cellStyle name="输入 12" xfId="38160"/>
    <cellStyle name="输入 2" xfId="38161"/>
    <cellStyle name="输入 2 10" xfId="38162"/>
    <cellStyle name="输入 2 10 10" xfId="38163"/>
    <cellStyle name="输入 2 10 11" xfId="38164"/>
    <cellStyle name="输入 2 10 12" xfId="38165"/>
    <cellStyle name="输入 2 10 13" xfId="38166"/>
    <cellStyle name="输入 2 10 14" xfId="38167"/>
    <cellStyle name="输入 2 10 15" xfId="38168"/>
    <cellStyle name="输入 2 10 2" xfId="38169"/>
    <cellStyle name="输入 2 10 3" xfId="38170"/>
    <cellStyle name="输入 2 10 4" xfId="38171"/>
    <cellStyle name="输入 2 10 5" xfId="38172"/>
    <cellStyle name="输入 2 10 6" xfId="38173"/>
    <cellStyle name="输入 2 10 7" xfId="38174"/>
    <cellStyle name="输入 2 10 8" xfId="38175"/>
    <cellStyle name="输入 2 10 9" xfId="38176"/>
    <cellStyle name="输入 2 11" xfId="38177"/>
    <cellStyle name="输入 2 11 10" xfId="38178"/>
    <cellStyle name="输入 2 11 11" xfId="38179"/>
    <cellStyle name="输入 2 11 12" xfId="38180"/>
    <cellStyle name="输入 2 11 13" xfId="38181"/>
    <cellStyle name="输入 2 11 14" xfId="38182"/>
    <cellStyle name="输入 2 11 15" xfId="38183"/>
    <cellStyle name="输入 2 11 2" xfId="38184"/>
    <cellStyle name="输入 2 11 3" xfId="38185"/>
    <cellStyle name="输入 2 11 4" xfId="38186"/>
    <cellStyle name="输入 2 11 5" xfId="38187"/>
    <cellStyle name="输入 2 11 6" xfId="38188"/>
    <cellStyle name="输入 2 11 7" xfId="38189"/>
    <cellStyle name="输入 2 11 8" xfId="38190"/>
    <cellStyle name="输入 2 11 9" xfId="38191"/>
    <cellStyle name="输入 2 12" xfId="38192"/>
    <cellStyle name="输入 2 12 10" xfId="38193"/>
    <cellStyle name="输入 2 12 11" xfId="38194"/>
    <cellStyle name="输入 2 12 12" xfId="38195"/>
    <cellStyle name="输入 2 12 13" xfId="38196"/>
    <cellStyle name="输入 2 12 14" xfId="38197"/>
    <cellStyle name="输入 2 12 15" xfId="38198"/>
    <cellStyle name="输入 2 12 2" xfId="38199"/>
    <cellStyle name="输入 2 12 3" xfId="38200"/>
    <cellStyle name="输入 2 12 4" xfId="38201"/>
    <cellStyle name="输入 2 12 5" xfId="38202"/>
    <cellStyle name="输入 2 12 6" xfId="38203"/>
    <cellStyle name="输入 2 12 7" xfId="38204"/>
    <cellStyle name="输入 2 12 8" xfId="38205"/>
    <cellStyle name="输入 2 12 9" xfId="38206"/>
    <cellStyle name="输入 2 13" xfId="38207"/>
    <cellStyle name="输入 2 13 10" xfId="38208"/>
    <cellStyle name="输入 2 13 11" xfId="38209"/>
    <cellStyle name="输入 2 13 12" xfId="38210"/>
    <cellStyle name="输入 2 13 13" xfId="38211"/>
    <cellStyle name="输入 2 13 14" xfId="38212"/>
    <cellStyle name="输入 2 13 15" xfId="38213"/>
    <cellStyle name="输入 2 13 2" xfId="38214"/>
    <cellStyle name="输入 2 13 3" xfId="38215"/>
    <cellStyle name="输入 2 13 4" xfId="38216"/>
    <cellStyle name="输入 2 13 5" xfId="38217"/>
    <cellStyle name="输入 2 13 6" xfId="38218"/>
    <cellStyle name="输入 2 13 7" xfId="38219"/>
    <cellStyle name="输入 2 13 8" xfId="38220"/>
    <cellStyle name="输入 2 13 9" xfId="38221"/>
    <cellStyle name="输入 2 14" xfId="38222"/>
    <cellStyle name="输入 2 14 10" xfId="38223"/>
    <cellStyle name="输入 2 14 11" xfId="38224"/>
    <cellStyle name="输入 2 14 12" xfId="38225"/>
    <cellStyle name="输入 2 14 13" xfId="38226"/>
    <cellStyle name="输入 2 14 14" xfId="38227"/>
    <cellStyle name="输入 2 14 15" xfId="38228"/>
    <cellStyle name="输入 2 14 2" xfId="38229"/>
    <cellStyle name="输入 2 14 3" xfId="38230"/>
    <cellStyle name="输入 2 14 4" xfId="38231"/>
    <cellStyle name="输入 2 14 5" xfId="38232"/>
    <cellStyle name="输入 2 14 6" xfId="38233"/>
    <cellStyle name="输入 2 14 7" xfId="38234"/>
    <cellStyle name="输入 2 14 8" xfId="38235"/>
    <cellStyle name="输入 2 14 9" xfId="38236"/>
    <cellStyle name="输入 2 15" xfId="38237"/>
    <cellStyle name="输入 2 15 10" xfId="38238"/>
    <cellStyle name="输入 2 15 11" xfId="38239"/>
    <cellStyle name="输入 2 15 12" xfId="38240"/>
    <cellStyle name="输入 2 15 13" xfId="38241"/>
    <cellStyle name="输入 2 15 14" xfId="38242"/>
    <cellStyle name="输入 2 15 15" xfId="38243"/>
    <cellStyle name="输入 2 15 2" xfId="38244"/>
    <cellStyle name="输入 2 15 3" xfId="38245"/>
    <cellStyle name="输入 2 15 4" xfId="38246"/>
    <cellStyle name="输入 2 15 5" xfId="38247"/>
    <cellStyle name="输入 2 15 6" xfId="38248"/>
    <cellStyle name="输入 2 15 7" xfId="38249"/>
    <cellStyle name="输入 2 15 8" xfId="38250"/>
    <cellStyle name="输入 2 15 9" xfId="38251"/>
    <cellStyle name="输入 2 16" xfId="38252"/>
    <cellStyle name="输入 2 16 10" xfId="38253"/>
    <cellStyle name="输入 2 16 11" xfId="38254"/>
    <cellStyle name="输入 2 16 12" xfId="38255"/>
    <cellStyle name="输入 2 16 13" xfId="38256"/>
    <cellStyle name="输入 2 16 14" xfId="38257"/>
    <cellStyle name="输入 2 16 15" xfId="38258"/>
    <cellStyle name="输入 2 16 2" xfId="38259"/>
    <cellStyle name="输入 2 16 3" xfId="38260"/>
    <cellStyle name="输入 2 16 4" xfId="38261"/>
    <cellStyle name="输入 2 16 5" xfId="38262"/>
    <cellStyle name="输入 2 16 6" xfId="38263"/>
    <cellStyle name="输入 2 16 7" xfId="38264"/>
    <cellStyle name="输入 2 16 8" xfId="38265"/>
    <cellStyle name="输入 2 16 9" xfId="38266"/>
    <cellStyle name="输入 2 17" xfId="38267"/>
    <cellStyle name="输入 2 17 10" xfId="38268"/>
    <cellStyle name="输入 2 17 11" xfId="38269"/>
    <cellStyle name="输入 2 17 12" xfId="38270"/>
    <cellStyle name="输入 2 17 13" xfId="38271"/>
    <cellStyle name="输入 2 17 14" xfId="38272"/>
    <cellStyle name="输入 2 17 15" xfId="38273"/>
    <cellStyle name="输入 2 17 2" xfId="38274"/>
    <cellStyle name="输入 2 17 3" xfId="38275"/>
    <cellStyle name="输入 2 17 4" xfId="38276"/>
    <cellStyle name="输入 2 17 5" xfId="38277"/>
    <cellStyle name="输入 2 17 6" xfId="38278"/>
    <cellStyle name="输入 2 17 7" xfId="38279"/>
    <cellStyle name="输入 2 17 8" xfId="38280"/>
    <cellStyle name="输入 2 17 9" xfId="38281"/>
    <cellStyle name="输入 2 18" xfId="38282"/>
    <cellStyle name="输入 2 18 10" xfId="38283"/>
    <cellStyle name="输入 2 18 11" xfId="38284"/>
    <cellStyle name="输入 2 18 12" xfId="38285"/>
    <cellStyle name="输入 2 18 13" xfId="38286"/>
    <cellStyle name="输入 2 18 14" xfId="38287"/>
    <cellStyle name="输入 2 18 15" xfId="38288"/>
    <cellStyle name="输入 2 18 2" xfId="38289"/>
    <cellStyle name="输入 2 18 3" xfId="38290"/>
    <cellStyle name="输入 2 18 4" xfId="38291"/>
    <cellStyle name="输入 2 18 5" xfId="38292"/>
    <cellStyle name="输入 2 18 6" xfId="38293"/>
    <cellStyle name="输入 2 18 7" xfId="38294"/>
    <cellStyle name="输入 2 18 8" xfId="38295"/>
    <cellStyle name="输入 2 18 9" xfId="38296"/>
    <cellStyle name="输入 2 19" xfId="38297"/>
    <cellStyle name="输入 2 19 10" xfId="38298"/>
    <cellStyle name="输入 2 19 11" xfId="38299"/>
    <cellStyle name="输入 2 19 12" xfId="38300"/>
    <cellStyle name="输入 2 19 13" xfId="38301"/>
    <cellStyle name="输入 2 19 14" xfId="38302"/>
    <cellStyle name="输入 2 19 15" xfId="38303"/>
    <cellStyle name="输入 2 19 2" xfId="38304"/>
    <cellStyle name="输入 2 19 3" xfId="38305"/>
    <cellStyle name="输入 2 19 4" xfId="38306"/>
    <cellStyle name="输入 2 19 5" xfId="38307"/>
    <cellStyle name="输入 2 19 6" xfId="38308"/>
    <cellStyle name="输入 2 19 7" xfId="38309"/>
    <cellStyle name="输入 2 19 8" xfId="38310"/>
    <cellStyle name="输入 2 19 9" xfId="38311"/>
    <cellStyle name="输入 2 2" xfId="38312"/>
    <cellStyle name="输入 2 2 10" xfId="38313"/>
    <cellStyle name="输入 2 2 11" xfId="38314"/>
    <cellStyle name="输入 2 2 12" xfId="38315"/>
    <cellStyle name="输入 2 2 13" xfId="38316"/>
    <cellStyle name="输入 2 2 14" xfId="38317"/>
    <cellStyle name="输入 2 2 15" xfId="38318"/>
    <cellStyle name="输入 2 2 2" xfId="38319"/>
    <cellStyle name="输入 2 2 3" xfId="38320"/>
    <cellStyle name="输入 2 2 4" xfId="38321"/>
    <cellStyle name="输入 2 2 5" xfId="38322"/>
    <cellStyle name="输入 2 2 6" xfId="38323"/>
    <cellStyle name="输入 2 2 7" xfId="38324"/>
    <cellStyle name="输入 2 2 8" xfId="38325"/>
    <cellStyle name="输入 2 2 9" xfId="38326"/>
    <cellStyle name="输入 2 20" xfId="38327"/>
    <cellStyle name="输入 2 20 10" xfId="38328"/>
    <cellStyle name="输入 2 20 11" xfId="38329"/>
    <cellStyle name="输入 2 20 12" xfId="38330"/>
    <cellStyle name="输入 2 20 13" xfId="38331"/>
    <cellStyle name="输入 2 20 14" xfId="38332"/>
    <cellStyle name="输入 2 20 15" xfId="38333"/>
    <cellStyle name="输入 2 20 2" xfId="38334"/>
    <cellStyle name="输入 2 20 3" xfId="38335"/>
    <cellStyle name="输入 2 20 4" xfId="38336"/>
    <cellStyle name="输入 2 20 5" xfId="38337"/>
    <cellStyle name="输入 2 20 6" xfId="38338"/>
    <cellStyle name="输入 2 20 7" xfId="38339"/>
    <cellStyle name="输入 2 20 8" xfId="38340"/>
    <cellStyle name="输入 2 20 9" xfId="38341"/>
    <cellStyle name="输入 2 21" xfId="38342"/>
    <cellStyle name="输入 2 21 10" xfId="38343"/>
    <cellStyle name="输入 2 21 11" xfId="38344"/>
    <cellStyle name="输入 2 21 12" xfId="38345"/>
    <cellStyle name="输入 2 21 13" xfId="38346"/>
    <cellStyle name="输入 2 21 14" xfId="38347"/>
    <cellStyle name="输入 2 21 15" xfId="38348"/>
    <cellStyle name="输入 2 21 2" xfId="38349"/>
    <cellStyle name="输入 2 21 3" xfId="38350"/>
    <cellStyle name="输入 2 21 4" xfId="38351"/>
    <cellStyle name="输入 2 21 5" xfId="38352"/>
    <cellStyle name="输入 2 21 6" xfId="38353"/>
    <cellStyle name="输入 2 21 7" xfId="38354"/>
    <cellStyle name="输入 2 21 8" xfId="38355"/>
    <cellStyle name="输入 2 21 9" xfId="38356"/>
    <cellStyle name="输入 2 22" xfId="38357"/>
    <cellStyle name="输入 2 22 10" xfId="38358"/>
    <cellStyle name="输入 2 22 11" xfId="38359"/>
    <cellStyle name="输入 2 22 12" xfId="38360"/>
    <cellStyle name="输入 2 22 13" xfId="38361"/>
    <cellStyle name="输入 2 22 14" xfId="38362"/>
    <cellStyle name="输入 2 22 15" xfId="38363"/>
    <cellStyle name="输入 2 22 2" xfId="38364"/>
    <cellStyle name="输入 2 22 3" xfId="38365"/>
    <cellStyle name="输入 2 22 4" xfId="38366"/>
    <cellStyle name="输入 2 22 5" xfId="38367"/>
    <cellStyle name="输入 2 22 6" xfId="38368"/>
    <cellStyle name="输入 2 22 7" xfId="38369"/>
    <cellStyle name="输入 2 22 8" xfId="38370"/>
    <cellStyle name="输入 2 22 9" xfId="38371"/>
    <cellStyle name="输入 2 23" xfId="38372"/>
    <cellStyle name="输入 2 23 10" xfId="38373"/>
    <cellStyle name="输入 2 23 11" xfId="38374"/>
    <cellStyle name="输入 2 23 12" xfId="38375"/>
    <cellStyle name="输入 2 23 13" xfId="38376"/>
    <cellStyle name="输入 2 23 14" xfId="38377"/>
    <cellStyle name="输入 2 23 15" xfId="38378"/>
    <cellStyle name="输入 2 23 2" xfId="38379"/>
    <cellStyle name="输入 2 23 3" xfId="38380"/>
    <cellStyle name="输入 2 23 4" xfId="38381"/>
    <cellStyle name="输入 2 23 5" xfId="38382"/>
    <cellStyle name="输入 2 23 6" xfId="38383"/>
    <cellStyle name="输入 2 23 7" xfId="38384"/>
    <cellStyle name="输入 2 23 8" xfId="38385"/>
    <cellStyle name="输入 2 23 9" xfId="38386"/>
    <cellStyle name="输入 2 24" xfId="38387"/>
    <cellStyle name="输入 2 24 10" xfId="38388"/>
    <cellStyle name="输入 2 24 11" xfId="38389"/>
    <cellStyle name="输入 2 24 12" xfId="38390"/>
    <cellStyle name="输入 2 24 13" xfId="38391"/>
    <cellStyle name="输入 2 24 14" xfId="38392"/>
    <cellStyle name="输入 2 24 15" xfId="38393"/>
    <cellStyle name="输入 2 24 2" xfId="38394"/>
    <cellStyle name="输入 2 24 3" xfId="38395"/>
    <cellStyle name="输入 2 24 4" xfId="38396"/>
    <cellStyle name="输入 2 24 5" xfId="38397"/>
    <cellStyle name="输入 2 24 6" xfId="38398"/>
    <cellStyle name="输入 2 24 7" xfId="38399"/>
    <cellStyle name="输入 2 24 8" xfId="38400"/>
    <cellStyle name="输入 2 24 9" xfId="38401"/>
    <cellStyle name="输入 2 25" xfId="38402"/>
    <cellStyle name="输入 2 25 10" xfId="38403"/>
    <cellStyle name="输入 2 25 11" xfId="38404"/>
    <cellStyle name="输入 2 25 12" xfId="38405"/>
    <cellStyle name="输入 2 25 13" xfId="38406"/>
    <cellStyle name="输入 2 25 14" xfId="38407"/>
    <cellStyle name="输入 2 25 15" xfId="38408"/>
    <cellStyle name="输入 2 25 2" xfId="38409"/>
    <cellStyle name="输入 2 25 3" xfId="38410"/>
    <cellStyle name="输入 2 25 4" xfId="38411"/>
    <cellStyle name="输入 2 25 5" xfId="38412"/>
    <cellStyle name="输入 2 25 6" xfId="38413"/>
    <cellStyle name="输入 2 25 7" xfId="38414"/>
    <cellStyle name="输入 2 25 8" xfId="38415"/>
    <cellStyle name="输入 2 25 9" xfId="38416"/>
    <cellStyle name="输入 2 26" xfId="38417"/>
    <cellStyle name="输入 2 26 10" xfId="38418"/>
    <cellStyle name="输入 2 26 11" xfId="38419"/>
    <cellStyle name="输入 2 26 12" xfId="38420"/>
    <cellStyle name="输入 2 26 13" xfId="38421"/>
    <cellStyle name="输入 2 26 14" xfId="38422"/>
    <cellStyle name="输入 2 26 15" xfId="38423"/>
    <cellStyle name="输入 2 26 2" xfId="38424"/>
    <cellStyle name="输入 2 26 3" xfId="38425"/>
    <cellStyle name="输入 2 26 4" xfId="38426"/>
    <cellStyle name="输入 2 26 5" xfId="38427"/>
    <cellStyle name="输入 2 26 6" xfId="38428"/>
    <cellStyle name="输入 2 26 7" xfId="38429"/>
    <cellStyle name="输入 2 26 8" xfId="38430"/>
    <cellStyle name="输入 2 26 9" xfId="38431"/>
    <cellStyle name="输入 2 27" xfId="38432"/>
    <cellStyle name="输入 2 27 10" xfId="38433"/>
    <cellStyle name="输入 2 27 11" xfId="38434"/>
    <cellStyle name="输入 2 27 12" xfId="38435"/>
    <cellStyle name="输入 2 27 13" xfId="38436"/>
    <cellStyle name="输入 2 27 14" xfId="38437"/>
    <cellStyle name="输入 2 27 15" xfId="38438"/>
    <cellStyle name="输入 2 27 2" xfId="38439"/>
    <cellStyle name="输入 2 27 3" xfId="38440"/>
    <cellStyle name="输入 2 27 4" xfId="38441"/>
    <cellStyle name="输入 2 27 5" xfId="38442"/>
    <cellStyle name="输入 2 27 6" xfId="38443"/>
    <cellStyle name="输入 2 27 7" xfId="38444"/>
    <cellStyle name="输入 2 27 8" xfId="38445"/>
    <cellStyle name="输入 2 27 9" xfId="38446"/>
    <cellStyle name="输入 2 28" xfId="38447"/>
    <cellStyle name="输入 2 28 10" xfId="38448"/>
    <cellStyle name="输入 2 28 11" xfId="38449"/>
    <cellStyle name="输入 2 28 12" xfId="38450"/>
    <cellStyle name="输入 2 28 13" xfId="38451"/>
    <cellStyle name="输入 2 28 14" xfId="38452"/>
    <cellStyle name="输入 2 28 15" xfId="38453"/>
    <cellStyle name="输入 2 28 2" xfId="38454"/>
    <cellStyle name="输入 2 28 3" xfId="38455"/>
    <cellStyle name="输入 2 28 4" xfId="38456"/>
    <cellStyle name="输入 2 28 5" xfId="38457"/>
    <cellStyle name="输入 2 28 6" xfId="38458"/>
    <cellStyle name="输入 2 28 7" xfId="38459"/>
    <cellStyle name="输入 2 28 8" xfId="38460"/>
    <cellStyle name="输入 2 28 9" xfId="38461"/>
    <cellStyle name="输入 2 29" xfId="38462"/>
    <cellStyle name="输入 2 29 10" xfId="38463"/>
    <cellStyle name="输入 2 29 11" xfId="38464"/>
    <cellStyle name="输入 2 29 12" xfId="38465"/>
    <cellStyle name="输入 2 29 13" xfId="38466"/>
    <cellStyle name="输入 2 29 14" xfId="38467"/>
    <cellStyle name="输入 2 29 15" xfId="38468"/>
    <cellStyle name="输入 2 29 2" xfId="38469"/>
    <cellStyle name="输入 2 29 3" xfId="38470"/>
    <cellStyle name="输入 2 29 4" xfId="38471"/>
    <cellStyle name="输入 2 29 5" xfId="38472"/>
    <cellStyle name="输入 2 29 6" xfId="38473"/>
    <cellStyle name="输入 2 29 7" xfId="38474"/>
    <cellStyle name="输入 2 29 8" xfId="38475"/>
    <cellStyle name="输入 2 29 9" xfId="38476"/>
    <cellStyle name="输入 2 3" xfId="38477"/>
    <cellStyle name="输入 2 3 10" xfId="38478"/>
    <cellStyle name="输入 2 3 11" xfId="38479"/>
    <cellStyle name="输入 2 3 12" xfId="38480"/>
    <cellStyle name="输入 2 3 13" xfId="38481"/>
    <cellStyle name="输入 2 3 14" xfId="38482"/>
    <cellStyle name="输入 2 3 15" xfId="38483"/>
    <cellStyle name="输入 2 3 2" xfId="38484"/>
    <cellStyle name="输入 2 3 3" xfId="38485"/>
    <cellStyle name="输入 2 3 4" xfId="38486"/>
    <cellStyle name="输入 2 3 5" xfId="38487"/>
    <cellStyle name="输入 2 3 6" xfId="38488"/>
    <cellStyle name="输入 2 3 7" xfId="38489"/>
    <cellStyle name="输入 2 3 8" xfId="38490"/>
    <cellStyle name="输入 2 3 9" xfId="38491"/>
    <cellStyle name="输入 2 30" xfId="38492"/>
    <cellStyle name="输入 2 30 10" xfId="38493"/>
    <cellStyle name="输入 2 30 11" xfId="38494"/>
    <cellStyle name="输入 2 30 12" xfId="38495"/>
    <cellStyle name="输入 2 30 13" xfId="38496"/>
    <cellStyle name="输入 2 30 14" xfId="38497"/>
    <cellStyle name="输入 2 30 15" xfId="38498"/>
    <cellStyle name="输入 2 30 2" xfId="38499"/>
    <cellStyle name="输入 2 30 3" xfId="38500"/>
    <cellStyle name="输入 2 30 4" xfId="38501"/>
    <cellStyle name="输入 2 30 5" xfId="38502"/>
    <cellStyle name="输入 2 30 6" xfId="38503"/>
    <cellStyle name="输入 2 30 7" xfId="38504"/>
    <cellStyle name="输入 2 30 8" xfId="38505"/>
    <cellStyle name="输入 2 30 9" xfId="38506"/>
    <cellStyle name="输入 2 31" xfId="38507"/>
    <cellStyle name="输入 2 31 10" xfId="38508"/>
    <cellStyle name="输入 2 31 11" xfId="38509"/>
    <cellStyle name="输入 2 31 12" xfId="38510"/>
    <cellStyle name="输入 2 31 13" xfId="38511"/>
    <cellStyle name="输入 2 31 14" xfId="38512"/>
    <cellStyle name="输入 2 31 15" xfId="38513"/>
    <cellStyle name="输入 2 31 2" xfId="38514"/>
    <cellStyle name="输入 2 31 3" xfId="38515"/>
    <cellStyle name="输入 2 31 4" xfId="38516"/>
    <cellStyle name="输入 2 31 5" xfId="38517"/>
    <cellStyle name="输入 2 31 6" xfId="38518"/>
    <cellStyle name="输入 2 31 7" xfId="38519"/>
    <cellStyle name="输入 2 31 8" xfId="38520"/>
    <cellStyle name="输入 2 31 9" xfId="38521"/>
    <cellStyle name="输入 2 32" xfId="38522"/>
    <cellStyle name="输入 2 32 10" xfId="38523"/>
    <cellStyle name="输入 2 32 11" xfId="38524"/>
    <cellStyle name="输入 2 32 12" xfId="38525"/>
    <cellStyle name="输入 2 32 13" xfId="38526"/>
    <cellStyle name="输入 2 32 14" xfId="38527"/>
    <cellStyle name="输入 2 32 15" xfId="38528"/>
    <cellStyle name="输入 2 32 2" xfId="38529"/>
    <cellStyle name="输入 2 32 3" xfId="38530"/>
    <cellStyle name="输入 2 32 4" xfId="38531"/>
    <cellStyle name="输入 2 32 5" xfId="38532"/>
    <cellStyle name="输入 2 32 6" xfId="38533"/>
    <cellStyle name="输入 2 32 7" xfId="38534"/>
    <cellStyle name="输入 2 32 8" xfId="38535"/>
    <cellStyle name="输入 2 32 9" xfId="38536"/>
    <cellStyle name="输入 2 33" xfId="38537"/>
    <cellStyle name="输入 2 33 10" xfId="38538"/>
    <cellStyle name="输入 2 33 11" xfId="38539"/>
    <cellStyle name="输入 2 33 12" xfId="38540"/>
    <cellStyle name="输入 2 33 13" xfId="38541"/>
    <cellStyle name="输入 2 33 14" xfId="38542"/>
    <cellStyle name="输入 2 33 15" xfId="38543"/>
    <cellStyle name="输入 2 33 2" xfId="38544"/>
    <cellStyle name="输入 2 33 3" xfId="38545"/>
    <cellStyle name="输入 2 33 4" xfId="38546"/>
    <cellStyle name="输入 2 33 5" xfId="38547"/>
    <cellStyle name="输入 2 33 6" xfId="38548"/>
    <cellStyle name="输入 2 33 7" xfId="38549"/>
    <cellStyle name="输入 2 33 8" xfId="38550"/>
    <cellStyle name="输入 2 33 9" xfId="38551"/>
    <cellStyle name="输入 2 34" xfId="38552"/>
    <cellStyle name="输入 2 34 10" xfId="38553"/>
    <cellStyle name="输入 2 34 11" xfId="38554"/>
    <cellStyle name="输入 2 34 12" xfId="38555"/>
    <cellStyle name="输入 2 34 13" xfId="38556"/>
    <cellStyle name="输入 2 34 14" xfId="38557"/>
    <cellStyle name="输入 2 34 15" xfId="38558"/>
    <cellStyle name="输入 2 34 2" xfId="38559"/>
    <cellStyle name="输入 2 34 3" xfId="38560"/>
    <cellStyle name="输入 2 34 4" xfId="38561"/>
    <cellStyle name="输入 2 34 5" xfId="38562"/>
    <cellStyle name="输入 2 34 6" xfId="38563"/>
    <cellStyle name="输入 2 34 7" xfId="38564"/>
    <cellStyle name="输入 2 34 8" xfId="38565"/>
    <cellStyle name="输入 2 34 9" xfId="38566"/>
    <cellStyle name="输入 2 35" xfId="38567"/>
    <cellStyle name="输入 2 36" xfId="38568"/>
    <cellStyle name="输入 2 37" xfId="38569"/>
    <cellStyle name="输入 2 38" xfId="38570"/>
    <cellStyle name="输入 2 39" xfId="38571"/>
    <cellStyle name="输入 2 4" xfId="38572"/>
    <cellStyle name="输入 2 4 10" xfId="38573"/>
    <cellStyle name="输入 2 4 11" xfId="38574"/>
    <cellStyle name="输入 2 4 12" xfId="38575"/>
    <cellStyle name="输入 2 4 13" xfId="38576"/>
    <cellStyle name="输入 2 4 14" xfId="38577"/>
    <cellStyle name="输入 2 4 15" xfId="38578"/>
    <cellStyle name="输入 2 4 2" xfId="38579"/>
    <cellStyle name="输入 2 4 3" xfId="38580"/>
    <cellStyle name="输入 2 4 4" xfId="38581"/>
    <cellStyle name="输入 2 4 5" xfId="38582"/>
    <cellStyle name="输入 2 4 6" xfId="38583"/>
    <cellStyle name="输入 2 4 7" xfId="38584"/>
    <cellStyle name="输入 2 4 8" xfId="38585"/>
    <cellStyle name="输入 2 4 9" xfId="38586"/>
    <cellStyle name="输入 2 40" xfId="38587"/>
    <cellStyle name="输入 2 41" xfId="38588"/>
    <cellStyle name="输入 2 42" xfId="38589"/>
    <cellStyle name="输入 2 43" xfId="38590"/>
    <cellStyle name="输入 2 44" xfId="38591"/>
    <cellStyle name="输入 2 45" xfId="38592"/>
    <cellStyle name="输入 2 46" xfId="38593"/>
    <cellStyle name="输入 2 47" xfId="38594"/>
    <cellStyle name="输入 2 48" xfId="38595"/>
    <cellStyle name="输入 2 49" xfId="38596"/>
    <cellStyle name="输入 2 5" xfId="38597"/>
    <cellStyle name="输入 2 5 10" xfId="38598"/>
    <cellStyle name="输入 2 5 11" xfId="38599"/>
    <cellStyle name="输入 2 5 12" xfId="38600"/>
    <cellStyle name="输入 2 5 13" xfId="38601"/>
    <cellStyle name="输入 2 5 14" xfId="38602"/>
    <cellStyle name="输入 2 5 15" xfId="38603"/>
    <cellStyle name="输入 2 5 2" xfId="38604"/>
    <cellStyle name="输入 2 5 3" xfId="38605"/>
    <cellStyle name="输入 2 5 4" xfId="38606"/>
    <cellStyle name="输入 2 5 5" xfId="38607"/>
    <cellStyle name="输入 2 5 6" xfId="38608"/>
    <cellStyle name="输入 2 5 7" xfId="38609"/>
    <cellStyle name="输入 2 5 8" xfId="38610"/>
    <cellStyle name="输入 2 5 9" xfId="38611"/>
    <cellStyle name="输入 2 50" xfId="38612"/>
    <cellStyle name="输入 2 51" xfId="38613"/>
    <cellStyle name="输入 2 52" xfId="38614"/>
    <cellStyle name="输入 2 53" xfId="38615"/>
    <cellStyle name="输入 2 54" xfId="38616"/>
    <cellStyle name="输入 2 55" xfId="38617"/>
    <cellStyle name="输入 2 56" xfId="38618"/>
    <cellStyle name="输入 2 57" xfId="38619"/>
    <cellStyle name="输入 2 58" xfId="38620"/>
    <cellStyle name="输入 2 59" xfId="38621"/>
    <cellStyle name="输入 2 6" xfId="38622"/>
    <cellStyle name="输入 2 6 10" xfId="38623"/>
    <cellStyle name="输入 2 6 11" xfId="38624"/>
    <cellStyle name="输入 2 6 12" xfId="38625"/>
    <cellStyle name="输入 2 6 13" xfId="38626"/>
    <cellStyle name="输入 2 6 14" xfId="38627"/>
    <cellStyle name="输入 2 6 15" xfId="38628"/>
    <cellStyle name="输入 2 6 2" xfId="38629"/>
    <cellStyle name="输入 2 6 3" xfId="38630"/>
    <cellStyle name="输入 2 6 4" xfId="38631"/>
    <cellStyle name="输入 2 6 5" xfId="38632"/>
    <cellStyle name="输入 2 6 6" xfId="38633"/>
    <cellStyle name="输入 2 6 7" xfId="38634"/>
    <cellStyle name="输入 2 6 8" xfId="38635"/>
    <cellStyle name="输入 2 6 9" xfId="38636"/>
    <cellStyle name="输入 2 60" xfId="38637"/>
    <cellStyle name="输入 2 7" xfId="38638"/>
    <cellStyle name="输入 2 7 10" xfId="38639"/>
    <cellStyle name="输入 2 7 11" xfId="38640"/>
    <cellStyle name="输入 2 7 12" xfId="38641"/>
    <cellStyle name="输入 2 7 13" xfId="38642"/>
    <cellStyle name="输入 2 7 14" xfId="38643"/>
    <cellStyle name="输入 2 7 15" xfId="38644"/>
    <cellStyle name="输入 2 7 2" xfId="38645"/>
    <cellStyle name="输入 2 7 3" xfId="38646"/>
    <cellStyle name="输入 2 7 4" xfId="38647"/>
    <cellStyle name="输入 2 7 5" xfId="38648"/>
    <cellStyle name="输入 2 7 6" xfId="38649"/>
    <cellStyle name="输入 2 7 7" xfId="38650"/>
    <cellStyle name="输入 2 7 8" xfId="38651"/>
    <cellStyle name="输入 2 7 9" xfId="38652"/>
    <cellStyle name="输入 2 8" xfId="38653"/>
    <cellStyle name="输入 2 8 10" xfId="38654"/>
    <cellStyle name="输入 2 8 11" xfId="38655"/>
    <cellStyle name="输入 2 8 12" xfId="38656"/>
    <cellStyle name="输入 2 8 13" xfId="38657"/>
    <cellStyle name="输入 2 8 14" xfId="38658"/>
    <cellStyle name="输入 2 8 15" xfId="38659"/>
    <cellStyle name="输入 2 8 2" xfId="38660"/>
    <cellStyle name="输入 2 8 3" xfId="38661"/>
    <cellStyle name="输入 2 8 4" xfId="38662"/>
    <cellStyle name="输入 2 8 5" xfId="38663"/>
    <cellStyle name="输入 2 8 6" xfId="38664"/>
    <cellStyle name="输入 2 8 7" xfId="38665"/>
    <cellStyle name="输入 2 8 8" xfId="38666"/>
    <cellStyle name="输入 2 8 9" xfId="38667"/>
    <cellStyle name="输入 2 9" xfId="38668"/>
    <cellStyle name="输入 2 9 10" xfId="38669"/>
    <cellStyle name="输入 2 9 11" xfId="38670"/>
    <cellStyle name="输入 2 9 12" xfId="38671"/>
    <cellStyle name="输入 2 9 13" xfId="38672"/>
    <cellStyle name="输入 2 9 14" xfId="38673"/>
    <cellStyle name="输入 2 9 15" xfId="38674"/>
    <cellStyle name="输入 2 9 2" xfId="38675"/>
    <cellStyle name="输入 2 9 3" xfId="38676"/>
    <cellStyle name="输入 2 9 4" xfId="38677"/>
    <cellStyle name="输入 2 9 5" xfId="38678"/>
    <cellStyle name="输入 2 9 6" xfId="38679"/>
    <cellStyle name="输入 2 9 7" xfId="38680"/>
    <cellStyle name="输入 2 9 8" xfId="38681"/>
    <cellStyle name="输入 2 9 9" xfId="38682"/>
    <cellStyle name="输入 3" xfId="38683"/>
    <cellStyle name="输入 3 10" xfId="38684"/>
    <cellStyle name="输入 3 11" xfId="38685"/>
    <cellStyle name="输入 3 12" xfId="38686"/>
    <cellStyle name="输入 3 13" xfId="38687"/>
    <cellStyle name="输入 3 14" xfId="38688"/>
    <cellStyle name="输入 3 15" xfId="38689"/>
    <cellStyle name="输入 3 16" xfId="38690"/>
    <cellStyle name="输入 3 17" xfId="38691"/>
    <cellStyle name="输入 3 18" xfId="38692"/>
    <cellStyle name="输入 3 19" xfId="38693"/>
    <cellStyle name="输入 3 2" xfId="38694"/>
    <cellStyle name="输入 3 2 10" xfId="38695"/>
    <cellStyle name="输入 3 2 11" xfId="38696"/>
    <cellStyle name="输入 3 2 12" xfId="38697"/>
    <cellStyle name="输入 3 2 13" xfId="38698"/>
    <cellStyle name="输入 3 2 14" xfId="38699"/>
    <cellStyle name="输入 3 2 15" xfId="38700"/>
    <cellStyle name="输入 3 2 2" xfId="38701"/>
    <cellStyle name="输入 3 2 3" xfId="38702"/>
    <cellStyle name="输入 3 2 4" xfId="38703"/>
    <cellStyle name="输入 3 2 5" xfId="38704"/>
    <cellStyle name="输入 3 2 6" xfId="38705"/>
    <cellStyle name="输入 3 2 7" xfId="38706"/>
    <cellStyle name="输入 3 2 8" xfId="38707"/>
    <cellStyle name="输入 3 2 9" xfId="38708"/>
    <cellStyle name="输入 3 20" xfId="38709"/>
    <cellStyle name="输入 3 21" xfId="38710"/>
    <cellStyle name="输入 3 22" xfId="38711"/>
    <cellStyle name="输入 3 23" xfId="38712"/>
    <cellStyle name="输入 3 24" xfId="38713"/>
    <cellStyle name="输入 3 25" xfId="38714"/>
    <cellStyle name="输入 3 26" xfId="38715"/>
    <cellStyle name="输入 3 27" xfId="38716"/>
    <cellStyle name="输入 3 28" xfId="38717"/>
    <cellStyle name="输入 3 29" xfId="38718"/>
    <cellStyle name="输入 3 3" xfId="38719"/>
    <cellStyle name="输入 3 3 10" xfId="38720"/>
    <cellStyle name="输入 3 3 11" xfId="38721"/>
    <cellStyle name="输入 3 3 12" xfId="38722"/>
    <cellStyle name="输入 3 3 13" xfId="38723"/>
    <cellStyle name="输入 3 3 14" xfId="38724"/>
    <cellStyle name="输入 3 3 15" xfId="38725"/>
    <cellStyle name="输入 3 3 2" xfId="38726"/>
    <cellStyle name="输入 3 3 3" xfId="38727"/>
    <cellStyle name="输入 3 3 4" xfId="38728"/>
    <cellStyle name="输入 3 3 5" xfId="38729"/>
    <cellStyle name="输入 3 3 6" xfId="38730"/>
    <cellStyle name="输入 3 3 7" xfId="38731"/>
    <cellStyle name="输入 3 3 8" xfId="38732"/>
    <cellStyle name="输入 3 3 9" xfId="38733"/>
    <cellStyle name="输入 3 30" xfId="38734"/>
    <cellStyle name="输入 3 31" xfId="38735"/>
    <cellStyle name="输入 3 32" xfId="38736"/>
    <cellStyle name="输入 3 33" xfId="38737"/>
    <cellStyle name="输入 3 4" xfId="38738"/>
    <cellStyle name="输入 3 4 10" xfId="38739"/>
    <cellStyle name="输入 3 4 11" xfId="38740"/>
    <cellStyle name="输入 3 4 12" xfId="38741"/>
    <cellStyle name="输入 3 4 13" xfId="38742"/>
    <cellStyle name="输入 3 4 14" xfId="38743"/>
    <cellStyle name="输入 3 4 15" xfId="38744"/>
    <cellStyle name="输入 3 4 2" xfId="38745"/>
    <cellStyle name="输入 3 4 3" xfId="38746"/>
    <cellStyle name="输入 3 4 4" xfId="38747"/>
    <cellStyle name="输入 3 4 5" xfId="38748"/>
    <cellStyle name="输入 3 4 6" xfId="38749"/>
    <cellStyle name="输入 3 4 7" xfId="38750"/>
    <cellStyle name="输入 3 4 8" xfId="38751"/>
    <cellStyle name="输入 3 4 9" xfId="38752"/>
    <cellStyle name="输入 3 5" xfId="38753"/>
    <cellStyle name="输入 3 5 10" xfId="38754"/>
    <cellStyle name="输入 3 5 11" xfId="38755"/>
    <cellStyle name="输入 3 5 12" xfId="38756"/>
    <cellStyle name="输入 3 5 13" xfId="38757"/>
    <cellStyle name="输入 3 5 14" xfId="38758"/>
    <cellStyle name="输入 3 5 15" xfId="38759"/>
    <cellStyle name="输入 3 5 2" xfId="38760"/>
    <cellStyle name="输入 3 5 3" xfId="38761"/>
    <cellStyle name="输入 3 5 4" xfId="38762"/>
    <cellStyle name="输入 3 5 5" xfId="38763"/>
    <cellStyle name="输入 3 5 6" xfId="38764"/>
    <cellStyle name="输入 3 5 7" xfId="38765"/>
    <cellStyle name="输入 3 5 8" xfId="38766"/>
    <cellStyle name="输入 3 5 9" xfId="38767"/>
    <cellStyle name="输入 3 6" xfId="38768"/>
    <cellStyle name="输入 3 6 10" xfId="38769"/>
    <cellStyle name="输入 3 6 11" xfId="38770"/>
    <cellStyle name="输入 3 6 12" xfId="38771"/>
    <cellStyle name="输入 3 6 13" xfId="38772"/>
    <cellStyle name="输入 3 6 14" xfId="38773"/>
    <cellStyle name="输入 3 6 15" xfId="38774"/>
    <cellStyle name="输入 3 6 2" xfId="38775"/>
    <cellStyle name="输入 3 6 3" xfId="38776"/>
    <cellStyle name="输入 3 6 4" xfId="38777"/>
    <cellStyle name="输入 3 6 5" xfId="38778"/>
    <cellStyle name="输入 3 6 6" xfId="38779"/>
    <cellStyle name="输入 3 6 7" xfId="38780"/>
    <cellStyle name="输入 3 6 8" xfId="38781"/>
    <cellStyle name="输入 3 6 9" xfId="38782"/>
    <cellStyle name="输入 3 7" xfId="38783"/>
    <cellStyle name="输入 3 7 10" xfId="38784"/>
    <cellStyle name="输入 3 7 11" xfId="38785"/>
    <cellStyle name="输入 3 7 12" xfId="38786"/>
    <cellStyle name="输入 3 7 13" xfId="38787"/>
    <cellStyle name="输入 3 7 14" xfId="38788"/>
    <cellStyle name="输入 3 7 15" xfId="38789"/>
    <cellStyle name="输入 3 7 2" xfId="38790"/>
    <cellStyle name="输入 3 7 3" xfId="38791"/>
    <cellStyle name="输入 3 7 4" xfId="38792"/>
    <cellStyle name="输入 3 7 5" xfId="38793"/>
    <cellStyle name="输入 3 7 6" xfId="38794"/>
    <cellStyle name="输入 3 7 7" xfId="38795"/>
    <cellStyle name="输入 3 7 8" xfId="38796"/>
    <cellStyle name="输入 3 7 9" xfId="38797"/>
    <cellStyle name="输入 3 8" xfId="38798"/>
    <cellStyle name="输入 3 9" xfId="38799"/>
    <cellStyle name="输入 4" xfId="38800"/>
    <cellStyle name="输入 4 10" xfId="38801"/>
    <cellStyle name="输入 4 11" xfId="38802"/>
    <cellStyle name="输入 4 12" xfId="38803"/>
    <cellStyle name="输入 4 13" xfId="38804"/>
    <cellStyle name="输入 4 14" xfId="38805"/>
    <cellStyle name="输入 4 15" xfId="38806"/>
    <cellStyle name="输入 4 2" xfId="38807"/>
    <cellStyle name="输入 4 3" xfId="38808"/>
    <cellStyle name="输入 4 4" xfId="38809"/>
    <cellStyle name="输入 4 5" xfId="38810"/>
    <cellStyle name="输入 4 6" xfId="38811"/>
    <cellStyle name="输入 4 7" xfId="38812"/>
    <cellStyle name="输入 4 8" xfId="38813"/>
    <cellStyle name="输入 4 9" xfId="38814"/>
    <cellStyle name="输入 5" xfId="38815"/>
    <cellStyle name="输入 5 10" xfId="38816"/>
    <cellStyle name="输入 5 11" xfId="38817"/>
    <cellStyle name="输入 5 12" xfId="38818"/>
    <cellStyle name="输入 5 13" xfId="38819"/>
    <cellStyle name="输入 5 14" xfId="38820"/>
    <cellStyle name="输入 5 15" xfId="38821"/>
    <cellStyle name="输入 5 2" xfId="38822"/>
    <cellStyle name="输入 5 3" xfId="38823"/>
    <cellStyle name="输入 5 4" xfId="38824"/>
    <cellStyle name="输入 5 5" xfId="38825"/>
    <cellStyle name="输入 5 6" xfId="38826"/>
    <cellStyle name="输入 5 7" xfId="38827"/>
    <cellStyle name="输入 5 8" xfId="38828"/>
    <cellStyle name="输入 5 9" xfId="38829"/>
    <cellStyle name="输入 6" xfId="38830"/>
    <cellStyle name="输入 6 10" xfId="38831"/>
    <cellStyle name="输入 6 11" xfId="38832"/>
    <cellStyle name="输入 6 12" xfId="38833"/>
    <cellStyle name="输入 6 13" xfId="38834"/>
    <cellStyle name="输入 6 14" xfId="38835"/>
    <cellStyle name="输入 6 15" xfId="38836"/>
    <cellStyle name="输入 6 2" xfId="38837"/>
    <cellStyle name="输入 6 3" xfId="38838"/>
    <cellStyle name="输入 6 4" xfId="38839"/>
    <cellStyle name="输入 6 5" xfId="38840"/>
    <cellStyle name="输入 6 6" xfId="38841"/>
    <cellStyle name="输入 6 7" xfId="38842"/>
    <cellStyle name="输入 6 8" xfId="38843"/>
    <cellStyle name="输入 6 9" xfId="38844"/>
    <cellStyle name="输入 7" xfId="38845"/>
    <cellStyle name="输入 7 10" xfId="38846"/>
    <cellStyle name="输入 7 11" xfId="38847"/>
    <cellStyle name="输入 7 12" xfId="38848"/>
    <cellStyle name="输入 7 13" xfId="38849"/>
    <cellStyle name="输入 7 14" xfId="38850"/>
    <cellStyle name="输入 7 15" xfId="38851"/>
    <cellStyle name="输入 7 2" xfId="38852"/>
    <cellStyle name="输入 7 3" xfId="38853"/>
    <cellStyle name="输入 7 4" xfId="38854"/>
    <cellStyle name="输入 7 5" xfId="38855"/>
    <cellStyle name="输入 7 6" xfId="38856"/>
    <cellStyle name="输入 7 7" xfId="38857"/>
    <cellStyle name="输入 7 8" xfId="38858"/>
    <cellStyle name="输入 7 9" xfId="38859"/>
    <cellStyle name="输入 8" xfId="38860"/>
    <cellStyle name="输入 8 10" xfId="38861"/>
    <cellStyle name="输入 8 11" xfId="38862"/>
    <cellStyle name="输入 8 12" xfId="38863"/>
    <cellStyle name="输入 8 13" xfId="38864"/>
    <cellStyle name="输入 8 14" xfId="38865"/>
    <cellStyle name="输入 8 15" xfId="38866"/>
    <cellStyle name="输入 8 2" xfId="38867"/>
    <cellStyle name="输入 8 3" xfId="38868"/>
    <cellStyle name="输入 8 4" xfId="38869"/>
    <cellStyle name="输入 8 5" xfId="38870"/>
    <cellStyle name="输入 8 6" xfId="38871"/>
    <cellStyle name="输入 8 7" xfId="38872"/>
    <cellStyle name="输入 8 8" xfId="38873"/>
    <cellStyle name="输入 8 9" xfId="38874"/>
    <cellStyle name="输入 9" xfId="38875"/>
    <cellStyle name="输入 9 10" xfId="38876"/>
    <cellStyle name="输入 9 11" xfId="38877"/>
    <cellStyle name="输入 9 12" xfId="38878"/>
    <cellStyle name="输入 9 13" xfId="38879"/>
    <cellStyle name="输入 9 14" xfId="38880"/>
    <cellStyle name="输入 9 15" xfId="38881"/>
    <cellStyle name="输入 9 2" xfId="38882"/>
    <cellStyle name="输入 9 3" xfId="38883"/>
    <cellStyle name="输入 9 4" xfId="38884"/>
    <cellStyle name="输入 9 5" xfId="38885"/>
    <cellStyle name="输入 9 6" xfId="38886"/>
    <cellStyle name="输入 9 7" xfId="38887"/>
    <cellStyle name="输入 9 8" xfId="38888"/>
    <cellStyle name="输入 9 9" xfId="38889"/>
    <cellStyle name="样式 1" xfId="38890"/>
    <cellStyle name="注释 10" xfId="38891"/>
    <cellStyle name="注释 10 2" xfId="38892"/>
    <cellStyle name="注释 10 3" xfId="38893"/>
    <cellStyle name="注释 11" xfId="38894"/>
    <cellStyle name="注释 11 2" xfId="38895"/>
    <cellStyle name="注释 12" xfId="38896"/>
    <cellStyle name="注释 13" xfId="38897"/>
    <cellStyle name="注释 2" xfId="38898"/>
    <cellStyle name="注释 2 10" xfId="38899"/>
    <cellStyle name="注释 2 10 10" xfId="38900"/>
    <cellStyle name="注释 2 10 11" xfId="38901"/>
    <cellStyle name="注释 2 10 12" xfId="38902"/>
    <cellStyle name="注释 2 10 13" xfId="38903"/>
    <cellStyle name="注释 2 10 14" xfId="38904"/>
    <cellStyle name="注释 2 10 15" xfId="38905"/>
    <cellStyle name="注释 2 10 2" xfId="38906"/>
    <cellStyle name="注释 2 10 3" xfId="38907"/>
    <cellStyle name="注释 2 10 4" xfId="38908"/>
    <cellStyle name="注释 2 10 5" xfId="38909"/>
    <cellStyle name="注释 2 10 6" xfId="38910"/>
    <cellStyle name="注释 2 10 7" xfId="38911"/>
    <cellStyle name="注释 2 10 8" xfId="38912"/>
    <cellStyle name="注释 2 10 9" xfId="38913"/>
    <cellStyle name="注释 2 11" xfId="38914"/>
    <cellStyle name="注释 2 11 10" xfId="38915"/>
    <cellStyle name="注释 2 11 11" xfId="38916"/>
    <cellStyle name="注释 2 11 12" xfId="38917"/>
    <cellStyle name="注释 2 11 13" xfId="38918"/>
    <cellStyle name="注释 2 11 14" xfId="38919"/>
    <cellStyle name="注释 2 11 15" xfId="38920"/>
    <cellStyle name="注释 2 11 2" xfId="38921"/>
    <cellStyle name="注释 2 11 3" xfId="38922"/>
    <cellStyle name="注释 2 11 4" xfId="38923"/>
    <cellStyle name="注释 2 11 5" xfId="38924"/>
    <cellStyle name="注释 2 11 6" xfId="38925"/>
    <cellStyle name="注释 2 11 7" xfId="38926"/>
    <cellStyle name="注释 2 11 8" xfId="38927"/>
    <cellStyle name="注释 2 11 9" xfId="38928"/>
    <cellStyle name="注释 2 12" xfId="38929"/>
    <cellStyle name="注释 2 12 10" xfId="38930"/>
    <cellStyle name="注释 2 12 11" xfId="38931"/>
    <cellStyle name="注释 2 12 12" xfId="38932"/>
    <cellStyle name="注释 2 12 13" xfId="38933"/>
    <cellStyle name="注释 2 12 14" xfId="38934"/>
    <cellStyle name="注释 2 12 15" xfId="38935"/>
    <cellStyle name="注释 2 12 2" xfId="38936"/>
    <cellStyle name="注释 2 12 3" xfId="38937"/>
    <cellStyle name="注释 2 12 4" xfId="38938"/>
    <cellStyle name="注释 2 12 5" xfId="38939"/>
    <cellStyle name="注释 2 12 6" xfId="38940"/>
    <cellStyle name="注释 2 12 7" xfId="38941"/>
    <cellStyle name="注释 2 12 8" xfId="38942"/>
    <cellStyle name="注释 2 12 9" xfId="38943"/>
    <cellStyle name="注释 2 13" xfId="38944"/>
    <cellStyle name="注释 2 13 10" xfId="38945"/>
    <cellStyle name="注释 2 13 11" xfId="38946"/>
    <cellStyle name="注释 2 13 12" xfId="38947"/>
    <cellStyle name="注释 2 13 13" xfId="38948"/>
    <cellStyle name="注释 2 13 14" xfId="38949"/>
    <cellStyle name="注释 2 13 15" xfId="38950"/>
    <cellStyle name="注释 2 13 2" xfId="38951"/>
    <cellStyle name="注释 2 13 3" xfId="38952"/>
    <cellStyle name="注释 2 13 4" xfId="38953"/>
    <cellStyle name="注释 2 13 5" xfId="38954"/>
    <cellStyle name="注释 2 13 6" xfId="38955"/>
    <cellStyle name="注释 2 13 7" xfId="38956"/>
    <cellStyle name="注释 2 13 8" xfId="38957"/>
    <cellStyle name="注释 2 13 9" xfId="38958"/>
    <cellStyle name="注释 2 14" xfId="38959"/>
    <cellStyle name="注释 2 14 10" xfId="38960"/>
    <cellStyle name="注释 2 14 11" xfId="38961"/>
    <cellStyle name="注释 2 14 12" xfId="38962"/>
    <cellStyle name="注释 2 14 13" xfId="38963"/>
    <cellStyle name="注释 2 14 14" xfId="38964"/>
    <cellStyle name="注释 2 14 15" xfId="38965"/>
    <cellStyle name="注释 2 14 2" xfId="38966"/>
    <cellStyle name="注释 2 14 3" xfId="38967"/>
    <cellStyle name="注释 2 14 4" xfId="38968"/>
    <cellStyle name="注释 2 14 5" xfId="38969"/>
    <cellStyle name="注释 2 14 6" xfId="38970"/>
    <cellStyle name="注释 2 14 7" xfId="38971"/>
    <cellStyle name="注释 2 14 8" xfId="38972"/>
    <cellStyle name="注释 2 14 9" xfId="38973"/>
    <cellStyle name="注释 2 15" xfId="38974"/>
    <cellStyle name="注释 2 15 10" xfId="38975"/>
    <cellStyle name="注释 2 15 11" xfId="38976"/>
    <cellStyle name="注释 2 15 12" xfId="38977"/>
    <cellStyle name="注释 2 15 13" xfId="38978"/>
    <cellStyle name="注释 2 15 14" xfId="38979"/>
    <cellStyle name="注释 2 15 15" xfId="38980"/>
    <cellStyle name="注释 2 15 2" xfId="38981"/>
    <cellStyle name="注释 2 15 3" xfId="38982"/>
    <cellStyle name="注释 2 15 4" xfId="38983"/>
    <cellStyle name="注释 2 15 5" xfId="38984"/>
    <cellStyle name="注释 2 15 6" xfId="38985"/>
    <cellStyle name="注释 2 15 7" xfId="38986"/>
    <cellStyle name="注释 2 15 8" xfId="38987"/>
    <cellStyle name="注释 2 15 9" xfId="38988"/>
    <cellStyle name="注释 2 16" xfId="38989"/>
    <cellStyle name="注释 2 16 10" xfId="38990"/>
    <cellStyle name="注释 2 16 11" xfId="38991"/>
    <cellStyle name="注释 2 16 12" xfId="38992"/>
    <cellStyle name="注释 2 16 13" xfId="38993"/>
    <cellStyle name="注释 2 16 14" xfId="38994"/>
    <cellStyle name="注释 2 16 15" xfId="38995"/>
    <cellStyle name="注释 2 16 2" xfId="38996"/>
    <cellStyle name="注释 2 16 3" xfId="38997"/>
    <cellStyle name="注释 2 16 4" xfId="38998"/>
    <cellStyle name="注释 2 16 5" xfId="38999"/>
    <cellStyle name="注释 2 16 6" xfId="39000"/>
    <cellStyle name="注释 2 16 7" xfId="39001"/>
    <cellStyle name="注释 2 16 8" xfId="39002"/>
    <cellStyle name="注释 2 16 9" xfId="39003"/>
    <cellStyle name="注释 2 17" xfId="39004"/>
    <cellStyle name="注释 2 17 10" xfId="39005"/>
    <cellStyle name="注释 2 17 11" xfId="39006"/>
    <cellStyle name="注释 2 17 12" xfId="39007"/>
    <cellStyle name="注释 2 17 13" xfId="39008"/>
    <cellStyle name="注释 2 17 14" xfId="39009"/>
    <cellStyle name="注释 2 17 15" xfId="39010"/>
    <cellStyle name="注释 2 17 2" xfId="39011"/>
    <cellStyle name="注释 2 17 3" xfId="39012"/>
    <cellStyle name="注释 2 17 4" xfId="39013"/>
    <cellStyle name="注释 2 17 5" xfId="39014"/>
    <cellStyle name="注释 2 17 6" xfId="39015"/>
    <cellStyle name="注释 2 17 7" xfId="39016"/>
    <cellStyle name="注释 2 17 8" xfId="39017"/>
    <cellStyle name="注释 2 17 9" xfId="39018"/>
    <cellStyle name="注释 2 18" xfId="39019"/>
    <cellStyle name="注释 2 18 10" xfId="39020"/>
    <cellStyle name="注释 2 18 11" xfId="39021"/>
    <cellStyle name="注释 2 18 12" xfId="39022"/>
    <cellStyle name="注释 2 18 13" xfId="39023"/>
    <cellStyle name="注释 2 18 14" xfId="39024"/>
    <cellStyle name="注释 2 18 15" xfId="39025"/>
    <cellStyle name="注释 2 18 2" xfId="39026"/>
    <cellStyle name="注释 2 18 3" xfId="39027"/>
    <cellStyle name="注释 2 18 4" xfId="39028"/>
    <cellStyle name="注释 2 18 5" xfId="39029"/>
    <cellStyle name="注释 2 18 6" xfId="39030"/>
    <cellStyle name="注释 2 18 7" xfId="39031"/>
    <cellStyle name="注释 2 18 8" xfId="39032"/>
    <cellStyle name="注释 2 18 9" xfId="39033"/>
    <cellStyle name="注释 2 19" xfId="39034"/>
    <cellStyle name="注释 2 19 10" xfId="39035"/>
    <cellStyle name="注释 2 19 11" xfId="39036"/>
    <cellStyle name="注释 2 19 12" xfId="39037"/>
    <cellStyle name="注释 2 19 13" xfId="39038"/>
    <cellStyle name="注释 2 19 14" xfId="39039"/>
    <cellStyle name="注释 2 19 15" xfId="39040"/>
    <cellStyle name="注释 2 19 2" xfId="39041"/>
    <cellStyle name="注释 2 19 3" xfId="39042"/>
    <cellStyle name="注释 2 19 4" xfId="39043"/>
    <cellStyle name="注释 2 19 5" xfId="39044"/>
    <cellStyle name="注释 2 19 6" xfId="39045"/>
    <cellStyle name="注释 2 19 7" xfId="39046"/>
    <cellStyle name="注释 2 19 8" xfId="39047"/>
    <cellStyle name="注释 2 19 9" xfId="39048"/>
    <cellStyle name="注释 2 2" xfId="39049"/>
    <cellStyle name="注释 2 2 10" xfId="39050"/>
    <cellStyle name="注释 2 2 11" xfId="39051"/>
    <cellStyle name="注释 2 2 12" xfId="39052"/>
    <cellStyle name="注释 2 2 13" xfId="39053"/>
    <cellStyle name="注释 2 2 14" xfId="39054"/>
    <cellStyle name="注释 2 2 15" xfId="39055"/>
    <cellStyle name="注释 2 2 2" xfId="39056"/>
    <cellStyle name="注释 2 2 3" xfId="39057"/>
    <cellStyle name="注释 2 2 4" xfId="39058"/>
    <cellStyle name="注释 2 2 5" xfId="39059"/>
    <cellStyle name="注释 2 2 6" xfId="39060"/>
    <cellStyle name="注释 2 2 7" xfId="39061"/>
    <cellStyle name="注释 2 2 8" xfId="39062"/>
    <cellStyle name="注释 2 2 9" xfId="39063"/>
    <cellStyle name="注释 2 20" xfId="39064"/>
    <cellStyle name="注释 2 20 10" xfId="39065"/>
    <cellStyle name="注释 2 20 11" xfId="39066"/>
    <cellStyle name="注释 2 20 12" xfId="39067"/>
    <cellStyle name="注释 2 20 13" xfId="39068"/>
    <cellStyle name="注释 2 20 14" xfId="39069"/>
    <cellStyle name="注释 2 20 15" xfId="39070"/>
    <cellStyle name="注释 2 20 2" xfId="39071"/>
    <cellStyle name="注释 2 20 3" xfId="39072"/>
    <cellStyle name="注释 2 20 4" xfId="39073"/>
    <cellStyle name="注释 2 20 5" xfId="39074"/>
    <cellStyle name="注释 2 20 6" xfId="39075"/>
    <cellStyle name="注释 2 20 7" xfId="39076"/>
    <cellStyle name="注释 2 20 8" xfId="39077"/>
    <cellStyle name="注释 2 20 9" xfId="39078"/>
    <cellStyle name="注释 2 21" xfId="39079"/>
    <cellStyle name="注释 2 21 10" xfId="39080"/>
    <cellStyle name="注释 2 21 11" xfId="39081"/>
    <cellStyle name="注释 2 21 12" xfId="39082"/>
    <cellStyle name="注释 2 21 13" xfId="39083"/>
    <cellStyle name="注释 2 21 14" xfId="39084"/>
    <cellStyle name="注释 2 21 15" xfId="39085"/>
    <cellStyle name="注释 2 21 2" xfId="39086"/>
    <cellStyle name="注释 2 21 3" xfId="39087"/>
    <cellStyle name="注释 2 21 4" xfId="39088"/>
    <cellStyle name="注释 2 21 5" xfId="39089"/>
    <cellStyle name="注释 2 21 6" xfId="39090"/>
    <cellStyle name="注释 2 21 7" xfId="39091"/>
    <cellStyle name="注释 2 21 8" xfId="39092"/>
    <cellStyle name="注释 2 21 9" xfId="39093"/>
    <cellStyle name="注释 2 22" xfId="39094"/>
    <cellStyle name="注释 2 22 10" xfId="39095"/>
    <cellStyle name="注释 2 22 11" xfId="39096"/>
    <cellStyle name="注释 2 22 12" xfId="39097"/>
    <cellStyle name="注释 2 22 13" xfId="39098"/>
    <cellStyle name="注释 2 22 14" xfId="39099"/>
    <cellStyle name="注释 2 22 15" xfId="39100"/>
    <cellStyle name="注释 2 22 2" xfId="39101"/>
    <cellStyle name="注释 2 22 3" xfId="39102"/>
    <cellStyle name="注释 2 22 4" xfId="39103"/>
    <cellStyle name="注释 2 22 5" xfId="39104"/>
    <cellStyle name="注释 2 22 6" xfId="39105"/>
    <cellStyle name="注释 2 22 7" xfId="39106"/>
    <cellStyle name="注释 2 22 8" xfId="39107"/>
    <cellStyle name="注释 2 22 9" xfId="39108"/>
    <cellStyle name="注释 2 23" xfId="39109"/>
    <cellStyle name="注释 2 23 10" xfId="39110"/>
    <cellStyle name="注释 2 23 11" xfId="39111"/>
    <cellStyle name="注释 2 23 12" xfId="39112"/>
    <cellStyle name="注释 2 23 13" xfId="39113"/>
    <cellStyle name="注释 2 23 14" xfId="39114"/>
    <cellStyle name="注释 2 23 15" xfId="39115"/>
    <cellStyle name="注释 2 23 2" xfId="39116"/>
    <cellStyle name="注释 2 23 3" xfId="39117"/>
    <cellStyle name="注释 2 23 4" xfId="39118"/>
    <cellStyle name="注释 2 23 5" xfId="39119"/>
    <cellStyle name="注释 2 23 6" xfId="39120"/>
    <cellStyle name="注释 2 23 7" xfId="39121"/>
    <cellStyle name="注释 2 23 8" xfId="39122"/>
    <cellStyle name="注释 2 23 9" xfId="39123"/>
    <cellStyle name="注释 2 24" xfId="39124"/>
    <cellStyle name="注释 2 24 10" xfId="39125"/>
    <cellStyle name="注释 2 24 11" xfId="39126"/>
    <cellStyle name="注释 2 24 12" xfId="39127"/>
    <cellStyle name="注释 2 24 13" xfId="39128"/>
    <cellStyle name="注释 2 24 14" xfId="39129"/>
    <cellStyle name="注释 2 24 15" xfId="39130"/>
    <cellStyle name="注释 2 24 2" xfId="39131"/>
    <cellStyle name="注释 2 24 3" xfId="39132"/>
    <cellStyle name="注释 2 24 4" xfId="39133"/>
    <cellStyle name="注释 2 24 5" xfId="39134"/>
    <cellStyle name="注释 2 24 6" xfId="39135"/>
    <cellStyle name="注释 2 24 7" xfId="39136"/>
    <cellStyle name="注释 2 24 8" xfId="39137"/>
    <cellStyle name="注释 2 24 9" xfId="39138"/>
    <cellStyle name="注释 2 25" xfId="39139"/>
    <cellStyle name="注释 2 25 10" xfId="39140"/>
    <cellStyle name="注释 2 25 11" xfId="39141"/>
    <cellStyle name="注释 2 25 12" xfId="39142"/>
    <cellStyle name="注释 2 25 13" xfId="39143"/>
    <cellStyle name="注释 2 25 14" xfId="39144"/>
    <cellStyle name="注释 2 25 15" xfId="39145"/>
    <cellStyle name="注释 2 25 2" xfId="39146"/>
    <cellStyle name="注释 2 25 3" xfId="39147"/>
    <cellStyle name="注释 2 25 4" xfId="39148"/>
    <cellStyle name="注释 2 25 5" xfId="39149"/>
    <cellStyle name="注释 2 25 6" xfId="39150"/>
    <cellStyle name="注释 2 25 7" xfId="39151"/>
    <cellStyle name="注释 2 25 8" xfId="39152"/>
    <cellStyle name="注释 2 25 9" xfId="39153"/>
    <cellStyle name="注释 2 26" xfId="39154"/>
    <cellStyle name="注释 2 26 10" xfId="39155"/>
    <cellStyle name="注释 2 26 11" xfId="39156"/>
    <cellStyle name="注释 2 26 12" xfId="39157"/>
    <cellStyle name="注释 2 26 13" xfId="39158"/>
    <cellStyle name="注释 2 26 14" xfId="39159"/>
    <cellStyle name="注释 2 26 15" xfId="39160"/>
    <cellStyle name="注释 2 26 2" xfId="39161"/>
    <cellStyle name="注释 2 26 3" xfId="39162"/>
    <cellStyle name="注释 2 26 4" xfId="39163"/>
    <cellStyle name="注释 2 26 5" xfId="39164"/>
    <cellStyle name="注释 2 26 6" xfId="39165"/>
    <cellStyle name="注释 2 26 7" xfId="39166"/>
    <cellStyle name="注释 2 26 8" xfId="39167"/>
    <cellStyle name="注释 2 26 9" xfId="39168"/>
    <cellStyle name="注释 2 27" xfId="39169"/>
    <cellStyle name="注释 2 27 10" xfId="39170"/>
    <cellStyle name="注释 2 27 11" xfId="39171"/>
    <cellStyle name="注释 2 27 12" xfId="39172"/>
    <cellStyle name="注释 2 27 13" xfId="39173"/>
    <cellStyle name="注释 2 27 14" xfId="39174"/>
    <cellStyle name="注释 2 27 15" xfId="39175"/>
    <cellStyle name="注释 2 27 2" xfId="39176"/>
    <cellStyle name="注释 2 27 3" xfId="39177"/>
    <cellStyle name="注释 2 27 4" xfId="39178"/>
    <cellStyle name="注释 2 27 5" xfId="39179"/>
    <cellStyle name="注释 2 27 6" xfId="39180"/>
    <cellStyle name="注释 2 27 7" xfId="39181"/>
    <cellStyle name="注释 2 27 8" xfId="39182"/>
    <cellStyle name="注释 2 27 9" xfId="39183"/>
    <cellStyle name="注释 2 28" xfId="39184"/>
    <cellStyle name="注释 2 28 10" xfId="39185"/>
    <cellStyle name="注释 2 28 11" xfId="39186"/>
    <cellStyle name="注释 2 28 12" xfId="39187"/>
    <cellStyle name="注释 2 28 13" xfId="39188"/>
    <cellStyle name="注释 2 28 14" xfId="39189"/>
    <cellStyle name="注释 2 28 15" xfId="39190"/>
    <cellStyle name="注释 2 28 2" xfId="39191"/>
    <cellStyle name="注释 2 28 3" xfId="39192"/>
    <cellStyle name="注释 2 28 4" xfId="39193"/>
    <cellStyle name="注释 2 28 5" xfId="39194"/>
    <cellStyle name="注释 2 28 6" xfId="39195"/>
    <cellStyle name="注释 2 28 7" xfId="39196"/>
    <cellStyle name="注释 2 28 8" xfId="39197"/>
    <cellStyle name="注释 2 28 9" xfId="39198"/>
    <cellStyle name="注释 2 29" xfId="39199"/>
    <cellStyle name="注释 2 29 10" xfId="39200"/>
    <cellStyle name="注释 2 29 11" xfId="39201"/>
    <cellStyle name="注释 2 29 12" xfId="39202"/>
    <cellStyle name="注释 2 29 13" xfId="39203"/>
    <cellStyle name="注释 2 29 14" xfId="39204"/>
    <cellStyle name="注释 2 29 15" xfId="39205"/>
    <cellStyle name="注释 2 29 2" xfId="39206"/>
    <cellStyle name="注释 2 29 3" xfId="39207"/>
    <cellStyle name="注释 2 29 4" xfId="39208"/>
    <cellStyle name="注释 2 29 5" xfId="39209"/>
    <cellStyle name="注释 2 29 6" xfId="39210"/>
    <cellStyle name="注释 2 29 7" xfId="39211"/>
    <cellStyle name="注释 2 29 8" xfId="39212"/>
    <cellStyle name="注释 2 29 9" xfId="39213"/>
    <cellStyle name="注释 2 3" xfId="39214"/>
    <cellStyle name="注释 2 3 10" xfId="39215"/>
    <cellStyle name="注释 2 3 11" xfId="39216"/>
    <cellStyle name="注释 2 3 12" xfId="39217"/>
    <cellStyle name="注释 2 3 13" xfId="39218"/>
    <cellStyle name="注释 2 3 14" xfId="39219"/>
    <cellStyle name="注释 2 3 15" xfId="39220"/>
    <cellStyle name="注释 2 3 2" xfId="39221"/>
    <cellStyle name="注释 2 3 3" xfId="39222"/>
    <cellStyle name="注释 2 3 4" xfId="39223"/>
    <cellStyle name="注释 2 3 5" xfId="39224"/>
    <cellStyle name="注释 2 3 6" xfId="39225"/>
    <cellStyle name="注释 2 3 7" xfId="39226"/>
    <cellStyle name="注释 2 3 8" xfId="39227"/>
    <cellStyle name="注释 2 3 9" xfId="39228"/>
    <cellStyle name="注释 2 30" xfId="39229"/>
    <cellStyle name="注释 2 30 10" xfId="39230"/>
    <cellStyle name="注释 2 30 11" xfId="39231"/>
    <cellStyle name="注释 2 30 12" xfId="39232"/>
    <cellStyle name="注释 2 30 13" xfId="39233"/>
    <cellStyle name="注释 2 30 14" xfId="39234"/>
    <cellStyle name="注释 2 30 15" xfId="39235"/>
    <cellStyle name="注释 2 30 2" xfId="39236"/>
    <cellStyle name="注释 2 30 3" xfId="39237"/>
    <cellStyle name="注释 2 30 4" xfId="39238"/>
    <cellStyle name="注释 2 30 5" xfId="39239"/>
    <cellStyle name="注释 2 30 6" xfId="39240"/>
    <cellStyle name="注释 2 30 7" xfId="39241"/>
    <cellStyle name="注释 2 30 8" xfId="39242"/>
    <cellStyle name="注释 2 30 9" xfId="39243"/>
    <cellStyle name="注释 2 31" xfId="39244"/>
    <cellStyle name="注释 2 31 10" xfId="39245"/>
    <cellStyle name="注释 2 31 11" xfId="39246"/>
    <cellStyle name="注释 2 31 12" xfId="39247"/>
    <cellStyle name="注释 2 31 13" xfId="39248"/>
    <cellStyle name="注释 2 31 14" xfId="39249"/>
    <cellStyle name="注释 2 31 15" xfId="39250"/>
    <cellStyle name="注释 2 31 2" xfId="39251"/>
    <cellStyle name="注释 2 31 3" xfId="39252"/>
    <cellStyle name="注释 2 31 4" xfId="39253"/>
    <cellStyle name="注释 2 31 5" xfId="39254"/>
    <cellStyle name="注释 2 31 6" xfId="39255"/>
    <cellStyle name="注释 2 31 7" xfId="39256"/>
    <cellStyle name="注释 2 31 8" xfId="39257"/>
    <cellStyle name="注释 2 31 9" xfId="39258"/>
    <cellStyle name="注释 2 32" xfId="39259"/>
    <cellStyle name="注释 2 32 10" xfId="39260"/>
    <cellStyle name="注释 2 32 11" xfId="39261"/>
    <cellStyle name="注释 2 32 12" xfId="39262"/>
    <cellStyle name="注释 2 32 13" xfId="39263"/>
    <cellStyle name="注释 2 32 14" xfId="39264"/>
    <cellStyle name="注释 2 32 15" xfId="39265"/>
    <cellStyle name="注释 2 32 2" xfId="39266"/>
    <cellStyle name="注释 2 32 3" xfId="39267"/>
    <cellStyle name="注释 2 32 4" xfId="39268"/>
    <cellStyle name="注释 2 32 5" xfId="39269"/>
    <cellStyle name="注释 2 32 6" xfId="39270"/>
    <cellStyle name="注释 2 32 7" xfId="39271"/>
    <cellStyle name="注释 2 32 8" xfId="39272"/>
    <cellStyle name="注释 2 32 9" xfId="39273"/>
    <cellStyle name="注释 2 33" xfId="39274"/>
    <cellStyle name="注释 2 33 10" xfId="39275"/>
    <cellStyle name="注释 2 33 11" xfId="39276"/>
    <cellStyle name="注释 2 33 12" xfId="39277"/>
    <cellStyle name="注释 2 33 13" xfId="39278"/>
    <cellStyle name="注释 2 33 14" xfId="39279"/>
    <cellStyle name="注释 2 33 15" xfId="39280"/>
    <cellStyle name="注释 2 33 2" xfId="39281"/>
    <cellStyle name="注释 2 33 3" xfId="39282"/>
    <cellStyle name="注释 2 33 4" xfId="39283"/>
    <cellStyle name="注释 2 33 5" xfId="39284"/>
    <cellStyle name="注释 2 33 6" xfId="39285"/>
    <cellStyle name="注释 2 33 7" xfId="39286"/>
    <cellStyle name="注释 2 33 8" xfId="39287"/>
    <cellStyle name="注释 2 33 9" xfId="39288"/>
    <cellStyle name="注释 2 34" xfId="39289"/>
    <cellStyle name="注释 2 34 10" xfId="39290"/>
    <cellStyle name="注释 2 34 11" xfId="39291"/>
    <cellStyle name="注释 2 34 12" xfId="39292"/>
    <cellStyle name="注释 2 34 13" xfId="39293"/>
    <cellStyle name="注释 2 34 14" xfId="39294"/>
    <cellStyle name="注释 2 34 15" xfId="39295"/>
    <cellStyle name="注释 2 34 2" xfId="39296"/>
    <cellStyle name="注释 2 34 3" xfId="39297"/>
    <cellStyle name="注释 2 34 4" xfId="39298"/>
    <cellStyle name="注释 2 34 5" xfId="39299"/>
    <cellStyle name="注释 2 34 6" xfId="39300"/>
    <cellStyle name="注释 2 34 7" xfId="39301"/>
    <cellStyle name="注释 2 34 8" xfId="39302"/>
    <cellStyle name="注释 2 34 9" xfId="39303"/>
    <cellStyle name="注释 2 35" xfId="39304"/>
    <cellStyle name="注释 2 36" xfId="39305"/>
    <cellStyle name="注释 2 37" xfId="39306"/>
    <cellStyle name="注释 2 38" xfId="39307"/>
    <cellStyle name="注释 2 39" xfId="39308"/>
    <cellStyle name="注释 2 4" xfId="39309"/>
    <cellStyle name="注释 2 4 10" xfId="39310"/>
    <cellStyle name="注释 2 4 11" xfId="39311"/>
    <cellStyle name="注释 2 4 12" xfId="39312"/>
    <cellStyle name="注释 2 4 13" xfId="39313"/>
    <cellStyle name="注释 2 4 14" xfId="39314"/>
    <cellStyle name="注释 2 4 15" xfId="39315"/>
    <cellStyle name="注释 2 4 2" xfId="39316"/>
    <cellStyle name="注释 2 4 3" xfId="39317"/>
    <cellStyle name="注释 2 4 4" xfId="39318"/>
    <cellStyle name="注释 2 4 5" xfId="39319"/>
    <cellStyle name="注释 2 4 6" xfId="39320"/>
    <cellStyle name="注释 2 4 7" xfId="39321"/>
    <cellStyle name="注释 2 4 8" xfId="39322"/>
    <cellStyle name="注释 2 4 9" xfId="39323"/>
    <cellStyle name="注释 2 40" xfId="39324"/>
    <cellStyle name="注释 2 41" xfId="39325"/>
    <cellStyle name="注释 2 42" xfId="39326"/>
    <cellStyle name="注释 2 43" xfId="39327"/>
    <cellStyle name="注释 2 44" xfId="39328"/>
    <cellStyle name="注释 2 45" xfId="39329"/>
    <cellStyle name="注释 2 46" xfId="39330"/>
    <cellStyle name="注释 2 47" xfId="39331"/>
    <cellStyle name="注释 2 48" xfId="39332"/>
    <cellStyle name="注释 2 49" xfId="39333"/>
    <cellStyle name="注释 2 5" xfId="39334"/>
    <cellStyle name="注释 2 5 10" xfId="39335"/>
    <cellStyle name="注释 2 5 11" xfId="39336"/>
    <cellStyle name="注释 2 5 12" xfId="39337"/>
    <cellStyle name="注释 2 5 13" xfId="39338"/>
    <cellStyle name="注释 2 5 14" xfId="39339"/>
    <cellStyle name="注释 2 5 15" xfId="39340"/>
    <cellStyle name="注释 2 5 2" xfId="39341"/>
    <cellStyle name="注释 2 5 3" xfId="39342"/>
    <cellStyle name="注释 2 5 4" xfId="39343"/>
    <cellStyle name="注释 2 5 5" xfId="39344"/>
    <cellStyle name="注释 2 5 6" xfId="39345"/>
    <cellStyle name="注释 2 5 7" xfId="39346"/>
    <cellStyle name="注释 2 5 8" xfId="39347"/>
    <cellStyle name="注释 2 5 9" xfId="39348"/>
    <cellStyle name="注释 2 50" xfId="39349"/>
    <cellStyle name="注释 2 51" xfId="39350"/>
    <cellStyle name="注释 2 52" xfId="39351"/>
    <cellStyle name="注释 2 53" xfId="39352"/>
    <cellStyle name="注释 2 54" xfId="39353"/>
    <cellStyle name="注释 2 55" xfId="39354"/>
    <cellStyle name="注释 2 56" xfId="39355"/>
    <cellStyle name="注释 2 57" xfId="39356"/>
    <cellStyle name="注释 2 58" xfId="39357"/>
    <cellStyle name="注释 2 59" xfId="39358"/>
    <cellStyle name="注释 2 6" xfId="39359"/>
    <cellStyle name="注释 2 6 10" xfId="39360"/>
    <cellStyle name="注释 2 6 11" xfId="39361"/>
    <cellStyle name="注释 2 6 12" xfId="39362"/>
    <cellStyle name="注释 2 6 13" xfId="39363"/>
    <cellStyle name="注释 2 6 14" xfId="39364"/>
    <cellStyle name="注释 2 6 15" xfId="39365"/>
    <cellStyle name="注释 2 6 2" xfId="39366"/>
    <cellStyle name="注释 2 6 3" xfId="39367"/>
    <cellStyle name="注释 2 6 4" xfId="39368"/>
    <cellStyle name="注释 2 6 5" xfId="39369"/>
    <cellStyle name="注释 2 6 6" xfId="39370"/>
    <cellStyle name="注释 2 6 7" xfId="39371"/>
    <cellStyle name="注释 2 6 8" xfId="39372"/>
    <cellStyle name="注释 2 6 9" xfId="39373"/>
    <cellStyle name="注释 2 60" xfId="39374"/>
    <cellStyle name="注释 2 7" xfId="39375"/>
    <cellStyle name="注释 2 7 10" xfId="39376"/>
    <cellStyle name="注释 2 7 11" xfId="39377"/>
    <cellStyle name="注释 2 7 12" xfId="39378"/>
    <cellStyle name="注释 2 7 13" xfId="39379"/>
    <cellStyle name="注释 2 7 14" xfId="39380"/>
    <cellStyle name="注释 2 7 15" xfId="39381"/>
    <cellStyle name="注释 2 7 2" xfId="39382"/>
    <cellStyle name="注释 2 7 3" xfId="39383"/>
    <cellStyle name="注释 2 7 4" xfId="39384"/>
    <cellStyle name="注释 2 7 5" xfId="39385"/>
    <cellStyle name="注释 2 7 6" xfId="39386"/>
    <cellStyle name="注释 2 7 7" xfId="39387"/>
    <cellStyle name="注释 2 7 8" xfId="39388"/>
    <cellStyle name="注释 2 7 9" xfId="39389"/>
    <cellStyle name="注释 2 8" xfId="39390"/>
    <cellStyle name="注释 2 8 10" xfId="39391"/>
    <cellStyle name="注释 2 8 11" xfId="39392"/>
    <cellStyle name="注释 2 8 12" xfId="39393"/>
    <cellStyle name="注释 2 8 13" xfId="39394"/>
    <cellStyle name="注释 2 8 14" xfId="39395"/>
    <cellStyle name="注释 2 8 15" xfId="39396"/>
    <cellStyle name="注释 2 8 2" xfId="39397"/>
    <cellStyle name="注释 2 8 3" xfId="39398"/>
    <cellStyle name="注释 2 8 4" xfId="39399"/>
    <cellStyle name="注释 2 8 5" xfId="39400"/>
    <cellStyle name="注释 2 8 6" xfId="39401"/>
    <cellStyle name="注释 2 8 7" xfId="39402"/>
    <cellStyle name="注释 2 8 8" xfId="39403"/>
    <cellStyle name="注释 2 8 9" xfId="39404"/>
    <cellStyle name="注释 2 9" xfId="39405"/>
    <cellStyle name="注释 2 9 10" xfId="39406"/>
    <cellStyle name="注释 2 9 11" xfId="39407"/>
    <cellStyle name="注释 2 9 12" xfId="39408"/>
    <cellStyle name="注释 2 9 13" xfId="39409"/>
    <cellStyle name="注释 2 9 14" xfId="39410"/>
    <cellStyle name="注释 2 9 15" xfId="39411"/>
    <cellStyle name="注释 2 9 2" xfId="39412"/>
    <cellStyle name="注释 2 9 3" xfId="39413"/>
    <cellStyle name="注释 2 9 4" xfId="39414"/>
    <cellStyle name="注释 2 9 5" xfId="39415"/>
    <cellStyle name="注释 2 9 6" xfId="39416"/>
    <cellStyle name="注释 2 9 7" xfId="39417"/>
    <cellStyle name="注释 2 9 8" xfId="39418"/>
    <cellStyle name="注释 2 9 9" xfId="39419"/>
    <cellStyle name="注释 3" xfId="39420"/>
    <cellStyle name="注释 3 10" xfId="39421"/>
    <cellStyle name="注释 3 11" xfId="39422"/>
    <cellStyle name="注释 3 12" xfId="39423"/>
    <cellStyle name="注释 3 13" xfId="39424"/>
    <cellStyle name="注释 3 14" xfId="39425"/>
    <cellStyle name="注释 3 15" xfId="39426"/>
    <cellStyle name="注释 3 16" xfId="39427"/>
    <cellStyle name="注释 3 17" xfId="39428"/>
    <cellStyle name="注释 3 18" xfId="39429"/>
    <cellStyle name="注释 3 19" xfId="39430"/>
    <cellStyle name="注释 3 2" xfId="39431"/>
    <cellStyle name="注释 3 2 10" xfId="39432"/>
    <cellStyle name="注释 3 2 11" xfId="39433"/>
    <cellStyle name="注释 3 2 12" xfId="39434"/>
    <cellStyle name="注释 3 2 13" xfId="39435"/>
    <cellStyle name="注释 3 2 14" xfId="39436"/>
    <cellStyle name="注释 3 2 15" xfId="39437"/>
    <cellStyle name="注释 3 2 2" xfId="39438"/>
    <cellStyle name="注释 3 2 3" xfId="39439"/>
    <cellStyle name="注释 3 2 4" xfId="39440"/>
    <cellStyle name="注释 3 2 5" xfId="39441"/>
    <cellStyle name="注释 3 2 6" xfId="39442"/>
    <cellStyle name="注释 3 2 7" xfId="39443"/>
    <cellStyle name="注释 3 2 8" xfId="39444"/>
    <cellStyle name="注释 3 2 9" xfId="39445"/>
    <cellStyle name="注释 3 20" xfId="39446"/>
    <cellStyle name="注释 3 21" xfId="39447"/>
    <cellStyle name="注释 3 22" xfId="39448"/>
    <cellStyle name="注释 3 23" xfId="39449"/>
    <cellStyle name="注释 3 24" xfId="39450"/>
    <cellStyle name="注释 3 25" xfId="39451"/>
    <cellStyle name="注释 3 26" xfId="39452"/>
    <cellStyle name="注释 3 27" xfId="39453"/>
    <cellStyle name="注释 3 28" xfId="39454"/>
    <cellStyle name="注释 3 29" xfId="39455"/>
    <cellStyle name="注释 3 3" xfId="39456"/>
    <cellStyle name="注释 3 3 10" xfId="39457"/>
    <cellStyle name="注释 3 3 11" xfId="39458"/>
    <cellStyle name="注释 3 3 12" xfId="39459"/>
    <cellStyle name="注释 3 3 13" xfId="39460"/>
    <cellStyle name="注释 3 3 14" xfId="39461"/>
    <cellStyle name="注释 3 3 15" xfId="39462"/>
    <cellStyle name="注释 3 3 2" xfId="39463"/>
    <cellStyle name="注释 3 3 3" xfId="39464"/>
    <cellStyle name="注释 3 3 4" xfId="39465"/>
    <cellStyle name="注释 3 3 5" xfId="39466"/>
    <cellStyle name="注释 3 3 6" xfId="39467"/>
    <cellStyle name="注释 3 3 7" xfId="39468"/>
    <cellStyle name="注释 3 3 8" xfId="39469"/>
    <cellStyle name="注释 3 3 9" xfId="39470"/>
    <cellStyle name="注释 3 30" xfId="39471"/>
    <cellStyle name="注释 3 31" xfId="39472"/>
    <cellStyle name="注释 3 32" xfId="39473"/>
    <cellStyle name="注释 3 33" xfId="39474"/>
    <cellStyle name="注释 3 4" xfId="39475"/>
    <cellStyle name="注释 3 4 10" xfId="39476"/>
    <cellStyle name="注释 3 4 11" xfId="39477"/>
    <cellStyle name="注释 3 4 12" xfId="39478"/>
    <cellStyle name="注释 3 4 13" xfId="39479"/>
    <cellStyle name="注释 3 4 14" xfId="39480"/>
    <cellStyle name="注释 3 4 15" xfId="39481"/>
    <cellStyle name="注释 3 4 2" xfId="39482"/>
    <cellStyle name="注释 3 4 3" xfId="39483"/>
    <cellStyle name="注释 3 4 4" xfId="39484"/>
    <cellStyle name="注释 3 4 5" xfId="39485"/>
    <cellStyle name="注释 3 4 6" xfId="39486"/>
    <cellStyle name="注释 3 4 7" xfId="39487"/>
    <cellStyle name="注释 3 4 8" xfId="39488"/>
    <cellStyle name="注释 3 4 9" xfId="39489"/>
    <cellStyle name="注释 3 5" xfId="39490"/>
    <cellStyle name="注释 3 5 10" xfId="39491"/>
    <cellStyle name="注释 3 5 11" xfId="39492"/>
    <cellStyle name="注释 3 5 12" xfId="39493"/>
    <cellStyle name="注释 3 5 13" xfId="39494"/>
    <cellStyle name="注释 3 5 14" xfId="39495"/>
    <cellStyle name="注释 3 5 15" xfId="39496"/>
    <cellStyle name="注释 3 5 2" xfId="39497"/>
    <cellStyle name="注释 3 5 3" xfId="39498"/>
    <cellStyle name="注释 3 5 4" xfId="39499"/>
    <cellStyle name="注释 3 5 5" xfId="39500"/>
    <cellStyle name="注释 3 5 6" xfId="39501"/>
    <cellStyle name="注释 3 5 7" xfId="39502"/>
    <cellStyle name="注释 3 5 8" xfId="39503"/>
    <cellStyle name="注释 3 5 9" xfId="39504"/>
    <cellStyle name="注释 3 6" xfId="39505"/>
    <cellStyle name="注释 3 6 10" xfId="39506"/>
    <cellStyle name="注释 3 6 11" xfId="39507"/>
    <cellStyle name="注释 3 6 12" xfId="39508"/>
    <cellStyle name="注释 3 6 13" xfId="39509"/>
    <cellStyle name="注释 3 6 14" xfId="39510"/>
    <cellStyle name="注释 3 6 15" xfId="39511"/>
    <cellStyle name="注释 3 6 2" xfId="39512"/>
    <cellStyle name="注释 3 6 3" xfId="39513"/>
    <cellStyle name="注释 3 6 4" xfId="39514"/>
    <cellStyle name="注释 3 6 5" xfId="39515"/>
    <cellStyle name="注释 3 6 6" xfId="39516"/>
    <cellStyle name="注释 3 6 7" xfId="39517"/>
    <cellStyle name="注释 3 6 8" xfId="39518"/>
    <cellStyle name="注释 3 6 9" xfId="39519"/>
    <cellStyle name="注释 3 7" xfId="39520"/>
    <cellStyle name="注释 3 7 10" xfId="39521"/>
    <cellStyle name="注释 3 7 11" xfId="39522"/>
    <cellStyle name="注释 3 7 12" xfId="39523"/>
    <cellStyle name="注释 3 7 13" xfId="39524"/>
    <cellStyle name="注释 3 7 14" xfId="39525"/>
    <cellStyle name="注释 3 7 15" xfId="39526"/>
    <cellStyle name="注释 3 7 2" xfId="39527"/>
    <cellStyle name="注释 3 7 3" xfId="39528"/>
    <cellStyle name="注释 3 7 4" xfId="39529"/>
    <cellStyle name="注释 3 7 5" xfId="39530"/>
    <cellStyle name="注释 3 7 6" xfId="39531"/>
    <cellStyle name="注释 3 7 7" xfId="39532"/>
    <cellStyle name="注释 3 7 8" xfId="39533"/>
    <cellStyle name="注释 3 7 9" xfId="39534"/>
    <cellStyle name="注释 3 8" xfId="39535"/>
    <cellStyle name="注释 3 9" xfId="39536"/>
    <cellStyle name="注释 4" xfId="39537"/>
    <cellStyle name="注释 4 10" xfId="39538"/>
    <cellStyle name="注释 4 11" xfId="39539"/>
    <cellStyle name="注释 4 12" xfId="39540"/>
    <cellStyle name="注释 4 13" xfId="39541"/>
    <cellStyle name="注释 4 14" xfId="39542"/>
    <cellStyle name="注释 4 15" xfId="39543"/>
    <cellStyle name="注释 4 2" xfId="39544"/>
    <cellStyle name="注释 4 3" xfId="39545"/>
    <cellStyle name="注释 4 4" xfId="39546"/>
    <cellStyle name="注释 4 5" xfId="39547"/>
    <cellStyle name="注释 4 6" xfId="39548"/>
    <cellStyle name="注释 4 7" xfId="39549"/>
    <cellStyle name="注释 4 8" xfId="39550"/>
    <cellStyle name="注释 4 9" xfId="39551"/>
    <cellStyle name="注释 5" xfId="39552"/>
    <cellStyle name="注释 5 10" xfId="39553"/>
    <cellStyle name="注释 5 11" xfId="39554"/>
    <cellStyle name="注释 5 12" xfId="39555"/>
    <cellStyle name="注释 5 13" xfId="39556"/>
    <cellStyle name="注释 5 14" xfId="39557"/>
    <cellStyle name="注释 5 15" xfId="39558"/>
    <cellStyle name="注释 5 2" xfId="39559"/>
    <cellStyle name="注释 5 3" xfId="39560"/>
    <cellStyle name="注释 5 4" xfId="39561"/>
    <cellStyle name="注释 5 5" xfId="39562"/>
    <cellStyle name="注释 5 6" xfId="39563"/>
    <cellStyle name="注释 5 7" xfId="39564"/>
    <cellStyle name="注释 5 8" xfId="39565"/>
    <cellStyle name="注释 5 9" xfId="39566"/>
    <cellStyle name="注释 6" xfId="39567"/>
    <cellStyle name="注释 6 10" xfId="39568"/>
    <cellStyle name="注释 6 11" xfId="39569"/>
    <cellStyle name="注释 6 12" xfId="39570"/>
    <cellStyle name="注释 6 13" xfId="39571"/>
    <cellStyle name="注释 6 14" xfId="39572"/>
    <cellStyle name="注释 6 15" xfId="39573"/>
    <cellStyle name="注释 6 2" xfId="39574"/>
    <cellStyle name="注释 6 3" xfId="39575"/>
    <cellStyle name="注释 6 4" xfId="39576"/>
    <cellStyle name="注释 6 5" xfId="39577"/>
    <cellStyle name="注释 6 6" xfId="39578"/>
    <cellStyle name="注释 6 7" xfId="39579"/>
    <cellStyle name="注释 6 8" xfId="39580"/>
    <cellStyle name="注释 6 9" xfId="39581"/>
    <cellStyle name="注释 7" xfId="39582"/>
    <cellStyle name="注释 7 10" xfId="39583"/>
    <cellStyle name="注释 7 11" xfId="39584"/>
    <cellStyle name="注释 7 12" xfId="39585"/>
    <cellStyle name="注释 7 13" xfId="39586"/>
    <cellStyle name="注释 7 14" xfId="39587"/>
    <cellStyle name="注释 7 15" xfId="39588"/>
    <cellStyle name="注释 7 2" xfId="39589"/>
    <cellStyle name="注释 7 3" xfId="39590"/>
    <cellStyle name="注释 7 4" xfId="39591"/>
    <cellStyle name="注释 7 5" xfId="39592"/>
    <cellStyle name="注释 7 6" xfId="39593"/>
    <cellStyle name="注释 7 7" xfId="39594"/>
    <cellStyle name="注释 7 8" xfId="39595"/>
    <cellStyle name="注释 7 9" xfId="39596"/>
    <cellStyle name="注释 8" xfId="39597"/>
    <cellStyle name="注释 8 10" xfId="39598"/>
    <cellStyle name="注释 8 11" xfId="39599"/>
    <cellStyle name="注释 8 12" xfId="39600"/>
    <cellStyle name="注释 8 13" xfId="39601"/>
    <cellStyle name="注释 8 14" xfId="39602"/>
    <cellStyle name="注释 8 15" xfId="39603"/>
    <cellStyle name="注释 8 2" xfId="39604"/>
    <cellStyle name="注释 8 3" xfId="39605"/>
    <cellStyle name="注释 8 4" xfId="39606"/>
    <cellStyle name="注释 8 5" xfId="39607"/>
    <cellStyle name="注释 8 6" xfId="39608"/>
    <cellStyle name="注释 8 7" xfId="39609"/>
    <cellStyle name="注释 8 8" xfId="39610"/>
    <cellStyle name="注释 8 9" xfId="39611"/>
    <cellStyle name="注释 9" xfId="39612"/>
    <cellStyle name="注释 9 10" xfId="39613"/>
    <cellStyle name="注释 9 11" xfId="39614"/>
    <cellStyle name="注释 9 12" xfId="39615"/>
    <cellStyle name="注释 9 13" xfId="39616"/>
    <cellStyle name="注释 9 14" xfId="39617"/>
    <cellStyle name="注释 9 15" xfId="39618"/>
    <cellStyle name="注释 9 2" xfId="39619"/>
    <cellStyle name="注释 9 3" xfId="39620"/>
    <cellStyle name="注释 9 4" xfId="39621"/>
    <cellStyle name="注释 9 5" xfId="39622"/>
    <cellStyle name="注释 9 6" xfId="39623"/>
    <cellStyle name="注释 9 7" xfId="39624"/>
    <cellStyle name="注释 9 8" xfId="39625"/>
    <cellStyle name="注释 9 9" xfId="39626"/>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332390</xdr:colOff>
      <xdr:row>29</xdr:row>
      <xdr:rowOff>18426</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876190" cy="4990476"/>
        </a:xfrm>
        <a:prstGeom prst="rect">
          <a:avLst/>
        </a:prstGeom>
      </xdr:spPr>
    </xdr:pic>
    <xdr:clientData/>
  </xdr:twoCellAnchor>
  <xdr:twoCellAnchor>
    <xdr:from>
      <xdr:col>3</xdr:col>
      <xdr:colOff>581025</xdr:colOff>
      <xdr:row>20</xdr:row>
      <xdr:rowOff>0</xdr:rowOff>
    </xdr:from>
    <xdr:to>
      <xdr:col>4</xdr:col>
      <xdr:colOff>666750</xdr:colOff>
      <xdr:row>22</xdr:row>
      <xdr:rowOff>152400</xdr:rowOff>
    </xdr:to>
    <xdr:sp macro="" textlink="">
      <xdr:nvSpPr>
        <xdr:cNvPr id="3" name="TextBox 2">
          <a:extLst>
            <a:ext uri="{FF2B5EF4-FFF2-40B4-BE49-F238E27FC236}">
              <a16:creationId xmlns="" xmlns:a16="http://schemas.microsoft.com/office/drawing/2014/main" id="{00000000-0008-0000-2F00-000003000000}"/>
            </a:ext>
          </a:extLst>
        </xdr:cNvPr>
        <xdr:cNvSpPr txBox="1"/>
      </xdr:nvSpPr>
      <xdr:spPr>
        <a:xfrm>
          <a:off x="2638425" y="3429000"/>
          <a:ext cx="771525" cy="4953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1</xdr:col>
      <xdr:colOff>152400</xdr:colOff>
      <xdr:row>16</xdr:row>
      <xdr:rowOff>142875</xdr:rowOff>
    </xdr:from>
    <xdr:to>
      <xdr:col>2</xdr:col>
      <xdr:colOff>495300</xdr:colOff>
      <xdr:row>20</xdr:row>
      <xdr:rowOff>85725</xdr:rowOff>
    </xdr:to>
    <xdr:sp macro="" textlink="">
      <xdr:nvSpPr>
        <xdr:cNvPr id="4" name="TextBox 3">
          <a:extLst>
            <a:ext uri="{FF2B5EF4-FFF2-40B4-BE49-F238E27FC236}">
              <a16:creationId xmlns="" xmlns:a16="http://schemas.microsoft.com/office/drawing/2014/main" id="{00000000-0008-0000-2F00-000004000000}"/>
            </a:ext>
          </a:extLst>
        </xdr:cNvPr>
        <xdr:cNvSpPr txBox="1"/>
      </xdr:nvSpPr>
      <xdr:spPr>
        <a:xfrm>
          <a:off x="838200" y="2886075"/>
          <a:ext cx="1028700" cy="628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r>
            <a:rPr lang="zh-CN" altLang="en-US" sz="1100"/>
            <a:t>中关村环保园创中心</a:t>
          </a:r>
        </a:p>
      </xdr:txBody>
    </xdr:sp>
    <xdr:clientData/>
  </xdr:twoCellAnchor>
  <xdr:twoCellAnchor>
    <xdr:from>
      <xdr:col>5</xdr:col>
      <xdr:colOff>95250</xdr:colOff>
      <xdr:row>6</xdr:row>
      <xdr:rowOff>161925</xdr:rowOff>
    </xdr:from>
    <xdr:to>
      <xdr:col>6</xdr:col>
      <xdr:colOff>361950</xdr:colOff>
      <xdr:row>9</xdr:row>
      <xdr:rowOff>161925</xdr:rowOff>
    </xdr:to>
    <xdr:sp macro="" textlink="">
      <xdr:nvSpPr>
        <xdr:cNvPr id="5" name="TextBox 4">
          <a:extLst>
            <a:ext uri="{FF2B5EF4-FFF2-40B4-BE49-F238E27FC236}">
              <a16:creationId xmlns="" xmlns:a16="http://schemas.microsoft.com/office/drawing/2014/main" id="{00000000-0008-0000-2F00-000005000000}"/>
            </a:ext>
          </a:extLst>
        </xdr:cNvPr>
        <xdr:cNvSpPr txBox="1"/>
      </xdr:nvSpPr>
      <xdr:spPr>
        <a:xfrm>
          <a:off x="3524250" y="1190625"/>
          <a:ext cx="952500" cy="514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r>
            <a:rPr lang="zh-CN" altLang="en-US" sz="1100"/>
            <a:t>永丰智慧谷</a:t>
          </a:r>
        </a:p>
      </xdr:txBody>
    </xdr:sp>
    <xdr:clientData/>
  </xdr:twoCellAnchor>
  <xdr:twoCellAnchor>
    <xdr:from>
      <xdr:col>5</xdr:col>
      <xdr:colOff>561975</xdr:colOff>
      <xdr:row>13</xdr:row>
      <xdr:rowOff>19050</xdr:rowOff>
    </xdr:from>
    <xdr:to>
      <xdr:col>7</xdr:col>
      <xdr:colOff>276225</xdr:colOff>
      <xdr:row>17</xdr:row>
      <xdr:rowOff>133350</xdr:rowOff>
    </xdr:to>
    <xdr:sp macro="" textlink="">
      <xdr:nvSpPr>
        <xdr:cNvPr id="6" name="TextBox 5">
          <a:extLst>
            <a:ext uri="{FF2B5EF4-FFF2-40B4-BE49-F238E27FC236}">
              <a16:creationId xmlns="" xmlns:a16="http://schemas.microsoft.com/office/drawing/2014/main" id="{00000000-0008-0000-2F00-000006000000}"/>
            </a:ext>
          </a:extLst>
        </xdr:cNvPr>
        <xdr:cNvSpPr txBox="1"/>
      </xdr:nvSpPr>
      <xdr:spPr>
        <a:xfrm>
          <a:off x="3990975" y="2247900"/>
          <a:ext cx="1085850" cy="800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r>
            <a:rPr lang="zh-CN" altLang="en-US" sz="1100"/>
            <a:t>中关村集成电路设计园</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47625</xdr:colOff>
      <xdr:row>19</xdr:row>
      <xdr:rowOff>84944</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
          <a:ext cx="7591425" cy="3342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94038</xdr:colOff>
      <xdr:row>30</xdr:row>
      <xdr:rowOff>27929</xdr:rowOff>
    </xdr:to>
    <xdr:pic>
      <xdr:nvPicPr>
        <xdr:cNvPr id="2" name="图片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9695238" cy="51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151352</xdr:colOff>
      <xdr:row>30</xdr:row>
      <xdr:rowOff>123167</xdr:rowOff>
    </xdr:to>
    <xdr:pic>
      <xdr:nvPicPr>
        <xdr:cNvPr id="2" name="图片 1">
          <a:extLst>
            <a:ext uri="{FF2B5EF4-FFF2-40B4-BE49-F238E27FC236}">
              <a16:creationId xmlns=""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8380952" cy="5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20</xdr:row>
      <xdr:rowOff>142875</xdr:rowOff>
    </xdr:to>
    <xdr:pic>
      <xdr:nvPicPr>
        <xdr:cNvPr id="2" name="图片 1">
          <a:extLst>
            <a:ext uri="{FF2B5EF4-FFF2-40B4-BE49-F238E27FC236}">
              <a16:creationId xmlns="" xmlns:a16="http://schemas.microsoft.com/office/drawing/2014/main" id="{38C61845-B7A4-C1ED-DFBE-0C9D15C1F049}"/>
            </a:ext>
          </a:extLst>
        </xdr:cNvPr>
        <xdr:cNvPicPr>
          <a:picLocks noChangeAspect="1"/>
        </xdr:cNvPicPr>
      </xdr:nvPicPr>
      <xdr:blipFill>
        <a:blip xmlns:r="http://schemas.openxmlformats.org/officeDocument/2006/relationships" r:embed="rId1"/>
        <a:stretch>
          <a:fillRect/>
        </a:stretch>
      </xdr:blipFill>
      <xdr:spPr>
        <a:xfrm>
          <a:off x="0" y="0"/>
          <a:ext cx="8277225" cy="3571875"/>
        </a:xfrm>
        <a:prstGeom prst="rect">
          <a:avLst/>
        </a:prstGeom>
      </xdr:spPr>
    </xdr:pic>
    <xdr:clientData/>
  </xdr:twoCellAnchor>
  <xdr:twoCellAnchor editAs="oneCell">
    <xdr:from>
      <xdr:col>0</xdr:col>
      <xdr:colOff>0</xdr:colOff>
      <xdr:row>21</xdr:row>
      <xdr:rowOff>0</xdr:rowOff>
    </xdr:from>
    <xdr:to>
      <xdr:col>11</xdr:col>
      <xdr:colOff>466725</xdr:colOff>
      <xdr:row>57</xdr:row>
      <xdr:rowOff>85725</xdr:rowOff>
    </xdr:to>
    <xdr:pic>
      <xdr:nvPicPr>
        <xdr:cNvPr id="3" name="图片 2">
          <a:extLst>
            <a:ext uri="{FF2B5EF4-FFF2-40B4-BE49-F238E27FC236}">
              <a16:creationId xmlns="" xmlns:a16="http://schemas.microsoft.com/office/drawing/2014/main" id="{2DC8EE53-C7D4-131E-87C1-53CF67FB22CC}"/>
            </a:ext>
          </a:extLst>
        </xdr:cNvPr>
        <xdr:cNvPicPr>
          <a:picLocks noChangeAspect="1"/>
        </xdr:cNvPicPr>
      </xdr:nvPicPr>
      <xdr:blipFill>
        <a:blip xmlns:r="http://schemas.openxmlformats.org/officeDocument/2006/relationships" r:embed="rId2"/>
        <a:stretch>
          <a:fillRect/>
        </a:stretch>
      </xdr:blipFill>
      <xdr:spPr>
        <a:xfrm>
          <a:off x="0" y="3600450"/>
          <a:ext cx="8010525" cy="6257925"/>
        </a:xfrm>
        <a:prstGeom prst="rect">
          <a:avLst/>
        </a:prstGeom>
      </xdr:spPr>
    </xdr:pic>
    <xdr:clientData/>
  </xdr:twoCellAnchor>
  <xdr:twoCellAnchor editAs="oneCell">
    <xdr:from>
      <xdr:col>0</xdr:col>
      <xdr:colOff>0</xdr:colOff>
      <xdr:row>58</xdr:row>
      <xdr:rowOff>0</xdr:rowOff>
    </xdr:from>
    <xdr:to>
      <xdr:col>16</xdr:col>
      <xdr:colOff>657225</xdr:colOff>
      <xdr:row>87</xdr:row>
      <xdr:rowOff>142875</xdr:rowOff>
    </xdr:to>
    <xdr:pic>
      <xdr:nvPicPr>
        <xdr:cNvPr id="4" name="图片 3">
          <a:extLst>
            <a:ext uri="{FF2B5EF4-FFF2-40B4-BE49-F238E27FC236}">
              <a16:creationId xmlns="" xmlns:a16="http://schemas.microsoft.com/office/drawing/2014/main" id="{1F6FAE11-7750-6E20-E14C-14BA0806A019}"/>
            </a:ext>
          </a:extLst>
        </xdr:cNvPr>
        <xdr:cNvPicPr>
          <a:picLocks noChangeAspect="1"/>
        </xdr:cNvPicPr>
      </xdr:nvPicPr>
      <xdr:blipFill>
        <a:blip xmlns:r="http://schemas.openxmlformats.org/officeDocument/2006/relationships" r:embed="rId3"/>
        <a:stretch>
          <a:fillRect/>
        </a:stretch>
      </xdr:blipFill>
      <xdr:spPr>
        <a:xfrm>
          <a:off x="0" y="9944100"/>
          <a:ext cx="11630025" cy="5114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37329;&#22320;&#21326;&#36234;&#19996;&#22253;&#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系统读取表"/>
      <sheetName val="租金比较法-商业"/>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地价"/>
      <sheetName val="典型户型修正"/>
      <sheetName val="成本法（废）"/>
      <sheetName val="区片价"/>
      <sheetName val="因素修正幅度"/>
      <sheetName val="存贷款利率"/>
      <sheetName val="区片价（范围）"/>
      <sheetName val="售价比较法-办公"/>
      <sheetName val="售价案例"/>
      <sheetName val="Sheet3"/>
      <sheetName val="周边商铺价格调研表"/>
      <sheetName val="租金案例"/>
      <sheetName val="比较法售价案例"/>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d2/Nsoi"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北京市海淀区古莲路66号院“中关村温泉科技园·二期”1号楼1层部分集体产业用房房地产市场租金水平评估房地产市场价值预评估</v>
      </c>
    </row>
    <row r="3" spans="1:2">
      <c r="A3" s="1118" t="s">
        <v>523</v>
      </c>
      <c r="B3" s="1119" t="str">
        <f>'预评函-封皮'!B40</f>
        <v>农行</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受贵公司委托，我公司对北京市海淀区古莲路66号院“中关村温泉科技园·二期”1号楼1层部分集体产业用房房地产市场租金水平评估房地产市场价值进行了预评估。</v>
      </c>
    </row>
    <row r="7" spans="1:2">
      <c r="A7" s="1118" t="s">
        <v>566</v>
      </c>
      <c r="B7" s="1119" t="str">
        <f>'预评函-1'!A7</f>
        <v>估价对象为北京市海淀区古莲路66号院“中关村温泉科技园·二期”1号楼1层部分集体产业用房房地产市场租金水平评估房地产，为所有。根据《国有土地使用证》[]，估价对象（分摊）出让国有建设用地使用权面积为0平方米，建筑面积为451.69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海淀区古莲路66号院“中关村温泉科技园·二期”1号楼1层部分集体产业用房房地产市场租金水平评估房地产,属开发建设的，该项目尚在开发建设中。根据《国有土地使用证》[]，估价对象（分摊）出让国有建设用地使用权面积为0平方米，规划建筑面积为451.69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2024年4月25日</v>
      </c>
    </row>
    <row r="13" spans="1:2">
      <c r="A13" s="1118" t="s">
        <v>529</v>
      </c>
      <c r="B13" s="1119"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北京市海淀区古莲路66号院“中关村温泉科技园·二期”1号楼1层部分集体产业用房房地产市场租金水平评估房地产</v>
      </c>
    </row>
    <row r="42" spans="1:2">
      <c r="A42" s="1118" t="s">
        <v>590</v>
      </c>
      <c r="B42" s="1119" t="str">
        <f>'预评函-3'!B2</f>
        <v>建筑面积</v>
      </c>
    </row>
    <row r="43" spans="1:2">
      <c r="A43" s="1118" t="s">
        <v>591</v>
      </c>
      <c r="B43" s="1119">
        <f>'预评函-3'!B4</f>
        <v>451.69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2581</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2582</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2437</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古莲路66号院“中关村温泉科技园·二期”1号楼1层部分集体产业用房房地产市场租金水平评估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4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2"/>
      <c r="B54" s="1446" t="s">
        <v>385</v>
      </c>
      <c r="C54" s="1444" t="s">
        <v>583</v>
      </c>
    </row>
    <row r="55" spans="1:4">
      <c r="A55" s="3412"/>
      <c r="B55" s="1446" t="s">
        <v>386</v>
      </c>
      <c r="C55" s="1444" t="s">
        <v>584</v>
      </c>
    </row>
    <row r="56" spans="1:4">
      <c r="A56" s="3412"/>
      <c r="B56" s="1446" t="s">
        <v>387</v>
      </c>
      <c r="C56" s="1444" t="s">
        <v>588</v>
      </c>
    </row>
    <row r="57" spans="1:4">
      <c r="A57" s="34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2504</v>
      </c>
      <c r="B1" s="2754"/>
      <c r="C1" s="2754"/>
      <c r="D1" s="2754"/>
      <c r="E1" s="2754"/>
      <c r="F1" s="2755"/>
      <c r="I1" s="3132" t="s">
        <v>2597</v>
      </c>
      <c r="J1" s="2780"/>
      <c r="K1" s="2780"/>
      <c r="L1" s="2780"/>
      <c r="M1" s="2780"/>
      <c r="N1" s="2965"/>
      <c r="O1" s="2965"/>
      <c r="P1" s="2965"/>
      <c r="Q1" s="2965"/>
      <c r="R1" s="2965"/>
    </row>
    <row r="2" spans="1:18">
      <c r="A2" s="2757"/>
      <c r="B2" s="2758"/>
      <c r="C2" s="2758"/>
      <c r="D2" s="2758"/>
      <c r="E2" s="2758"/>
      <c r="F2" s="2759"/>
      <c r="I2" s="3413" t="s">
        <v>2584</v>
      </c>
      <c r="J2" s="3413"/>
      <c r="K2" s="3413"/>
      <c r="L2" s="3413"/>
      <c r="M2" s="3413"/>
      <c r="N2" s="3413"/>
      <c r="O2" s="3413"/>
      <c r="P2" s="3413"/>
      <c r="Q2" s="3413"/>
      <c r="R2" s="3413"/>
    </row>
    <row r="3" spans="1:18">
      <c r="A3" s="2760" t="s">
        <v>2505</v>
      </c>
      <c r="B3" s="2761">
        <f>项目基本情况!D3</f>
        <v>45407</v>
      </c>
      <c r="C3" s="2763"/>
      <c r="D3" s="2763"/>
      <c r="E3" s="2763"/>
      <c r="F3" s="2759"/>
      <c r="I3" s="2775"/>
      <c r="J3" s="2775" t="s">
        <v>2588</v>
      </c>
      <c r="K3" s="2775" t="s">
        <v>2589</v>
      </c>
      <c r="L3" s="2775" t="s">
        <v>2590</v>
      </c>
      <c r="M3" s="2775" t="s">
        <v>2591</v>
      </c>
      <c r="N3" s="3133" t="s">
        <v>2592</v>
      </c>
      <c r="O3" s="3133" t="s">
        <v>2593</v>
      </c>
      <c r="P3" s="3133" t="s">
        <v>2594</v>
      </c>
      <c r="Q3" s="3133" t="s">
        <v>2595</v>
      </c>
      <c r="R3" s="3133" t="s">
        <v>2596</v>
      </c>
    </row>
    <row r="4" spans="1:18">
      <c r="A4" s="2760" t="s">
        <v>2506</v>
      </c>
      <c r="B4" s="2763" t="s">
        <v>2507</v>
      </c>
      <c r="C4" s="2763" t="s">
        <v>2508</v>
      </c>
      <c r="D4" s="2763" t="s">
        <v>2509</v>
      </c>
      <c r="E4" s="2763" t="s">
        <v>2510</v>
      </c>
      <c r="F4" s="2759"/>
      <c r="I4" s="2775" t="s">
        <v>2585</v>
      </c>
      <c r="J4" s="2775">
        <v>80</v>
      </c>
      <c r="K4" s="2775">
        <v>70</v>
      </c>
      <c r="L4" s="2775">
        <v>20</v>
      </c>
      <c r="M4" s="2775">
        <v>30</v>
      </c>
      <c r="N4" s="2763">
        <v>45</v>
      </c>
      <c r="O4" s="2763">
        <v>60</v>
      </c>
      <c r="P4" s="2763">
        <v>50</v>
      </c>
      <c r="Q4" s="2763">
        <v>20</v>
      </c>
      <c r="R4" s="2763">
        <v>375</v>
      </c>
    </row>
    <row r="5" spans="1:18">
      <c r="A5" s="2764">
        <v>40</v>
      </c>
      <c r="B5" s="2761">
        <v>46375</v>
      </c>
      <c r="C5" s="2763">
        <f>ROUNDDOWN(MIN((B5-B3)/365,A5),2)</f>
        <v>2.65</v>
      </c>
      <c r="D5" s="2765">
        <f>IF(ISERROR(ROUND(POWER(1+E5,A5-C5)*(POWER(1+E5,C5)-1)/(POWER(1+E5,A5)-1),3)),0,ROUND(POWER(1+E5,A5-C5)*(POWER(1+E5,C5)-1)/(POWER(1+E5,A5)-1),4))</f>
        <v>0.12470000000000001</v>
      </c>
      <c r="E5" s="2766">
        <v>0.04</v>
      </c>
      <c r="F5" s="2759"/>
      <c r="I5" s="2775" t="s">
        <v>2586</v>
      </c>
      <c r="J5" s="2775">
        <v>70</v>
      </c>
      <c r="K5" s="2775">
        <v>60</v>
      </c>
      <c r="L5" s="2775">
        <v>15</v>
      </c>
      <c r="M5" s="2775">
        <v>25</v>
      </c>
      <c r="N5" s="2763">
        <v>40</v>
      </c>
      <c r="O5" s="2763">
        <v>50</v>
      </c>
      <c r="P5" s="2763">
        <v>40</v>
      </c>
      <c r="Q5" s="2763">
        <v>15</v>
      </c>
      <c r="R5" s="2763">
        <v>315</v>
      </c>
    </row>
    <row r="6" spans="1:18">
      <c r="A6" s="2764">
        <v>50</v>
      </c>
      <c r="B6" s="2761">
        <v>50028</v>
      </c>
      <c r="C6" s="2763">
        <f>ROUNDDOWN(MIN((B6-B3)/365,A6),2)</f>
        <v>12.66</v>
      </c>
      <c r="D6" s="2765">
        <f>IF(ISERROR(ROUND(POWER(1+E6,A6-C6)*(POWER(1+E6,C6)-1)/(POWER(1+E6,A6)-1),3)),0,ROUND(POWER(1+E6,A6-C6)*(POWER(1+E6,C6)-1)/(POWER(1+E6,A6)-1),4))</f>
        <v>0.45550000000000002</v>
      </c>
      <c r="E6" s="2766">
        <v>0.04</v>
      </c>
      <c r="F6" s="2759"/>
      <c r="I6" s="2775" t="s">
        <v>2587</v>
      </c>
      <c r="J6" s="2775">
        <v>60</v>
      </c>
      <c r="K6" s="2775">
        <v>50</v>
      </c>
      <c r="L6" s="2775">
        <v>10</v>
      </c>
      <c r="M6" s="2775">
        <v>20</v>
      </c>
      <c r="N6" s="2763">
        <v>35</v>
      </c>
      <c r="O6" s="2763">
        <v>40</v>
      </c>
      <c r="P6" s="2763">
        <v>30</v>
      </c>
      <c r="Q6" s="2763">
        <v>10</v>
      </c>
      <c r="R6" s="2763">
        <v>255</v>
      </c>
    </row>
    <row r="7" spans="1:18">
      <c r="A7" s="2764">
        <v>70</v>
      </c>
      <c r="B7" s="2761">
        <v>57333</v>
      </c>
      <c r="C7" s="2763">
        <f>ROUNDDOWN(MIN((B7-B3)/365,A7),2)</f>
        <v>32.67</v>
      </c>
      <c r="D7" s="2765">
        <f>IF(ISERROR(ROUND(POWER(1+E7,A7-C7)*(POWER(1+E7,C7)-1)/(POWER(1+E7,A7)-1),3)),0,ROUND(POWER(1+E7,A7-C7)*(POWER(1+E7,C7)-1)/(POWER(1+E7,A7)-1),4))</f>
        <v>0.77190000000000003</v>
      </c>
      <c r="E7" s="2766">
        <v>0.04</v>
      </c>
      <c r="F7" s="2759"/>
    </row>
    <row r="8" spans="1:18">
      <c r="A8" s="2757"/>
      <c r="B8" s="2758"/>
      <c r="C8" s="2758"/>
      <c r="D8" s="2758"/>
      <c r="E8" s="2758"/>
      <c r="F8" s="2759"/>
    </row>
    <row r="9" spans="1:18">
      <c r="A9" s="2760" t="s">
        <v>2511</v>
      </c>
      <c r="B9" s="2763"/>
      <c r="C9" s="2763"/>
      <c r="D9" s="2763"/>
      <c r="E9" s="2763"/>
      <c r="F9" s="2767"/>
    </row>
    <row r="10" spans="1:18">
      <c r="A10" s="2760" t="s">
        <v>2512</v>
      </c>
      <c r="B10" s="2763"/>
      <c r="C10" s="2763"/>
      <c r="D10" s="2763" t="s">
        <v>2510</v>
      </c>
      <c r="E10" s="2763"/>
      <c r="F10" s="2767" t="s">
        <v>2509</v>
      </c>
    </row>
    <row r="11" spans="1:18">
      <c r="A11" s="2760" t="s">
        <v>2513</v>
      </c>
      <c r="B11" s="2768">
        <v>70</v>
      </c>
      <c r="C11" s="2763" t="s">
        <v>2514</v>
      </c>
      <c r="D11" s="2768">
        <v>4.4999999999999998E-2</v>
      </c>
      <c r="E11" s="2763" t="s">
        <v>2515</v>
      </c>
      <c r="F11" s="2769">
        <f>ROUND(1-(1/(POWER(1+D11,B11))),4)</f>
        <v>0.95409999999999995</v>
      </c>
    </row>
    <row r="12" spans="1:18">
      <c r="A12" s="2760" t="s">
        <v>2516</v>
      </c>
      <c r="B12" s="2768">
        <v>40</v>
      </c>
      <c r="C12" s="2763" t="s">
        <v>2517</v>
      </c>
      <c r="D12" s="2768">
        <v>4.4999999999999998E-2</v>
      </c>
      <c r="E12" s="2763" t="s">
        <v>2518</v>
      </c>
      <c r="F12" s="2769">
        <f>ROUND(1-(1/(POWER(1+D12,B12))),4)</f>
        <v>0.82809999999999995</v>
      </c>
    </row>
    <row r="13" spans="1:18">
      <c r="A13" s="2760" t="s">
        <v>2519</v>
      </c>
      <c r="B13" s="2763"/>
      <c r="C13" s="2763"/>
      <c r="D13" s="2758"/>
      <c r="E13" s="2758"/>
      <c r="F13" s="2759"/>
    </row>
    <row r="14" spans="1:18">
      <c r="A14" s="2760" t="s">
        <v>2520</v>
      </c>
      <c r="B14" s="2768">
        <v>5000</v>
      </c>
      <c r="C14" s="2762"/>
      <c r="D14" s="2758"/>
      <c r="E14" s="2758"/>
      <c r="F14" s="2759"/>
    </row>
    <row r="15" spans="1:18">
      <c r="A15" s="2760" t="s">
        <v>2521</v>
      </c>
      <c r="B15" s="2763">
        <f>ROUND(B14*F12/F11,2)</f>
        <v>4339.6899999999996</v>
      </c>
      <c r="C15" s="2763">
        <f>ROUND(F12/F11,4)</f>
        <v>0.8679</v>
      </c>
      <c r="D15" s="2758"/>
      <c r="E15" s="2758"/>
      <c r="F15" s="2759"/>
    </row>
    <row r="16" spans="1:18">
      <c r="A16" s="2760" t="s">
        <v>2522</v>
      </c>
      <c r="B16" s="2763"/>
      <c r="C16" s="2763"/>
      <c r="D16" s="2758"/>
      <c r="E16" s="2758"/>
      <c r="F16" s="2759"/>
    </row>
    <row r="17" spans="1:13">
      <c r="A17" s="2760" t="s">
        <v>2521</v>
      </c>
      <c r="B17" s="2768">
        <v>4810</v>
      </c>
      <c r="C17" s="2762"/>
      <c r="D17" s="2758"/>
      <c r="E17" s="2758"/>
      <c r="F17" s="2759"/>
    </row>
    <row r="18" spans="1:13" ht="14.25" thickBot="1">
      <c r="A18" s="2770" t="s">
        <v>2520</v>
      </c>
      <c r="B18" s="2771">
        <f>ROUND(B17*F11/F12,2)</f>
        <v>5541.87</v>
      </c>
      <c r="C18" s="2771">
        <f>ROUND(F11/F12,4)</f>
        <v>1.1521999999999999</v>
      </c>
      <c r="D18" s="2772"/>
      <c r="E18" s="2772"/>
      <c r="F18" s="2773"/>
    </row>
    <row r="19" spans="1:13" ht="14.25" thickBot="1"/>
    <row r="20" spans="1:13" s="2806" customFormat="1" ht="14.25" thickTop="1">
      <c r="A20" s="2803" t="s">
        <v>2523</v>
      </c>
      <c r="B20" s="2804"/>
      <c r="C20" s="2804"/>
      <c r="D20" s="2804"/>
      <c r="E20" s="2804"/>
      <c r="F20" s="2804"/>
      <c r="G20" s="2805"/>
      <c r="I20" s="2807" t="s">
        <v>2568</v>
      </c>
      <c r="J20" s="2807" t="s">
        <v>2573</v>
      </c>
      <c r="K20" s="2807"/>
      <c r="L20" s="2807"/>
      <c r="M20" s="2807"/>
    </row>
    <row r="21" spans="1:13">
      <c r="A21" s="2774"/>
      <c r="B21" s="2775" t="s">
        <v>2524</v>
      </c>
      <c r="C21" s="2775" t="s">
        <v>2525</v>
      </c>
      <c r="D21" s="2775" t="s">
        <v>2526</v>
      </c>
      <c r="E21" s="2775" t="s">
        <v>2527</v>
      </c>
      <c r="F21" s="2775" t="s">
        <v>2528</v>
      </c>
      <c r="G21" s="2776" t="s">
        <v>2529</v>
      </c>
      <c r="I21" s="2797">
        <v>5</v>
      </c>
      <c r="J21" s="2797">
        <v>54.2</v>
      </c>
    </row>
    <row r="22" spans="1:13">
      <c r="A22" s="2774" t="s">
        <v>2530</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2531</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2571</v>
      </c>
      <c r="M23" s="2797" t="s">
        <v>2572</v>
      </c>
    </row>
    <row r="24" spans="1:13">
      <c r="A24" s="2774" t="s">
        <v>2532</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2570</v>
      </c>
      <c r="M24" s="2797">
        <v>10</v>
      </c>
    </row>
    <row r="25" spans="1:13">
      <c r="A25" s="2774" t="s">
        <v>2533</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2574</v>
      </c>
      <c r="M25" s="2797">
        <v>8</v>
      </c>
    </row>
    <row r="26" spans="1:13">
      <c r="A26" s="2779"/>
      <c r="B26" s="2780"/>
      <c r="C26" s="2780"/>
      <c r="D26" s="2780"/>
      <c r="E26" s="2780"/>
      <c r="F26" s="2780"/>
      <c r="G26" s="2781"/>
      <c r="I26" s="2797">
        <v>30</v>
      </c>
      <c r="J26" s="2797">
        <v>90.5</v>
      </c>
      <c r="K26" s="2797">
        <f t="shared" si="2"/>
        <v>4.2000000000000028</v>
      </c>
      <c r="L26" s="2797" t="s">
        <v>2575</v>
      </c>
      <c r="M26" s="2797">
        <v>5</v>
      </c>
    </row>
    <row r="27" spans="1:13">
      <c r="A27" s="2779" t="s">
        <v>2534</v>
      </c>
      <c r="B27" s="2780"/>
      <c r="C27" s="2780"/>
      <c r="D27" s="2780"/>
      <c r="E27" s="2780"/>
      <c r="F27" s="2780"/>
      <c r="G27" s="2781"/>
      <c r="I27" s="2797">
        <v>35</v>
      </c>
      <c r="J27" s="2797">
        <v>93.8</v>
      </c>
      <c r="K27" s="2797">
        <f t="shared" si="2"/>
        <v>3.2999999999999972</v>
      </c>
      <c r="L27" s="2797" t="s">
        <v>2576</v>
      </c>
      <c r="M27" s="2797">
        <v>3</v>
      </c>
    </row>
    <row r="28" spans="1:13">
      <c r="A28" s="2779" t="s">
        <v>2535</v>
      </c>
      <c r="B28" s="2780"/>
      <c r="C28" s="2780"/>
      <c r="D28" s="2780"/>
      <c r="E28" s="2780"/>
      <c r="F28" s="2780"/>
      <c r="G28" s="2781"/>
      <c r="I28" s="2797">
        <v>40</v>
      </c>
      <c r="J28" s="2797">
        <v>96.4</v>
      </c>
      <c r="K28" s="2797">
        <f t="shared" si="2"/>
        <v>2.6000000000000085</v>
      </c>
      <c r="L28" s="2797" t="s">
        <v>2577</v>
      </c>
      <c r="M28" s="2797">
        <v>2</v>
      </c>
    </row>
    <row r="29" spans="1:13">
      <c r="A29" s="2779" t="s">
        <v>2536</v>
      </c>
      <c r="B29" s="2780"/>
      <c r="C29" s="2780"/>
      <c r="D29" s="2780"/>
      <c r="E29" s="2780"/>
      <c r="F29" s="2780"/>
      <c r="G29" s="2781"/>
      <c r="I29" s="2797">
        <v>45</v>
      </c>
      <c r="J29" s="2797">
        <v>98.4</v>
      </c>
      <c r="K29" s="2797">
        <f t="shared" si="2"/>
        <v>2</v>
      </c>
    </row>
    <row r="30" spans="1:13">
      <c r="A30" s="2779" t="s">
        <v>2537</v>
      </c>
      <c r="B30" s="2780"/>
      <c r="C30" s="2780"/>
      <c r="D30" s="2780"/>
      <c r="E30" s="2780"/>
      <c r="F30" s="2780"/>
      <c r="G30" s="2781"/>
      <c r="I30" s="2797">
        <v>50</v>
      </c>
      <c r="J30" s="2797">
        <v>100</v>
      </c>
      <c r="K30" s="2797">
        <f t="shared" si="2"/>
        <v>1.5999999999999943</v>
      </c>
    </row>
    <row r="31" spans="1:13">
      <c r="A31" s="2779" t="s">
        <v>2538</v>
      </c>
      <c r="B31" s="2780"/>
      <c r="C31" s="2780"/>
      <c r="D31" s="2780"/>
      <c r="E31" s="2780"/>
      <c r="F31" s="2780"/>
      <c r="G31" s="2781"/>
      <c r="I31" s="2797" t="s">
        <v>2569</v>
      </c>
    </row>
    <row r="32" spans="1:13">
      <c r="A32" s="2779" t="s">
        <v>2539</v>
      </c>
      <c r="B32" s="2780"/>
      <c r="C32" s="2780"/>
      <c r="D32" s="2780"/>
      <c r="E32" s="2780"/>
      <c r="F32" s="2780"/>
      <c r="G32" s="2781"/>
    </row>
    <row r="33" spans="1:13">
      <c r="A33" s="2779" t="s">
        <v>2540</v>
      </c>
      <c r="B33" s="2780"/>
      <c r="C33" s="2780"/>
      <c r="D33" s="2780"/>
      <c r="E33" s="2780"/>
      <c r="F33" s="2780"/>
      <c r="G33" s="2781"/>
      <c r="I33" s="2797" t="s">
        <v>2568</v>
      </c>
      <c r="J33" s="2797" t="s">
        <v>2578</v>
      </c>
    </row>
    <row r="34" spans="1:13">
      <c r="A34" s="2779" t="s">
        <v>2541</v>
      </c>
      <c r="B34" s="2780"/>
      <c r="C34" s="2780"/>
      <c r="D34" s="2780"/>
      <c r="E34" s="2780"/>
      <c r="F34" s="2780"/>
      <c r="G34" s="2781"/>
      <c r="I34" s="2797">
        <v>5</v>
      </c>
      <c r="J34" s="2797">
        <v>55.1</v>
      </c>
    </row>
    <row r="35" spans="1:13">
      <c r="A35" s="2779" t="s">
        <v>2542</v>
      </c>
      <c r="B35" s="2780"/>
      <c r="C35" s="2780"/>
      <c r="D35" s="2780"/>
      <c r="E35" s="2780"/>
      <c r="F35" s="2780"/>
      <c r="G35" s="2781"/>
      <c r="I35" s="2797">
        <v>10</v>
      </c>
      <c r="J35" s="2797">
        <v>67</v>
      </c>
      <c r="K35" s="2797">
        <f>J35-J34</f>
        <v>11.899999999999999</v>
      </c>
    </row>
    <row r="36" spans="1:13">
      <c r="A36" s="2779" t="s">
        <v>2543</v>
      </c>
      <c r="B36" s="2780"/>
      <c r="C36" s="2780"/>
      <c r="D36" s="2780"/>
      <c r="E36" s="2780"/>
      <c r="F36" s="2780"/>
      <c r="G36" s="2781"/>
      <c r="I36" s="2797">
        <v>15</v>
      </c>
      <c r="J36" s="2797">
        <v>76.3</v>
      </c>
      <c r="K36" s="2797">
        <f t="shared" ref="K36:K41" si="3">J36-J35</f>
        <v>9.2999999999999972</v>
      </c>
      <c r="L36" s="2797" t="s">
        <v>2571</v>
      </c>
      <c r="M36" s="2797" t="s">
        <v>2572</v>
      </c>
    </row>
    <row r="37" spans="1:13">
      <c r="A37" s="2779" t="s">
        <v>2544</v>
      </c>
      <c r="B37" s="2780"/>
      <c r="C37" s="2780"/>
      <c r="D37" s="2780"/>
      <c r="E37" s="2780"/>
      <c r="F37" s="2780"/>
      <c r="G37" s="2781"/>
      <c r="I37" s="2797">
        <v>20</v>
      </c>
      <c r="J37" s="2797">
        <v>83.6</v>
      </c>
      <c r="K37" s="2797">
        <f t="shared" si="3"/>
        <v>7.2999999999999972</v>
      </c>
      <c r="L37" s="2797" t="s">
        <v>2570</v>
      </c>
      <c r="M37" s="2797">
        <v>10</v>
      </c>
    </row>
    <row r="38" spans="1:13">
      <c r="A38" s="2779" t="s">
        <v>2545</v>
      </c>
      <c r="B38" s="2780"/>
      <c r="C38" s="2780"/>
      <c r="D38" s="2780"/>
      <c r="E38" s="2780"/>
      <c r="F38" s="2780"/>
      <c r="G38" s="2781"/>
      <c r="I38" s="2797">
        <v>25</v>
      </c>
      <c r="J38" s="2797">
        <v>89.3</v>
      </c>
      <c r="K38" s="2797">
        <f t="shared" si="3"/>
        <v>5.7000000000000028</v>
      </c>
      <c r="L38" s="2797" t="s">
        <v>2574</v>
      </c>
      <c r="M38" s="2797">
        <v>8</v>
      </c>
    </row>
    <row r="39" spans="1:13">
      <c r="A39" s="2779"/>
      <c r="B39" s="2780"/>
      <c r="C39" s="2780"/>
      <c r="D39" s="2780"/>
      <c r="E39" s="2780"/>
      <c r="F39" s="2780"/>
      <c r="G39" s="2781"/>
      <c r="I39" s="2797">
        <v>30</v>
      </c>
      <c r="J39" s="2797">
        <v>93.8</v>
      </c>
      <c r="K39" s="2797">
        <f t="shared" si="3"/>
        <v>4.5</v>
      </c>
      <c r="L39" s="2797" t="s">
        <v>2575</v>
      </c>
      <c r="M39" s="2797">
        <v>6</v>
      </c>
    </row>
    <row r="40" spans="1:13">
      <c r="A40" s="2782" t="s">
        <v>2546</v>
      </c>
      <c r="B40" s="2783"/>
      <c r="C40" s="2783"/>
      <c r="D40" s="2783"/>
      <c r="E40" s="2783"/>
      <c r="F40" s="2783"/>
      <c r="G40" s="2784"/>
      <c r="I40" s="2797">
        <v>35</v>
      </c>
      <c r="J40" s="2797">
        <v>97.2</v>
      </c>
      <c r="K40" s="2797">
        <f t="shared" si="3"/>
        <v>3.4000000000000057</v>
      </c>
      <c r="L40" s="2797" t="s">
        <v>2576</v>
      </c>
      <c r="M40" s="2797">
        <v>3</v>
      </c>
    </row>
    <row r="41" spans="1:13">
      <c r="A41" s="2785" t="s">
        <v>2547</v>
      </c>
      <c r="B41" s="2786" t="s">
        <v>2548</v>
      </c>
      <c r="C41" s="2787" t="s">
        <v>2549</v>
      </c>
      <c r="D41" s="2787" t="s">
        <v>2550</v>
      </c>
      <c r="E41" s="2788"/>
      <c r="F41" s="2789"/>
      <c r="G41" s="2790"/>
      <c r="I41" s="2797">
        <v>40</v>
      </c>
      <c r="J41" s="2797">
        <v>100</v>
      </c>
      <c r="K41" s="2797">
        <f t="shared" si="3"/>
        <v>2.7999999999999972</v>
      </c>
    </row>
    <row r="42" spans="1:13">
      <c r="A42" s="2785" t="s">
        <v>2551</v>
      </c>
      <c r="B42" s="2786" t="s">
        <v>2552</v>
      </c>
      <c r="C42" s="2787" t="s">
        <v>2553</v>
      </c>
      <c r="D42" s="2791" t="s">
        <v>2554</v>
      </c>
      <c r="E42" s="2783" t="s">
        <v>2555</v>
      </c>
      <c r="F42" s="2783"/>
      <c r="G42" s="2784"/>
    </row>
    <row r="43" spans="1:13">
      <c r="A43" s="2785" t="s">
        <v>2556</v>
      </c>
      <c r="B43" s="2786" t="s">
        <v>2557</v>
      </c>
      <c r="C43" s="2787" t="s">
        <v>2558</v>
      </c>
      <c r="D43" s="2787" t="s">
        <v>2559</v>
      </c>
      <c r="E43" s="2788" t="s">
        <v>2560</v>
      </c>
      <c r="F43" s="2789"/>
      <c r="G43" s="2790"/>
      <c r="I43" s="2797" t="s">
        <v>2568</v>
      </c>
      <c r="J43" s="2797" t="s">
        <v>2579</v>
      </c>
    </row>
    <row r="44" spans="1:13">
      <c r="A44" s="2785" t="s">
        <v>2561</v>
      </c>
      <c r="B44" s="2786" t="s">
        <v>2562</v>
      </c>
      <c r="C44" s="2787" t="s">
        <v>2563</v>
      </c>
      <c r="D44" s="2791">
        <v>0.5</v>
      </c>
      <c r="E44" s="2788" t="s">
        <v>2564</v>
      </c>
      <c r="F44" s="2789"/>
      <c r="G44" s="2790"/>
      <c r="I44" s="2797">
        <v>30</v>
      </c>
      <c r="J44" s="2797">
        <v>81.7</v>
      </c>
    </row>
    <row r="45" spans="1:13" ht="14.25" thickBot="1">
      <c r="A45" s="2792" t="s">
        <v>2565</v>
      </c>
      <c r="B45" s="2793" t="s">
        <v>2552</v>
      </c>
      <c r="C45" s="2794" t="s">
        <v>2552</v>
      </c>
      <c r="D45" s="2794" t="s">
        <v>2566</v>
      </c>
      <c r="E45" s="2795" t="s">
        <v>2567</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421" t="str">
        <f>IF(B10="北京市","北京市",C10)&amp;F10&amp;IF(结果表!G1="在建","出让国有建设用地使用权及在建建筑物",IF(结果表!G1="土地","出让国有建设用地使用权",))&amp;B9&amp;"预评估"</f>
        <v>北京市海淀区古莲路66号院“中关村温泉科技园·二期”1号楼1层部分集体产业用房房地产市场租金水平评估房地产市场价值预评估</v>
      </c>
      <c r="C1" s="3422"/>
      <c r="D1" s="3422"/>
      <c r="E1" s="3422"/>
      <c r="F1" s="3422"/>
      <c r="G1" s="3422"/>
      <c r="H1" s="3422"/>
      <c r="I1" s="3423"/>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北京市海淀区古莲路66号院“中关村温泉科技园·二期”1号楼1层部分集体产业用房房地产市场租金水平评估房地产市场价值</v>
      </c>
      <c r="T1" s="1617"/>
      <c r="U1" s="1617"/>
      <c r="V1" s="1617"/>
      <c r="W1" s="1617"/>
      <c r="X1" s="1617"/>
      <c r="Y1" s="1617"/>
      <c r="Z1" s="1617"/>
      <c r="AA1" s="1617"/>
      <c r="AB1" s="1617"/>
    </row>
    <row r="2" spans="1:30">
      <c r="A2" s="2181" t="s">
        <v>2169</v>
      </c>
      <c r="B2" s="122"/>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北京市海淀区古莲路66号院“中关村温泉科技园·二期”1号楼1层部分集体产业用房房地产市场租金水平评估房地产</v>
      </c>
      <c r="T2" s="1617"/>
      <c r="U2" s="1617"/>
      <c r="V2" s="1617"/>
      <c r="W2" s="1617"/>
      <c r="X2" s="1617"/>
      <c r="Y2" s="1617"/>
      <c r="Z2" s="1617"/>
      <c r="AA2" s="1617"/>
      <c r="AB2" s="1617"/>
    </row>
    <row r="3" spans="1:30">
      <c r="A3" s="294" t="s">
        <v>2170</v>
      </c>
      <c r="B3" s="2184">
        <v>45427</v>
      </c>
      <c r="C3" s="2185" t="s">
        <v>2171</v>
      </c>
      <c r="D3" s="2184">
        <v>45407</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3860</v>
      </c>
      <c r="C4" s="2187">
        <f ca="1">SUMIF(注册房地产估价师,B4,估价师及机构信息!B3:B24)</f>
        <v>1120070131</v>
      </c>
      <c r="D4" s="2186" t="s">
        <v>3861</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3336" t="s">
        <v>3862</v>
      </c>
      <c r="C5" s="2190"/>
      <c r="D5" s="2191"/>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3863</v>
      </c>
      <c r="C8" s="2199"/>
      <c r="D8" s="3424" t="s">
        <v>2177</v>
      </c>
      <c r="E8" s="2200"/>
      <c r="F8" s="2201"/>
      <c r="G8" s="2440"/>
      <c r="H8" s="2440"/>
      <c r="I8" s="2440"/>
      <c r="J8" s="2243"/>
      <c r="K8" s="2398"/>
      <c r="L8" s="2397"/>
      <c r="M8" s="2397"/>
      <c r="N8" s="2243"/>
      <c r="O8" s="1669"/>
      <c r="P8" s="2243"/>
      <c r="Q8" s="2243"/>
      <c r="R8" s="2243"/>
    </row>
    <row r="9" spans="1:30" ht="13.5" thickBot="1">
      <c r="A9" s="2202" t="s">
        <v>2178</v>
      </c>
      <c r="B9" s="2203" t="s">
        <v>3864</v>
      </c>
      <c r="C9" s="2204"/>
      <c r="D9" s="3425"/>
      <c r="E9" s="2203"/>
      <c r="F9" s="2205"/>
      <c r="G9" s="2441"/>
      <c r="H9" s="2441"/>
      <c r="I9" s="2441"/>
      <c r="J9" s="2243"/>
      <c r="K9" s="2400"/>
      <c r="L9" s="2397"/>
      <c r="M9" s="2397"/>
      <c r="N9" s="2243"/>
      <c r="O9" s="1669"/>
      <c r="P9" s="2243"/>
      <c r="Q9" s="2243"/>
      <c r="R9" s="2243"/>
    </row>
    <row r="10" spans="1:30" ht="13.5" thickTop="1">
      <c r="A10" s="2206" t="s">
        <v>2179</v>
      </c>
      <c r="B10" s="2207" t="s">
        <v>3383</v>
      </c>
      <c r="C10" s="2208"/>
      <c r="D10" s="2191"/>
      <c r="E10" s="2209" t="s">
        <v>2180</v>
      </c>
      <c r="F10" s="3371" t="s">
        <v>3865</v>
      </c>
      <c r="G10" s="2442"/>
      <c r="H10" s="2443"/>
      <c r="I10" s="2444"/>
      <c r="J10" s="2243"/>
      <c r="K10" s="2400"/>
      <c r="L10" s="2397"/>
      <c r="M10" s="2397"/>
      <c r="N10" s="2243"/>
      <c r="O10" s="1669"/>
      <c r="P10" s="2243"/>
      <c r="Q10" s="2243"/>
      <c r="R10" s="2243"/>
    </row>
    <row r="11" spans="1:30">
      <c r="A11" s="2210" t="s">
        <v>2181</v>
      </c>
      <c r="B11" s="2211" t="s">
        <v>3382</v>
      </c>
      <c r="C11" s="2212"/>
      <c r="D11" s="2213"/>
      <c r="E11" s="2181"/>
      <c r="F11" s="2181"/>
      <c r="G11" s="2181"/>
      <c r="H11" s="2181"/>
      <c r="I11" s="2181"/>
      <c r="J11" s="2799"/>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8" t="s">
        <v>2580</v>
      </c>
      <c r="J12" s="2800"/>
      <c r="K12" s="2397"/>
      <c r="L12" s="2397"/>
      <c r="M12" s="2243"/>
      <c r="N12" s="1669"/>
      <c r="O12" s="2243"/>
      <c r="P12" s="2243"/>
      <c r="Q12" s="2243"/>
      <c r="AD12" s="1617"/>
    </row>
    <row r="13" spans="1:30">
      <c r="A13" s="3119" t="s">
        <v>3336</v>
      </c>
      <c r="B13" s="2216" t="s">
        <v>2190</v>
      </c>
      <c r="C13" s="802"/>
      <c r="D13" s="802"/>
      <c r="E13" s="802"/>
      <c r="F13" s="802"/>
      <c r="G13" s="802"/>
      <c r="H13" s="802"/>
      <c r="I13" s="802"/>
      <c r="J13" s="2800"/>
      <c r="K13" s="2397"/>
      <c r="L13" s="2397"/>
      <c r="M13" s="2243"/>
      <c r="N13" s="1669"/>
      <c r="O13" s="2243"/>
      <c r="P13" s="2243"/>
      <c r="Q13" s="2243"/>
      <c r="AD13" s="1617"/>
    </row>
    <row r="14" spans="1:30">
      <c r="A14" s="1017"/>
      <c r="B14" s="2216" t="s">
        <v>2191</v>
      </c>
      <c r="C14" s="2217"/>
      <c r="D14" s="2217"/>
      <c r="E14" s="2217"/>
      <c r="F14" s="2217"/>
      <c r="G14" s="2217"/>
      <c r="H14" s="2217"/>
      <c r="I14" s="2217"/>
      <c r="J14" s="2801"/>
      <c r="K14" s="2397"/>
      <c r="L14" s="2397"/>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09" t="s">
        <v>2193</v>
      </c>
      <c r="B16" s="3431"/>
      <c r="C16" s="3432"/>
      <c r="D16" s="3433"/>
      <c r="E16" s="2220" t="s">
        <v>2194</v>
      </c>
      <c r="F16" s="3434"/>
      <c r="G16" s="3435"/>
      <c r="H16" s="3435"/>
      <c r="I16" s="3436"/>
      <c r="J16" s="2243"/>
      <c r="K16" s="2401"/>
      <c r="L16" s="1669"/>
      <c r="M16" s="1669"/>
      <c r="N16" s="2243"/>
      <c r="O16" s="1669"/>
      <c r="P16" s="2243"/>
      <c r="Q16" s="2243"/>
      <c r="R16" s="2243"/>
    </row>
    <row r="17" spans="1:28">
      <c r="A17" s="305" t="s">
        <v>2195</v>
      </c>
      <c r="B17" s="294" t="s">
        <v>2196</v>
      </c>
      <c r="C17" s="8">
        <f>'数据-汇总表'!E3</f>
        <v>451.69</v>
      </c>
      <c r="D17" s="1255" t="s">
        <v>2197</v>
      </c>
      <c r="E17" s="3437" t="s">
        <v>2198</v>
      </c>
      <c r="F17" s="3438"/>
      <c r="G17" s="3438"/>
      <c r="H17" s="3438"/>
      <c r="I17" s="3439"/>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440" t="s">
        <v>2202</v>
      </c>
      <c r="F18" s="3441"/>
      <c r="G18" s="3441"/>
      <c r="H18" s="3441"/>
      <c r="I18" s="3442"/>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427" t="s">
        <v>2206</v>
      </c>
      <c r="C20" s="3428"/>
      <c r="D20" s="3429" t="s">
        <v>2207</v>
      </c>
      <c r="E20" s="3430"/>
      <c r="F20" s="2428" t="s">
        <v>1056</v>
      </c>
      <c r="G20" s="2440"/>
      <c r="H20" s="2440"/>
      <c r="I20" s="2440"/>
      <c r="J20" s="2243"/>
      <c r="K20" s="34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4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4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415"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415"/>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415"/>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416"/>
      <c r="B30" s="294" t="s">
        <v>2218</v>
      </c>
      <c r="C30" s="3417"/>
      <c r="D30" s="3418"/>
      <c r="E30" s="2440"/>
      <c r="F30" s="2440"/>
      <c r="G30" s="2440"/>
      <c r="H30" s="2440"/>
      <c r="I30" s="2440"/>
      <c r="J30" s="2243"/>
      <c r="K30" s="2400"/>
      <c r="L30" s="2397"/>
      <c r="M30" s="2397"/>
      <c r="N30" s="2243"/>
      <c r="O30" s="1669"/>
      <c r="P30" s="2243"/>
      <c r="Q30" s="2243"/>
      <c r="R30" s="2243"/>
      <c r="S30" s="2243"/>
      <c r="T30" s="2243"/>
      <c r="U30" s="2243"/>
      <c r="V30" s="2243"/>
    </row>
    <row r="31" spans="1:28">
      <c r="A31" s="3419"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420"/>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420"/>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414" t="s">
        <v>2228</v>
      </c>
      <c r="T34" s="315" t="str">
        <f>NUMBERSTRING(7-K34,1)&amp;"通"</f>
        <v>七通</v>
      </c>
      <c r="U34" s="2243"/>
      <c r="V34" s="2243"/>
    </row>
    <row r="35" spans="1:30">
      <c r="A35" s="2234"/>
      <c r="B35" s="3414" t="s">
        <v>2229</v>
      </c>
      <c r="C35" s="3414"/>
      <c r="D35" s="3414"/>
      <c r="E35" s="341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14"/>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2583</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47" sqref="I4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451.69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451.69</v>
      </c>
      <c r="H5" s="13">
        <f t="shared" ref="H5:AT5" si="0">SUM(H13:H656)</f>
        <v>451.69</v>
      </c>
      <c r="I5" s="13">
        <f t="shared" si="0"/>
        <v>451.69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451.69</v>
      </c>
      <c r="BA5" s="15">
        <f t="shared" si="1"/>
        <v>451.69</v>
      </c>
      <c r="BB5" s="15">
        <f t="shared" si="1"/>
        <v>451.69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v>334.97</v>
      </c>
      <c r="C13" s="628">
        <v>451.69</v>
      </c>
      <c r="D13" s="1512" t="s">
        <v>3384</v>
      </c>
      <c r="E13" s="13">
        <f>IF($C$3="是",ROUND($A$3*G13/$B$3,2),ROUND($A$3*(G13-AT13)/$B$3,2))</f>
        <v>0</v>
      </c>
      <c r="F13" s="29"/>
      <c r="G13" s="30">
        <f>H13+AC13+AT13</f>
        <v>451.69</v>
      </c>
      <c r="H13" s="17">
        <f>SUMIF(I$12:AB$12,"总值",I13:AB13)</f>
        <v>451.69</v>
      </c>
      <c r="I13" s="1513">
        <v>451.69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334.97</v>
      </c>
      <c r="AX13" s="8">
        <f t="shared" si="6"/>
        <v>451.69</v>
      </c>
      <c r="AY13" s="1259">
        <f>ROUND($AY$6*AZ13/$AZ$5,2)</f>
        <v>0</v>
      </c>
      <c r="AZ13" s="13">
        <f>BA13+BL13</f>
        <v>451.69</v>
      </c>
      <c r="BA13" s="13">
        <f>SUM(BB13:BK13)</f>
        <v>451.69</v>
      </c>
      <c r="BB13" s="13">
        <f>IF($D13="是",I13-J13,0)</f>
        <v>451.69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v>325.22000000000003</v>
      </c>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325.22000000000003</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452" t="s">
        <v>1131</v>
      </c>
      <c r="B2" s="3452"/>
      <c r="C2" s="3452"/>
      <c r="D2" s="747" t="s">
        <v>1107</v>
      </c>
      <c r="E2" s="1522" t="s">
        <v>1108</v>
      </c>
      <c r="F2" s="2437"/>
      <c r="G2" s="2430"/>
      <c r="H2" s="2431"/>
      <c r="I2" s="2145" t="s">
        <v>1132</v>
      </c>
      <c r="J2" s="2437"/>
      <c r="K2" s="2437"/>
      <c r="L2" s="2437"/>
      <c r="M2" s="2437"/>
      <c r="N2" s="2438"/>
      <c r="O2" s="2437"/>
      <c r="P2" s="2437"/>
    </row>
    <row r="3" spans="1:16" ht="15.75" thickBot="1">
      <c r="A3" s="3453" t="s">
        <v>1105</v>
      </c>
      <c r="B3" s="3453"/>
      <c r="C3" s="3453"/>
      <c r="D3" s="41">
        <f>'数据-基础表'!AY6</f>
        <v>0</v>
      </c>
      <c r="E3" s="41">
        <f>'数据-基础表'!AZ5</f>
        <v>451.69</v>
      </c>
      <c r="F3" s="2437"/>
      <c r="G3" s="42"/>
      <c r="H3" s="43" t="s">
        <v>1106</v>
      </c>
      <c r="I3" s="801" t="e">
        <f>ROUND('数据-基础表'!B3/'数据-基础表'!A3,2)</f>
        <v>#DIV/0!</v>
      </c>
      <c r="J3" s="2437"/>
      <c r="K3" s="2437"/>
      <c r="L3" s="2437"/>
      <c r="M3" s="2437"/>
      <c r="N3" s="2438"/>
      <c r="O3" s="2437"/>
      <c r="P3" s="2437"/>
    </row>
    <row r="4" spans="1:16" ht="15">
      <c r="A4" s="3454"/>
      <c r="B4" s="3455"/>
      <c r="C4" s="3456"/>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457" t="s">
        <v>1110</v>
      </c>
      <c r="C5" s="3457"/>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457" t="s">
        <v>1111</v>
      </c>
      <c r="C6" s="3457"/>
      <c r="D6" s="43">
        <f>ROUND($D$3*E6/$E$3,2)</f>
        <v>0</v>
      </c>
      <c r="E6" s="44">
        <f>E3-E5</f>
        <v>451.69</v>
      </c>
      <c r="F6" s="2437"/>
      <c r="G6" s="1528" t="s">
        <v>1112</v>
      </c>
      <c r="H6" s="45" t="s">
        <v>1113</v>
      </c>
      <c r="I6" s="2433" t="e">
        <f>ROUND(F31/D31,2)</f>
        <v>#DIV/0!</v>
      </c>
      <c r="J6" s="2437"/>
      <c r="K6" s="2437"/>
      <c r="L6" s="2437"/>
      <c r="M6" s="2437"/>
      <c r="N6" s="2437"/>
      <c r="O6" s="2437"/>
      <c r="P6" s="2437"/>
    </row>
    <row r="7" spans="1:16" ht="15.75" thickBot="1">
      <c r="A7" s="3449"/>
      <c r="B7" s="3450"/>
      <c r="C7" s="3451"/>
      <c r="D7" s="1523" t="s">
        <v>1107</v>
      </c>
      <c r="E7" s="1527" t="s">
        <v>1114</v>
      </c>
      <c r="F7" s="2437"/>
      <c r="G7" s="2434" t="s">
        <v>1115</v>
      </c>
      <c r="H7" s="95"/>
      <c r="I7" s="2435">
        <v>3.5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451.69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451.69</v>
      </c>
      <c r="F16" s="2437"/>
      <c r="G16" s="2437"/>
      <c r="H16" s="1530" t="s">
        <v>1135</v>
      </c>
      <c r="I16" s="1531"/>
      <c r="J16" s="1070"/>
      <c r="K16" s="3446" t="s">
        <v>1135</v>
      </c>
      <c r="L16" s="3447"/>
      <c r="M16" s="3447"/>
      <c r="N16" s="3447"/>
      <c r="O16" s="3447"/>
      <c r="P16" s="3448"/>
    </row>
    <row r="17" spans="1:19" ht="15">
      <c r="A17" s="1532" t="s">
        <v>1136</v>
      </c>
      <c r="B17" s="1533" t="s">
        <v>1137</v>
      </c>
      <c r="C17" s="1534" t="s">
        <v>1138</v>
      </c>
      <c r="D17" s="1535" t="s">
        <v>1126</v>
      </c>
      <c r="E17" s="1536" t="s">
        <v>1127</v>
      </c>
      <c r="F17" s="1537"/>
      <c r="G17" s="1538"/>
      <c r="H17" s="1539" t="s">
        <v>1139</v>
      </c>
      <c r="I17" s="1540" t="s">
        <v>1124</v>
      </c>
      <c r="J17" s="1070"/>
      <c r="K17" s="3443" t="s">
        <v>1140</v>
      </c>
      <c r="L17" s="3444"/>
      <c r="M17" s="3445"/>
      <c r="N17" s="3443" t="s">
        <v>1141</v>
      </c>
      <c r="O17" s="3444"/>
      <c r="P17" s="344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3387</v>
      </c>
      <c r="D19" s="43">
        <f>ROUND($D$3*E19/$E$3,2)</f>
        <v>0</v>
      </c>
      <c r="E19" s="51">
        <f t="shared" ref="E19:E26" si="1">SUM(F19:G19)</f>
        <v>451.69</v>
      </c>
      <c r="F19" s="2555">
        <f>'数据-基础表'!I13</f>
        <v>451.69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451.69</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451.69</v>
      </c>
      <c r="F27" s="1071">
        <f>IF(SUM(F19:F26)=E8,SUM(F19:F26),"地上面积有误")</f>
        <v>451.69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451.69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3">
        <f>D27+D30</f>
        <v>0</v>
      </c>
      <c r="E31" s="643">
        <f>E27+E30</f>
        <v>451.69</v>
      </c>
      <c r="F31" s="644">
        <f>F27+F30</f>
        <v>451.69</v>
      </c>
      <c r="G31" s="645">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3">
        <f>项目基本情况!D3</f>
        <v>45407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1层商业</v>
      </c>
      <c r="B6" s="1586" t="str">
        <f>IF(A6=0,"","经营性")</f>
        <v>经营性</v>
      </c>
      <c r="C6" s="1587" t="s">
        <v>673</v>
      </c>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0.06</v>
      </c>
      <c r="K6" s="969">
        <f>SUMIF('数据-汇总表'!C$19:C$33,A6,'数据-汇总表'!E$19:E$33)</f>
        <v>451.69</v>
      </c>
      <c r="L6" s="692">
        <v>5200</v>
      </c>
      <c r="M6" s="64">
        <f t="shared" ref="M6:M14" si="0">ROUND(K6*L6/10000,0)</f>
        <v>235</v>
      </c>
      <c r="N6" s="690">
        <f>N20</f>
        <v>0.98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1">
        <f>ROUND($L$14*S6/10000,0)</f>
        <v>0</v>
      </c>
      <c r="U6" s="3124"/>
      <c r="V6" s="67">
        <v>2.5000000000000001E-2</v>
      </c>
      <c r="W6" s="67">
        <v>0.1</v>
      </c>
      <c r="X6" s="978"/>
      <c r="Y6" s="68">
        <f>N6</f>
        <v>0.98</v>
      </c>
      <c r="Z6" s="69"/>
      <c r="AA6" s="63"/>
      <c r="AB6" s="63"/>
      <c r="AC6" s="978"/>
      <c r="AD6" s="70"/>
      <c r="AE6" s="979">
        <f ca="1">IF(AN6="",0,SUMIF(INDIRECT("'"&amp;AN6&amp;"'"&amp;"!E:E"),$AE$5,INDIRECT("'"&amp;AN6&amp;"'"&amp;"!F:F")))</f>
        <v>0</v>
      </c>
      <c r="AF6" s="74"/>
      <c r="AG6" s="130">
        <f>IF(AF6="",0,AE6-AF6)</f>
        <v>0</v>
      </c>
      <c r="AH6" s="71"/>
      <c r="AI6" s="73">
        <v>365</v>
      </c>
      <c r="AJ6" s="74"/>
      <c r="AK6" s="75">
        <v>1.4999999999999999E-2</v>
      </c>
      <c r="AL6" s="76">
        <v>1.5E-3</v>
      </c>
      <c r="AM6" s="77">
        <v>0.01</v>
      </c>
      <c r="AN6" s="1588" t="s">
        <v>3394</v>
      </c>
      <c r="AO6" s="50">
        <f ca="1">SUMIF(INDIRECT("'"&amp;AN6&amp;"'"&amp;"!A:A"),"总价",INDIRECT("'"&amp;AN6&amp;"'"&amp;"!B:B"))</f>
        <v>341.64190000000002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5"/>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451.69</v>
      </c>
      <c r="L16" s="87">
        <f>ROUND(M16*10000/SUM(K6:K14),0)</f>
        <v>5203</v>
      </c>
      <c r="M16" s="87">
        <f>SUM(M6:M14)</f>
        <v>235</v>
      </c>
      <c r="N16" s="88">
        <f>ROUND(SUMPRODUCT(M6:M14,N6:N14)/M16,3)</f>
        <v>0.98</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v>2023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2305</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2303</v>
      </c>
      <c r="D20" s="2449"/>
      <c r="E20" s="2437"/>
      <c r="F20" s="2437"/>
      <c r="G20" s="2437"/>
      <c r="H20" s="2437"/>
      <c r="I20" s="2437"/>
      <c r="J20" s="2437"/>
      <c r="K20" s="2447"/>
      <c r="L20" s="2447"/>
      <c r="M20" s="3142" t="s">
        <v>3391</v>
      </c>
      <c r="N20" s="2446">
        <f>ROUND(1-(1-0%)*(2024-N18)/60,2)</f>
        <v>0.98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7"/>
      <c r="D21" s="2449"/>
      <c r="E21" s="2437"/>
      <c r="F21" s="2437"/>
      <c r="G21" s="2437"/>
      <c r="H21" s="2437"/>
      <c r="I21" s="2437"/>
      <c r="J21" s="2437"/>
      <c r="K21" s="2447"/>
      <c r="L21" s="2447"/>
      <c r="M21" s="3142" t="s">
        <v>3392</v>
      </c>
      <c r="N21" s="2446">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7"/>
      <c r="D22" s="2449"/>
      <c r="E22" s="2437"/>
      <c r="F22" s="2437"/>
      <c r="G22" s="2437"/>
      <c r="H22" s="2437"/>
      <c r="I22" s="2437"/>
      <c r="J22" s="2437"/>
      <c r="K22" s="2447"/>
      <c r="L22" s="2447"/>
      <c r="M22" s="3142" t="s">
        <v>3393</v>
      </c>
      <c r="N22" s="2446">
        <f>ROUND((N20+N21)/2,2)</f>
        <v>0.89</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47"/>
      <c r="K26" s="3201" t="s">
        <v>3580</v>
      </c>
      <c r="L26" s="3142" t="s">
        <v>3581</v>
      </c>
      <c r="M26" s="3142" t="s">
        <v>3582</v>
      </c>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2307</v>
      </c>
      <c r="D27" s="2452"/>
      <c r="E27" s="2438"/>
      <c r="F27" s="2438"/>
      <c r="G27" s="2437"/>
      <c r="H27" s="2437"/>
      <c r="I27" s="2437"/>
      <c r="J27" s="3202" t="s">
        <v>3583</v>
      </c>
      <c r="K27" s="3203"/>
      <c r="L27" s="3204">
        <f>L28+L31+L32</f>
        <v>5272</v>
      </c>
      <c r="M27" s="3203"/>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8"/>
      <c r="F28" s="2438"/>
      <c r="G28" s="2437"/>
      <c r="H28" s="2437"/>
      <c r="I28" s="2437"/>
      <c r="J28" s="3205" t="s">
        <v>3584</v>
      </c>
      <c r="K28" s="3206">
        <f>K29+K30</f>
        <v>451.69</v>
      </c>
      <c r="L28" s="3207">
        <f>M28/K28</f>
        <v>2440</v>
      </c>
      <c r="M28" s="3208">
        <f>M29+M30</f>
        <v>1102123.6000000001</v>
      </c>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(元)'!C10/10000</f>
        <v>9.0337999999999994</v>
      </c>
      <c r="C29" s="2561" t="s">
        <v>2294</v>
      </c>
      <c r="D29" s="2452"/>
      <c r="E29" s="2438"/>
      <c r="F29" s="2438"/>
      <c r="G29" s="2437"/>
      <c r="H29" s="2437"/>
      <c r="I29" s="2437"/>
      <c r="J29" s="3209" t="s">
        <v>3585</v>
      </c>
      <c r="K29" s="3210">
        <f>K6</f>
        <v>451.69</v>
      </c>
      <c r="L29" s="3211">
        <v>2440</v>
      </c>
      <c r="M29" s="3212">
        <f>L29*K29</f>
        <v>1102123.6000000001</v>
      </c>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8"/>
      <c r="F30" s="2438"/>
      <c r="G30" s="2437"/>
      <c r="H30" s="2437"/>
      <c r="I30" s="2437"/>
      <c r="J30" s="3209" t="s">
        <v>3586</v>
      </c>
      <c r="K30" s="3212">
        <v>0</v>
      </c>
      <c r="L30" s="3212">
        <v>5390</v>
      </c>
      <c r="M30" s="3212">
        <f t="shared" ref="M30:M32" si="12">L30*K30</f>
        <v>0</v>
      </c>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8"/>
      <c r="F31" s="2438"/>
      <c r="G31" s="2437"/>
      <c r="H31" s="2437"/>
      <c r="I31" s="2437"/>
      <c r="J31" s="3205" t="s">
        <v>3587</v>
      </c>
      <c r="K31" s="3206">
        <f>K28</f>
        <v>451.69</v>
      </c>
      <c r="L31" s="3208">
        <v>474</v>
      </c>
      <c r="M31" s="3212">
        <f t="shared" si="12"/>
        <v>214101.06</v>
      </c>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7"/>
      <c r="F32" s="2437"/>
      <c r="G32" s="2437"/>
      <c r="H32" s="2437"/>
      <c r="I32" s="2437"/>
      <c r="J32" s="3205" t="s">
        <v>3588</v>
      </c>
      <c r="K32" s="3206">
        <f>K28</f>
        <v>451.69</v>
      </c>
      <c r="L32" s="3208">
        <v>2358</v>
      </c>
      <c r="M32" s="3212">
        <f t="shared" si="12"/>
        <v>1065085.02</v>
      </c>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2295</v>
      </c>
      <c r="D33" s="2449"/>
      <c r="E33" s="2437"/>
      <c r="F33" s="2437"/>
      <c r="G33" s="2437"/>
      <c r="H33" s="2437"/>
      <c r="I33" s="2437"/>
      <c r="J33" s="3202" t="s">
        <v>3589</v>
      </c>
      <c r="K33" s="3208">
        <v>0</v>
      </c>
      <c r="L33" s="3207">
        <f>L27</f>
        <v>5272</v>
      </c>
      <c r="M33" s="3207">
        <f>L33*K33</f>
        <v>0</v>
      </c>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c r="C34" s="2562" t="s">
        <v>2296</v>
      </c>
      <c r="D34" s="2457" t="s">
        <v>2304</v>
      </c>
      <c r="E34" s="2455"/>
      <c r="F34" s="2437"/>
      <c r="G34" s="2437"/>
      <c r="H34" s="2437"/>
      <c r="I34" s="2437"/>
      <c r="J34" s="3202" t="s">
        <v>3590</v>
      </c>
      <c r="K34" s="3213">
        <f>K28</f>
        <v>451.69</v>
      </c>
      <c r="L34" s="3204">
        <f>M34/K34</f>
        <v>5272</v>
      </c>
      <c r="M34" s="3204">
        <f>M28+M31+M32+M33</f>
        <v>2381309.6800000002</v>
      </c>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2298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2299</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2" t="s">
        <v>2299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2314</v>
      </c>
      <c r="B40" s="1014">
        <f ca="1">IF(A40="利息：取LPR",存贷款利率!G1,存贷款利率!G1+C40)</f>
        <v>3.4500000000000003E-2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2308</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2300</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2301</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2309</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2300</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2302</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8" t="s">
        <v>1246</v>
      </c>
      <c r="D53" s="2563" t="s">
        <v>2306</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458" t="s">
        <v>2286</v>
      </c>
      <c r="B1" s="3459"/>
      <c r="C1" s="3459"/>
      <c r="D1" s="3459"/>
      <c r="E1" s="3459"/>
      <c r="F1" s="3459"/>
      <c r="G1" s="345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5" t="s">
        <v>2254</v>
      </c>
      <c r="C4" s="2267" t="s">
        <v>2255</v>
      </c>
      <c r="D4" s="2264"/>
      <c r="E4" s="2268"/>
      <c r="F4" s="1280" t="s">
        <v>2256</v>
      </c>
      <c r="G4" s="2269" t="s">
        <v>2257</v>
      </c>
      <c r="H4" s="750"/>
      <c r="I4" s="750"/>
      <c r="J4" s="750"/>
      <c r="K4" s="750"/>
      <c r="L4" s="750"/>
      <c r="M4" s="750"/>
      <c r="N4" s="750"/>
      <c r="O4" s="750"/>
      <c r="P4" s="750"/>
      <c r="Q4" s="750"/>
    </row>
    <row r="5" spans="1:29" ht="36.75">
      <c r="A5" s="2246"/>
      <c r="B5" s="315" t="s">
        <v>2258</v>
      </c>
      <c r="C5" s="2267" t="s">
        <v>2259</v>
      </c>
      <c r="D5" s="2264"/>
      <c r="E5" s="2268"/>
      <c r="F5" s="315" t="s">
        <v>2260</v>
      </c>
      <c r="G5" s="2269" t="s">
        <v>2261</v>
      </c>
      <c r="H5" s="750"/>
      <c r="I5" s="750"/>
      <c r="J5" s="750"/>
      <c r="K5" s="750"/>
      <c r="L5" s="750"/>
      <c r="M5" s="750"/>
      <c r="N5" s="750"/>
      <c r="O5" s="750"/>
      <c r="P5" s="750"/>
      <c r="Q5" s="750"/>
    </row>
    <row r="6" spans="1:29" ht="36">
      <c r="A6" s="2246"/>
      <c r="B6" s="315" t="s">
        <v>2262</v>
      </c>
      <c r="C6" s="2269" t="s">
        <v>2257</v>
      </c>
      <c r="D6" s="2264"/>
      <c r="E6" s="2268"/>
      <c r="F6" s="315" t="s">
        <v>2263</v>
      </c>
      <c r="G6" s="2269" t="s">
        <v>2264</v>
      </c>
      <c r="H6" s="750"/>
      <c r="I6" s="750"/>
      <c r="J6" s="750"/>
      <c r="K6" s="750"/>
      <c r="L6" s="750"/>
      <c r="M6" s="750"/>
      <c r="N6" s="750"/>
      <c r="O6" s="750"/>
      <c r="P6" s="750"/>
      <c r="Q6" s="750"/>
    </row>
    <row r="7" spans="1:29" ht="24.75" thickBot="1">
      <c r="A7" s="2246"/>
      <c r="B7" s="315" t="s">
        <v>2260</v>
      </c>
      <c r="C7" s="2269" t="s">
        <v>2261</v>
      </c>
      <c r="D7" s="2243"/>
      <c r="E7" s="2270"/>
      <c r="F7" s="2271" t="s">
        <v>2265</v>
      </c>
      <c r="G7" s="2272" t="s">
        <v>2266</v>
      </c>
      <c r="H7" s="750"/>
      <c r="I7" s="750"/>
      <c r="J7" s="750"/>
      <c r="K7" s="750"/>
      <c r="L7" s="750"/>
      <c r="M7" s="750"/>
      <c r="N7" s="750"/>
      <c r="O7" s="750"/>
      <c r="P7" s="750"/>
      <c r="Q7" s="750"/>
    </row>
    <row r="8" spans="1:29">
      <c r="A8" s="2246"/>
      <c r="B8" s="315" t="s">
        <v>2263</v>
      </c>
      <c r="C8" s="2269" t="s">
        <v>2264</v>
      </c>
      <c r="D8" s="2243"/>
      <c r="E8" s="2243"/>
      <c r="F8" s="121"/>
      <c r="G8" s="121"/>
      <c r="H8" s="750"/>
      <c r="I8" s="750"/>
      <c r="J8" s="750"/>
      <c r="K8" s="750"/>
      <c r="L8" s="750"/>
      <c r="M8" s="750"/>
      <c r="N8" s="750"/>
      <c r="O8" s="750"/>
      <c r="P8" s="750"/>
      <c r="Q8" s="750"/>
    </row>
    <row r="9" spans="1:29" ht="24">
      <c r="A9" s="2246"/>
      <c r="B9" s="315" t="s">
        <v>2267</v>
      </c>
      <c r="C9" s="2267" t="s">
        <v>2268</v>
      </c>
      <c r="D9" s="2264"/>
      <c r="E9" s="2243"/>
      <c r="F9" s="121"/>
      <c r="G9" s="121"/>
      <c r="H9" s="750"/>
      <c r="I9" s="750"/>
      <c r="J9" s="750"/>
      <c r="K9" s="750"/>
      <c r="L9" s="750"/>
      <c r="M9" s="750"/>
      <c r="N9" s="750"/>
      <c r="O9" s="750"/>
      <c r="P9" s="750"/>
      <c r="Q9" s="750"/>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H32" sqref="H32"/>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451.69</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45407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SUM(D14:D23)</f>
        <v>8.1999999999999993</v>
      </c>
      <c r="C5" s="2298" t="e">
        <f ca="1">IF(B5=D14,结果表!H102,ROUND(B5*10000/$B$1,0))</f>
        <v>#N/A</v>
      </c>
      <c r="D5" s="2298" t="e">
        <f>ROUND(B5*10000/$B$2,0)</f>
        <v>#DIV/0!</v>
      </c>
      <c r="E5" s="2459"/>
      <c r="F5" s="2460"/>
      <c r="G5" s="2460"/>
      <c r="H5" s="2460"/>
      <c r="I5" s="2460"/>
      <c r="J5" s="2460"/>
      <c r="K5" s="2460"/>
    </row>
    <row r="6" spans="1:11" ht="16.5">
      <c r="A6" s="2298" t="s">
        <v>656</v>
      </c>
      <c r="B6" s="2298">
        <f>SUM(G14:G23)</f>
        <v>0</v>
      </c>
      <c r="C6" s="2298">
        <f ca="1">IF(B6=G14,结果表!H108,ROUND(B6*10000/$B$1,0))</f>
        <v>0</v>
      </c>
      <c r="D6" s="2298" t="e">
        <f>ROUND(B6*10000/$B$2,0)</f>
        <v>#DIV/0!</v>
      </c>
      <c r="E6" s="2459"/>
      <c r="F6" s="2459"/>
      <c r="G6" s="3154"/>
      <c r="H6" s="2460"/>
      <c r="I6" s="3155"/>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t="s">
        <v>3857</v>
      </c>
      <c r="I9" s="2460"/>
      <c r="J9" s="2460"/>
      <c r="K9" s="2460"/>
    </row>
    <row r="10" spans="1:11" ht="16.5">
      <c r="A10" s="2298" t="s">
        <v>654</v>
      </c>
      <c r="B10" s="2298">
        <f>IF(E10="",0,ROUND(B1*(E10*365/G10)/10000,0))</f>
        <v>1931</v>
      </c>
      <c r="C10" s="2298" t="s">
        <v>3359</v>
      </c>
      <c r="D10" s="2298" t="s">
        <v>3360</v>
      </c>
      <c r="E10" s="3134">
        <f>'比较法-商业'!B3</f>
        <v>8.1999999999999993</v>
      </c>
      <c r="F10" s="3138" t="s">
        <v>3361</v>
      </c>
      <c r="G10" s="3135">
        <v>7.0000000000000007E-2</v>
      </c>
      <c r="H10" s="2460">
        <f>'数据-基础表'!C14</f>
        <v>325.22000000000003</v>
      </c>
      <c r="I10" s="2460">
        <f>E10*H10/B14</f>
        <v>5.9040580929398487</v>
      </c>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451.69</v>
      </c>
      <c r="C14" s="2304"/>
      <c r="D14" s="2304">
        <f>E10</f>
        <v>8.1999999999999993</v>
      </c>
      <c r="E14" s="2304">
        <f>ROUND(D14*10000/B14,0)</f>
        <v>182</v>
      </c>
      <c r="F14" s="2304" t="e">
        <f>ROUND(D14*10000/C14,0)</f>
        <v>#DIV/0!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494" t="str">
        <f>项目基本情况!S2</f>
        <v>北京市海淀区古莲路66号院“中关村温泉科技园·二期”1号楼1层部分集体产业用房房地产市场租金水平评估房地产</v>
      </c>
      <c r="B2" s="3495"/>
      <c r="C2" s="3495"/>
      <c r="D2" s="3495"/>
      <c r="E2" s="3495"/>
      <c r="F2" s="3495"/>
      <c r="G2" s="3495"/>
      <c r="H2" s="3495"/>
      <c r="I2" s="3496"/>
    </row>
    <row r="3" spans="1:12" ht="12.75">
      <c r="A3" s="3498" t="s">
        <v>1264</v>
      </c>
      <c r="B3" s="3499"/>
      <c r="C3" s="3499"/>
      <c r="D3" s="3499"/>
      <c r="E3" s="3499"/>
      <c r="F3" s="3499"/>
      <c r="G3" s="3499"/>
      <c r="H3" s="3499"/>
      <c r="I3" s="3499"/>
    </row>
    <row r="4" spans="1:12" ht="14.25">
      <c r="A4" s="1623" t="s">
        <v>1265</v>
      </c>
      <c r="B4" s="1624" t="s">
        <v>1266</v>
      </c>
      <c r="C4" s="1625" t="s">
        <v>4267</v>
      </c>
      <c r="D4" s="1625"/>
      <c r="E4" s="3500" t="s">
        <v>1267</v>
      </c>
      <c r="F4" s="3501"/>
      <c r="G4" s="3501"/>
      <c r="H4" s="3501"/>
      <c r="I4" s="350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4" t="s">
        <v>1268</v>
      </c>
      <c r="B5" s="3461">
        <v>25</v>
      </c>
      <c r="C5" s="3477"/>
      <c r="D5" s="3497"/>
      <c r="E5" s="123" t="s">
        <v>1269</v>
      </c>
      <c r="F5" s="1626"/>
      <c r="G5" s="1626"/>
      <c r="H5" s="1626"/>
      <c r="I5" s="1280"/>
    </row>
    <row r="6" spans="1:12" ht="12.75">
      <c r="A6" s="3474"/>
      <c r="B6" s="3461"/>
      <c r="C6" s="3478"/>
      <c r="D6" s="3497"/>
      <c r="E6" s="123" t="s">
        <v>1270</v>
      </c>
      <c r="F6" s="1626"/>
      <c r="G6" s="1626"/>
      <c r="H6" s="1626"/>
      <c r="I6" s="1280"/>
    </row>
    <row r="7" spans="1:12" ht="12.75">
      <c r="A7" s="3474"/>
      <c r="B7" s="3461"/>
      <c r="C7" s="3479"/>
      <c r="D7" s="3497"/>
      <c r="E7" s="123" t="s">
        <v>1271</v>
      </c>
      <c r="F7" s="1626"/>
      <c r="G7" s="1626"/>
      <c r="H7" s="1626"/>
      <c r="I7" s="1280"/>
    </row>
    <row r="8" spans="1:12" ht="12.75">
      <c r="A8" s="3474" t="s">
        <v>1272</v>
      </c>
      <c r="B8" s="3461">
        <v>15</v>
      </c>
      <c r="C8" s="3477"/>
      <c r="D8" s="3497"/>
      <c r="E8" s="123" t="s">
        <v>1273</v>
      </c>
      <c r="F8" s="1626"/>
      <c r="G8" s="1626"/>
      <c r="H8" s="1626"/>
      <c r="I8" s="1280"/>
    </row>
    <row r="9" spans="1:12" ht="12.75">
      <c r="A9" s="3474"/>
      <c r="B9" s="3461"/>
      <c r="C9" s="3479"/>
      <c r="D9" s="3497"/>
      <c r="E9" s="123" t="s">
        <v>1274</v>
      </c>
      <c r="F9" s="1626"/>
      <c r="G9" s="1626"/>
      <c r="H9" s="1626"/>
      <c r="I9" s="1280"/>
    </row>
    <row r="10" spans="1:12" ht="12.75">
      <c r="A10" s="3474" t="s">
        <v>1275</v>
      </c>
      <c r="B10" s="3461">
        <v>15</v>
      </c>
      <c r="C10" s="3477"/>
      <c r="D10" s="3497"/>
      <c r="E10" s="123" t="s">
        <v>1276</v>
      </c>
      <c r="F10" s="1626"/>
      <c r="G10" s="1626"/>
      <c r="H10" s="1626"/>
      <c r="I10" s="1280"/>
    </row>
    <row r="11" spans="1:12" ht="12.75">
      <c r="A11" s="3474"/>
      <c r="B11" s="3461"/>
      <c r="C11" s="3479"/>
      <c r="D11" s="3497"/>
      <c r="E11" s="123" t="s">
        <v>1277</v>
      </c>
      <c r="F11" s="1626"/>
      <c r="G11" s="1626"/>
      <c r="H11" s="1626"/>
      <c r="I11" s="1280"/>
    </row>
    <row r="12" spans="1:12" ht="12.75">
      <c r="A12" s="3474" t="s">
        <v>1278</v>
      </c>
      <c r="B12" s="3461">
        <v>15</v>
      </c>
      <c r="C12" s="3477"/>
      <c r="D12" s="3497"/>
      <c r="E12" s="123" t="s">
        <v>1279</v>
      </c>
      <c r="F12" s="1626"/>
      <c r="G12" s="1626"/>
      <c r="H12" s="1626"/>
      <c r="I12" s="1280"/>
    </row>
    <row r="13" spans="1:12" ht="12.75">
      <c r="A13" s="3474"/>
      <c r="B13" s="3461"/>
      <c r="C13" s="3479"/>
      <c r="D13" s="3497"/>
      <c r="E13" s="123" t="s">
        <v>1280</v>
      </c>
      <c r="F13" s="1626"/>
      <c r="G13" s="1626"/>
      <c r="H13" s="1626"/>
      <c r="I13" s="1280"/>
    </row>
    <row r="14" spans="1:12" ht="12.75">
      <c r="A14" s="3474" t="s">
        <v>1281</v>
      </c>
      <c r="B14" s="3461">
        <v>30</v>
      </c>
      <c r="C14" s="3477">
        <v>1</v>
      </c>
      <c r="D14" s="3497"/>
      <c r="E14" s="123" t="s">
        <v>1282</v>
      </c>
      <c r="F14" s="1626"/>
      <c r="G14" s="1626"/>
      <c r="H14" s="1626"/>
      <c r="I14" s="1280"/>
    </row>
    <row r="15" spans="1:12" ht="12.75">
      <c r="A15" s="3474"/>
      <c r="B15" s="3461"/>
      <c r="C15" s="3478"/>
      <c r="D15" s="3497"/>
      <c r="E15" s="123" t="s">
        <v>1283</v>
      </c>
      <c r="F15" s="1626"/>
      <c r="G15" s="1626"/>
      <c r="H15" s="1626"/>
      <c r="I15" s="1280"/>
    </row>
    <row r="16" spans="1:12" ht="12.75">
      <c r="A16" s="3474"/>
      <c r="B16" s="3461"/>
      <c r="C16" s="3479"/>
      <c r="D16" s="3497"/>
      <c r="E16" s="123" t="s">
        <v>1284</v>
      </c>
      <c r="F16" s="1626"/>
      <c r="G16" s="1626"/>
      <c r="H16" s="1626"/>
      <c r="I16" s="1280"/>
    </row>
    <row r="17" spans="1:36" ht="15">
      <c r="A17" s="1627" t="s">
        <v>1285</v>
      </c>
      <c r="B17" s="54"/>
      <c r="C17" s="124">
        <f>SUM(C5:C16)</f>
        <v>1</v>
      </c>
      <c r="D17" s="124">
        <f>SUM(D5:D16)</f>
        <v>0</v>
      </c>
      <c r="E17" s="121"/>
      <c r="F17" s="121"/>
      <c r="G17" s="121"/>
      <c r="H17" s="121"/>
      <c r="I17" s="121"/>
      <c r="K17" s="294"/>
      <c r="L17" s="294" t="s">
        <v>1286</v>
      </c>
      <c r="M17" s="294" t="s">
        <v>1287</v>
      </c>
    </row>
    <row r="18" spans="1:36" ht="31.9" customHeight="1" thickBot="1">
      <c r="A18" s="1628" t="s">
        <v>1288</v>
      </c>
      <c r="B18" s="1541"/>
      <c r="C18" s="125">
        <f>ROUND(C17/SUM(C17:D17),2)</f>
        <v>1</v>
      </c>
      <c r="D18" s="125">
        <f>1-C18</f>
        <v>0</v>
      </c>
      <c r="E18" s="3484" t="s">
        <v>2131</v>
      </c>
      <c r="F18" s="3485"/>
      <c r="G18" s="3485"/>
      <c r="H18" s="3485"/>
      <c r="I18" s="3485"/>
      <c r="K18" s="294" t="s">
        <v>1289</v>
      </c>
      <c r="L18" s="294">
        <f>IF(C1="",'数据-汇总表'!E3,SUMIF(项目类型,C1,'数据-汇总表'!E17:E26)+SUMIF(项目类型,C1,'数据-汇总表'!I17:I26))</f>
        <v>451.69</v>
      </c>
      <c r="M18" s="294">
        <f>IF(C1="",'数据-汇总表'!E3,SUMIF(项目类型,C1,'数据-汇总表'!E17:E26))</f>
        <v>451.69</v>
      </c>
    </row>
    <row r="19" spans="1:36" ht="15">
      <c r="A19" s="1629" t="s">
        <v>1290</v>
      </c>
      <c r="B19" s="1630" t="s">
        <v>1291</v>
      </c>
      <c r="C19" s="126">
        <f ca="1">SUMIF(INDIRECT("'"&amp;C4&amp;"'"&amp;"!A:A"),结果表!B19,INDIRECT("'"&amp;C4&amp;"'"&amp;"!B:B"))</f>
        <v>0.37040000000000001</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8.1999999999999993</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8" t="e">
        <f ca="1">ROUND(C19*10000/L19,0)</f>
        <v>#DIV/0!</v>
      </c>
      <c r="D21" s="679" t="e">
        <f ca="1">ROUND(D19*10000/L19,0)</f>
        <v>#REF!</v>
      </c>
      <c r="E21" s="449"/>
      <c r="F21" s="93" t="s">
        <v>1297</v>
      </c>
      <c r="G21" s="132" t="e">
        <f ca="1">ROUND(G19*10000/L19,0)</f>
        <v>#REF!</v>
      </c>
      <c r="H21" s="1633" t="s">
        <v>1296</v>
      </c>
      <c r="I21" s="121"/>
    </row>
    <row r="22" spans="1:36" ht="15" thickBot="1">
      <c r="A22" s="1563" t="s">
        <v>1298</v>
      </c>
      <c r="B22" s="1634"/>
      <c r="C22" s="1635"/>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68" t="s">
        <v>1299</v>
      </c>
      <c r="B24" s="1630" t="s">
        <v>1291</v>
      </c>
      <c r="C24" s="128">
        <f>IF(B30=0,0,D30)</f>
        <v>0</v>
      </c>
      <c r="D24" s="1636"/>
      <c r="E24" s="121"/>
      <c r="F24" s="121"/>
      <c r="G24" s="121"/>
      <c r="H24" s="121"/>
      <c r="I24" s="121"/>
    </row>
    <row r="25" spans="1:36" ht="14.25">
      <c r="A25" s="346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488" t="s">
        <v>1312</v>
      </c>
      <c r="B36" s="1651" t="s">
        <v>1313</v>
      </c>
      <c r="C36" s="137"/>
      <c r="D36" s="1652"/>
      <c r="E36" s="1566"/>
      <c r="F36" s="1653"/>
      <c r="G36" s="121"/>
      <c r="H36" s="121"/>
      <c r="I36" s="121"/>
    </row>
    <row r="37" spans="1:15" ht="15.75" thickBot="1">
      <c r="A37" s="3489"/>
      <c r="B37" s="1554" t="s">
        <v>1314</v>
      </c>
      <c r="C37" s="139"/>
      <c r="D37" s="1070"/>
      <c r="E37" s="1070"/>
      <c r="F37" s="1653"/>
      <c r="G37" s="121"/>
      <c r="H37" s="121"/>
      <c r="I37" s="121"/>
    </row>
    <row r="38" spans="1:15" ht="15.75" thickBot="1">
      <c r="A38" s="3490"/>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65" t="s">
        <v>1326</v>
      </c>
      <c r="B45" s="3466"/>
      <c r="C45" s="3467"/>
      <c r="D45" s="147" t="e">
        <f ca="1">ROUND(H101*F45,0)</f>
        <v>#REF!</v>
      </c>
      <c r="E45" s="148" t="s">
        <v>1327</v>
      </c>
      <c r="F45" s="149">
        <v>1</v>
      </c>
      <c r="G45" s="150" t="s">
        <v>1328</v>
      </c>
      <c r="H45" s="121"/>
      <c r="I45" s="121"/>
      <c r="J45" s="3543" t="s">
        <v>1329</v>
      </c>
      <c r="K45" s="3543"/>
      <c r="L45" s="3543"/>
      <c r="M45" s="3543"/>
      <c r="N45" s="3543"/>
      <c r="O45" s="3543"/>
    </row>
    <row r="46" spans="1:15" ht="14.25" customHeight="1">
      <c r="A46" s="3462" t="s">
        <v>1330</v>
      </c>
      <c r="B46" s="3463"/>
      <c r="C46" s="3463"/>
      <c r="D46" s="3463"/>
      <c r="E46" s="3463"/>
      <c r="F46" s="3463"/>
      <c r="G46" s="3464"/>
      <c r="H46" s="1667"/>
      <c r="I46" s="151"/>
      <c r="J46" s="2308">
        <v>1</v>
      </c>
      <c r="K46" s="3524" t="s">
        <v>1331</v>
      </c>
      <c r="L46" s="3524"/>
      <c r="M46" s="3544"/>
      <c r="N46" s="3544"/>
      <c r="O46" s="3544"/>
    </row>
    <row r="47" spans="1:15" ht="12" customHeight="1">
      <c r="A47" s="152" t="s">
        <v>1332</v>
      </c>
      <c r="B47" s="153"/>
      <c r="C47" s="154"/>
      <c r="D47" s="1023" t="s">
        <v>1333</v>
      </c>
      <c r="E47" s="294" t="s">
        <v>1334</v>
      </c>
      <c r="F47" s="155" t="s">
        <v>1335</v>
      </c>
      <c r="G47" s="2331" t="s">
        <v>1336</v>
      </c>
      <c r="H47" s="2332"/>
      <c r="I47" s="151"/>
      <c r="J47" s="2308">
        <v>2</v>
      </c>
      <c r="K47" s="3524" t="s">
        <v>1337</v>
      </c>
      <c r="L47" s="3524"/>
      <c r="M47" s="3545">
        <f>'数据-取费表'!B2</f>
        <v>45407</v>
      </c>
      <c r="N47" s="3545"/>
      <c r="O47" s="3545"/>
    </row>
    <row r="48" spans="1:15" ht="25.5">
      <c r="A48" s="3493" t="s">
        <v>1338</v>
      </c>
      <c r="B48" s="3476"/>
      <c r="C48" s="3476"/>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524" t="s">
        <v>1340</v>
      </c>
      <c r="L48" s="3524"/>
      <c r="M48" s="3546" t="e">
        <f ca="1">H101</f>
        <v>#REF!</v>
      </c>
      <c r="N48" s="3546"/>
      <c r="O48" s="3546"/>
    </row>
    <row r="49" spans="1:35" ht="25.5" customHeight="1">
      <c r="A49" s="2151" t="s">
        <v>1341</v>
      </c>
      <c r="B49" s="3460" t="s">
        <v>1342</v>
      </c>
      <c r="C49" s="3460"/>
      <c r="D49" s="1477">
        <v>0</v>
      </c>
      <c r="E49" s="316" t="s">
        <v>1343</v>
      </c>
      <c r="F49" s="2231" t="s">
        <v>28</v>
      </c>
      <c r="G49" s="3530"/>
      <c r="H49" s="2133" t="s">
        <v>2134</v>
      </c>
      <c r="I49" s="2134"/>
      <c r="J49" s="2308">
        <v>4</v>
      </c>
      <c r="K49" s="3524" t="str">
        <f>IF(项目基本情况!E8="房地产抵押价值","房地产抵押价值","抵押担保权已注销时的房地产抵押价值")</f>
        <v>抵押担保权已注销时的房地产抵押价值</v>
      </c>
      <c r="L49" s="3524"/>
      <c r="M49" s="3546" t="str">
        <f>IF(项目基本情况!E8="房地产抵押价值",H107,H109)</f>
        <v>——</v>
      </c>
      <c r="N49" s="3546"/>
      <c r="O49" s="3546"/>
    </row>
    <row r="50" spans="1:35" ht="25.5" customHeight="1">
      <c r="A50" s="2336"/>
      <c r="B50" s="3460" t="s">
        <v>1344</v>
      </c>
      <c r="C50" s="3460"/>
      <c r="D50" s="2188"/>
      <c r="E50" s="323"/>
      <c r="F50" s="2231"/>
      <c r="G50" s="3531"/>
      <c r="H50" s="2135" t="s">
        <v>2135</v>
      </c>
      <c r="I50" s="2134"/>
      <c r="J50" s="3543" t="s">
        <v>1345</v>
      </c>
      <c r="K50" s="3543"/>
      <c r="L50" s="3543"/>
      <c r="M50" s="3543"/>
      <c r="N50" s="3543"/>
      <c r="O50" s="3543"/>
    </row>
    <row r="51" spans="1:35" ht="20.45" customHeight="1">
      <c r="A51" s="2337"/>
      <c r="B51" s="3460" t="s">
        <v>1346</v>
      </c>
      <c r="C51" s="3460"/>
      <c r="D51" s="1023"/>
      <c r="E51" s="319"/>
      <c r="F51" s="2231"/>
      <c r="G51" s="3532"/>
      <c r="H51" s="2135" t="s">
        <v>2136</v>
      </c>
      <c r="I51" s="2134"/>
      <c r="J51" s="2309" t="s">
        <v>1347</v>
      </c>
      <c r="K51" s="3524" t="s">
        <v>1348</v>
      </c>
      <c r="L51" s="3524"/>
      <c r="M51" s="2309" t="s">
        <v>1349</v>
      </c>
      <c r="N51" s="2309" t="s">
        <v>1350</v>
      </c>
      <c r="O51" s="2309" t="s">
        <v>1351</v>
      </c>
    </row>
    <row r="52" spans="1:35" ht="24" customHeight="1">
      <c r="A52" s="2152" t="s">
        <v>1352</v>
      </c>
      <c r="B52" s="3460" t="s">
        <v>1353</v>
      </c>
      <c r="C52" s="3460"/>
      <c r="D52" s="1023" t="e">
        <f ca="1">ROUND(D45*'数据-取费表'!B41/(1+'数据-取费表'!C42),0)</f>
        <v>#REF!</v>
      </c>
      <c r="E52" s="1255" t="s">
        <v>1354</v>
      </c>
      <c r="F52" s="2338">
        <f>'数据-取费表'!B41</f>
        <v>5.6000000000000001E-2</v>
      </c>
      <c r="G52" s="2339"/>
      <c r="H52" s="2329"/>
      <c r="I52" s="1668"/>
      <c r="J52" s="2308">
        <v>1</v>
      </c>
      <c r="K52" s="3525" t="s">
        <v>1355</v>
      </c>
      <c r="L52" s="3525"/>
      <c r="M52" s="2310" t="b">
        <f>D48</f>
        <v>0</v>
      </c>
      <c r="N52" s="2308" t="str">
        <f>E48</f>
        <v>销售额×税（费）率</v>
      </c>
      <c r="O52" s="2311">
        <f>F48</f>
        <v>5.6000000000000001E-2</v>
      </c>
    </row>
    <row r="53" spans="1:35" ht="12" customHeight="1">
      <c r="A53" s="2152" t="s">
        <v>1356</v>
      </c>
      <c r="B53" s="3486" t="s">
        <v>2291</v>
      </c>
      <c r="C53" s="3487"/>
      <c r="D53" s="1023" t="e">
        <f ca="1">ROUND(D45*'数据-取费表'!B41/(1+'数据-取费表'!C42),0)</f>
        <v>#REF!</v>
      </c>
      <c r="E53" s="1255" t="s">
        <v>1354</v>
      </c>
      <c r="F53" s="2338">
        <f>'数据-取费表'!B41</f>
        <v>5.6000000000000001E-2</v>
      </c>
      <c r="G53" s="2339"/>
      <c r="H53" s="2329"/>
      <c r="I53" s="1668"/>
      <c r="J53" s="2308">
        <v>2</v>
      </c>
      <c r="K53" s="3525" t="s">
        <v>1357</v>
      </c>
      <c r="L53" s="3525"/>
      <c r="M53" s="2310" t="e">
        <f t="shared" ref="M53:O54" ca="1" si="0">D55</f>
        <v>#REF!</v>
      </c>
      <c r="N53" s="2308" t="str">
        <f t="shared" si="0"/>
        <v>销售额×税（费）率</v>
      </c>
      <c r="O53" s="2311" t="str">
        <f t="shared" si="0"/>
        <v>免征</v>
      </c>
    </row>
    <row r="54" spans="1:35" ht="12" customHeight="1">
      <c r="A54" s="2152" t="s">
        <v>1358</v>
      </c>
      <c r="B54" s="3486" t="s">
        <v>2292</v>
      </c>
      <c r="C54" s="3487"/>
      <c r="D54" s="1023" t="e">
        <f ca="1">C68</f>
        <v>#REF!</v>
      </c>
      <c r="E54" s="319" t="s">
        <v>1359</v>
      </c>
      <c r="F54" s="2338">
        <f>'数据-取费表'!B41</f>
        <v>5.6000000000000001E-2</v>
      </c>
      <c r="G54" s="2339"/>
      <c r="H54" s="2340"/>
      <c r="I54" s="1668"/>
      <c r="J54" s="2308">
        <v>3</v>
      </c>
      <c r="K54" s="3525" t="s">
        <v>1360</v>
      </c>
      <c r="L54" s="3525"/>
      <c r="M54" s="2310" t="e">
        <f t="shared" ca="1" si="0"/>
        <v>#REF!</v>
      </c>
      <c r="N54" s="2308" t="str">
        <f t="shared" si="0"/>
        <v>增值额×税（费）率</v>
      </c>
      <c r="O54" s="2312" t="str">
        <f t="shared" si="0"/>
        <v>免征</v>
      </c>
    </row>
    <row r="55" spans="1:35" ht="24" customHeight="1">
      <c r="A55" s="3475" t="s">
        <v>1361</v>
      </c>
      <c r="B55" s="3476"/>
      <c r="C55" s="3476"/>
      <c r="D55" s="12" t="e">
        <f ca="1">IF(H55="个人住宅",0,ROUND(D45*I55,0))</f>
        <v>#REF!</v>
      </c>
      <c r="E55" s="1255" t="s">
        <v>1362</v>
      </c>
      <c r="F55" s="2338" t="str">
        <f>IF(H55="正常",I55,"免征")</f>
        <v>免征</v>
      </c>
      <c r="G55" s="2339"/>
      <c r="H55" s="2335"/>
      <c r="I55" s="157">
        <f>'数据-取费表'!B49</f>
        <v>5.0000000000000001E-4</v>
      </c>
      <c r="J55" s="2308">
        <f>IF(H59="非个人房产","",4)</f>
        <v>4</v>
      </c>
      <c r="K55" s="3525" t="str">
        <f>IF(H59="非个人房产","——","个人所得税")</f>
        <v>个人所得税</v>
      </c>
      <c r="L55" s="3525"/>
      <c r="M55" s="2313" t="e">
        <f ca="1">D59</f>
        <v>#REF!</v>
      </c>
      <c r="N55" s="1882" t="str">
        <f>E59</f>
        <v>差额计税</v>
      </c>
      <c r="O55" s="2314">
        <f>F59</f>
        <v>0.01</v>
      </c>
    </row>
    <row r="56" spans="1:35" ht="24.75">
      <c r="A56" s="3475" t="s">
        <v>1363</v>
      </c>
      <c r="B56" s="3476"/>
      <c r="C56" s="3476"/>
      <c r="D56" s="12" t="e">
        <f ca="1">IF(H56="个人住宅",D57,D58)</f>
        <v>#REF!</v>
      </c>
      <c r="E56" s="1255" t="s">
        <v>1364</v>
      </c>
      <c r="F56" s="2338" t="str">
        <f>IF(H56="正常",F58,"免征")</f>
        <v>免征</v>
      </c>
      <c r="G56" s="2341" t="s">
        <v>1365</v>
      </c>
      <c r="H56" s="2342"/>
      <c r="I56" s="1669"/>
      <c r="J56" s="2308" t="str">
        <f>IF(项目基本情况!K6="上海银行",IF(J55="",4,J55+1),"")</f>
        <v/>
      </c>
      <c r="K56" s="3548" t="str">
        <f>IF(项目基本情况!K6="上海银行","其他处置费用","")</f>
        <v/>
      </c>
      <c r="L56" s="3549"/>
      <c r="M56" s="2310" t="str">
        <f>IF(项目基本情况!K6="上海银行",M69,"")</f>
        <v/>
      </c>
      <c r="N56" s="3548" t="str">
        <f>IF(项目基本情况!K6="上海银行","包含处置中涉及的律师、诉讼、拍卖、评估等费用","")</f>
        <v/>
      </c>
      <c r="O56" s="3551"/>
    </row>
    <row r="57" spans="1:35" ht="12.75">
      <c r="A57" s="2152" t="s">
        <v>1341</v>
      </c>
      <c r="B57" s="3486" t="s">
        <v>1366</v>
      </c>
      <c r="C57" s="3487"/>
      <c r="D57" s="1477">
        <v>0</v>
      </c>
      <c r="E57" s="316" t="s">
        <v>1343</v>
      </c>
      <c r="F57" s="294"/>
      <c r="G57" s="2339"/>
      <c r="H57" s="2343"/>
      <c r="I57" s="1669"/>
      <c r="J57" s="3525">
        <f>IF(AND(J55="",J56=""),4,IF(项目基本情况!K6="上海银行",结果表!J56+1,结果表!J55+1))</f>
        <v>5</v>
      </c>
      <c r="K57" s="3525" t="s">
        <v>1367</v>
      </c>
      <c r="L57" s="2315" t="s">
        <v>1368</v>
      </c>
      <c r="M57" s="2316"/>
      <c r="N57" s="2317">
        <f ca="1">SUMIF(M52:M56,"&lt;9e307")</f>
        <v>0</v>
      </c>
      <c r="O57" s="2318"/>
      <c r="P57" s="2462" t="e">
        <f ca="1">N57/M49</f>
        <v>#VALUE!</v>
      </c>
    </row>
    <row r="58" spans="1:35" ht="24.75">
      <c r="A58" s="2152" t="s">
        <v>1352</v>
      </c>
      <c r="B58" s="3486" t="s">
        <v>1369</v>
      </c>
      <c r="C58" s="3460"/>
      <c r="D58" s="12" t="e">
        <f ca="1">IF(H58="转让取得",C81,C97)</f>
        <v>#REF!</v>
      </c>
      <c r="E58" s="1255" t="s">
        <v>1364</v>
      </c>
      <c r="F58" s="294" t="s">
        <v>28</v>
      </c>
      <c r="G58" s="2339"/>
      <c r="H58" s="2342"/>
      <c r="I58" s="1669"/>
      <c r="J58" s="3525"/>
      <c r="K58" s="3525"/>
      <c r="L58" s="2315" t="s">
        <v>1370</v>
      </c>
      <c r="M58" s="2319"/>
      <c r="N58" s="2320" t="str">
        <f ca="1">NUMBERSTRING(INT(N57*10000),2)&amp;"元整"</f>
        <v>零元整</v>
      </c>
      <c r="O58" s="2321"/>
    </row>
    <row r="59" spans="1:35" ht="24.75" thickBot="1">
      <c r="A59" s="3528" t="s">
        <v>1371</v>
      </c>
      <c r="B59" s="3529"/>
      <c r="C59" s="3529"/>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526">
        <f>J57+1</f>
        <v>6</v>
      </c>
      <c r="K59" s="3525" t="s">
        <v>1372</v>
      </c>
      <c r="L59" s="2308" t="s">
        <v>1368</v>
      </c>
      <c r="M59" s="2322"/>
      <c r="N59" s="2323" t="e">
        <f ca="1">M49-N57</f>
        <v>#VALUE!</v>
      </c>
      <c r="O59" s="2324"/>
    </row>
    <row r="60" spans="1:35" ht="12" customHeight="1">
      <c r="A60" s="1670"/>
      <c r="B60" s="646"/>
      <c r="C60" s="646"/>
      <c r="D60" s="646"/>
      <c r="E60" s="1465"/>
      <c r="F60" s="1669"/>
      <c r="G60" s="1669"/>
      <c r="H60" s="151"/>
      <c r="I60" s="121"/>
      <c r="J60" s="3527"/>
      <c r="K60" s="3525"/>
      <c r="L60" s="2315" t="s">
        <v>1370</v>
      </c>
      <c r="M60" s="2319"/>
      <c r="N60" s="2320" t="e">
        <f ca="1">NUMBERSTRING(INT(N59*10000),2)&amp;"元整"</f>
        <v>#VALUE!</v>
      </c>
      <c r="O60" s="2321"/>
    </row>
    <row r="61" spans="1:35" ht="13.5" thickBot="1">
      <c r="A61" s="3473" t="s">
        <v>1373</v>
      </c>
      <c r="B61" s="3473"/>
      <c r="C61" s="3473"/>
      <c r="D61" s="3473"/>
      <c r="E61" s="3473"/>
      <c r="F61" s="1669"/>
      <c r="G61" s="1669"/>
      <c r="H61" s="151"/>
      <c r="I61" s="121"/>
      <c r="J61" s="2308">
        <f>J59+1</f>
        <v>7</v>
      </c>
      <c r="K61" s="3525" t="s">
        <v>1374</v>
      </c>
      <c r="L61" s="3525"/>
      <c r="M61" s="2325"/>
      <c r="N61" s="2326" t="e">
        <f ca="1">ROUND(N59*10000/'数据-汇总表'!E3,0)</f>
        <v>#VALUE!</v>
      </c>
      <c r="O61" s="2327"/>
    </row>
    <row r="62" spans="1:35" ht="12.75">
      <c r="A62" s="3491" t="s">
        <v>1375</v>
      </c>
      <c r="B62" s="3492"/>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550"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550"/>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550"/>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550"/>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550"/>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550"/>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550"/>
      <c r="K69" s="1244" t="s">
        <v>1393</v>
      </c>
      <c r="L69" s="1244"/>
      <c r="M69" s="294" t="e">
        <f>ROUND(SUM(M63:M68),0)</f>
        <v>#VALUE!</v>
      </c>
      <c r="N69" s="2330" t="e">
        <f>M69/M49</f>
        <v>#VALUE!</v>
      </c>
      <c r="Z69" s="1622"/>
      <c r="AI69" s="1560"/>
    </row>
    <row r="70" spans="1:35" s="642" customFormat="1" ht="15" thickBot="1">
      <c r="A70" s="3512" t="s">
        <v>1394</v>
      </c>
      <c r="B70" s="3513"/>
      <c r="C70" s="3513"/>
      <c r="D70" s="3513"/>
      <c r="E70" s="3513"/>
      <c r="F70" s="3513"/>
      <c r="G70" s="3513"/>
      <c r="H70" s="351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91" t="s">
        <v>1375</v>
      </c>
      <c r="B71" s="349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486" t="s">
        <v>1402</v>
      </c>
      <c r="F76" s="3460"/>
      <c r="G76" s="3460"/>
      <c r="H76" s="35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470" t="s">
        <v>1406</v>
      </c>
      <c r="F78" s="3471"/>
      <c r="G78" s="3471"/>
      <c r="H78" s="348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512" t="s">
        <v>1410</v>
      </c>
      <c r="B83" s="3513"/>
      <c r="C83" s="3513"/>
      <c r="D83" s="3513"/>
      <c r="E83" s="3513"/>
      <c r="F83" s="3513"/>
      <c r="G83" s="3513"/>
      <c r="H83" s="35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91" t="s">
        <v>1375</v>
      </c>
      <c r="B84" s="349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7"/>
      <c r="G90" s="3552" t="s">
        <v>2129</v>
      </c>
      <c r="H90" s="3553"/>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470" t="s">
        <v>1419</v>
      </c>
      <c r="F91" s="3471"/>
      <c r="G91" s="347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470" t="s">
        <v>1422</v>
      </c>
      <c r="F92" s="3471"/>
      <c r="G92" s="3471"/>
      <c r="H92" s="3480"/>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470" t="s">
        <v>1406</v>
      </c>
      <c r="F93" s="3471"/>
      <c r="G93" s="3471"/>
      <c r="H93" s="348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481" t="s">
        <v>1426</v>
      </c>
      <c r="F94" s="3482"/>
      <c r="G94" s="3482"/>
      <c r="H94" s="348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454" t="s">
        <v>1428</v>
      </c>
      <c r="B100" s="3455"/>
      <c r="C100" s="3455"/>
      <c r="D100" s="3472"/>
      <c r="E100" s="3455" t="s">
        <v>1429</v>
      </c>
      <c r="F100" s="3455"/>
      <c r="G100" s="3455"/>
      <c r="H100" s="3472"/>
      <c r="I100" s="121"/>
    </row>
    <row r="101" spans="1:35" ht="18.75" customHeight="1">
      <c r="A101" s="3533" t="s">
        <v>1430</v>
      </c>
      <c r="B101" s="3534"/>
      <c r="C101" s="2369" t="str">
        <f>C4</f>
        <v>比较法-商业</v>
      </c>
      <c r="D101" s="2370">
        <f>D4</f>
        <v>0</v>
      </c>
      <c r="E101" s="3547" t="s">
        <v>1431</v>
      </c>
      <c r="F101" s="3504"/>
      <c r="G101" s="1686" t="s">
        <v>1432</v>
      </c>
      <c r="H101" s="2379" t="e">
        <f ca="1">H118</f>
        <v>#REF!</v>
      </c>
      <c r="I101" s="121"/>
    </row>
    <row r="102" spans="1:35" ht="18.75" customHeight="1">
      <c r="A102" s="3506" t="s">
        <v>1433</v>
      </c>
      <c r="B102" s="2368" t="s">
        <v>1432</v>
      </c>
      <c r="C102" s="2369">
        <f ca="1">IF(D32="楼面单价",ROUND(C19,0),C19)</f>
        <v>0.37040000000000001</v>
      </c>
      <c r="D102" s="2370" t="e">
        <f ca="1">IF(D32="楼面单价",ROUND(D19,0),D19)</f>
        <v>#REF!</v>
      </c>
      <c r="E102" s="3547"/>
      <c r="F102" s="3504"/>
      <c r="G102" s="1686" t="s">
        <v>1434</v>
      </c>
      <c r="H102" s="2339" t="e">
        <f ca="1">I118</f>
        <v>#REF!</v>
      </c>
      <c r="I102" s="121"/>
    </row>
    <row r="103" spans="1:35" ht="42.75" customHeight="1">
      <c r="A103" s="3506"/>
      <c r="B103" s="2368" t="s">
        <v>1434</v>
      </c>
      <c r="C103" s="2371">
        <f ca="1">C20</f>
        <v>8.1999999999999993</v>
      </c>
      <c r="D103" s="2372" t="e">
        <f ca="1">D20</f>
        <v>#REF!</v>
      </c>
      <c r="E103" s="3541" t="s">
        <v>1435</v>
      </c>
      <c r="F103" s="3542"/>
      <c r="G103" s="1687" t="s">
        <v>1436</v>
      </c>
      <c r="H103" s="2379">
        <f>IF(D36="正常操作",H104+H105+H106,H105+H106)</f>
        <v>0</v>
      </c>
      <c r="I103" s="121"/>
    </row>
    <row r="104" spans="1:35" ht="18.75" customHeight="1">
      <c r="A104" s="3506"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507"/>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503" t="str">
        <f>IF(项目基本情况!E8="已注销","——","3.房地产抵押价值")</f>
        <v>3.房地产抵押价值</v>
      </c>
      <c r="F107" s="3504"/>
      <c r="G107" s="1686" t="s">
        <v>1432</v>
      </c>
      <c r="H107" s="2379" t="e">
        <f ca="1">IF(E107="——","——",H101-H103)</f>
        <v>#REF!</v>
      </c>
      <c r="I107" s="121"/>
    </row>
    <row r="108" spans="1:35" ht="18.75" customHeight="1">
      <c r="A108" s="121"/>
      <c r="B108" s="121"/>
      <c r="C108" s="121"/>
      <c r="D108" s="121"/>
      <c r="E108" s="3503"/>
      <c r="F108" s="3504"/>
      <c r="G108" s="1686" t="s">
        <v>1434</v>
      </c>
      <c r="H108" s="2339">
        <f ca="1">IF(H107=H101,H102,ROUND(H107*10000/'数据-汇总表'!E3,0))</f>
        <v>0</v>
      </c>
      <c r="I108" s="121"/>
    </row>
    <row r="109" spans="1:35" ht="18.75" customHeight="1">
      <c r="A109" s="121"/>
      <c r="B109" s="121"/>
      <c r="C109" s="121"/>
      <c r="D109" s="121"/>
      <c r="E109" s="3503" t="str">
        <f>IF(项目基本情况!E8="已注销及未注销","4.抵押担保权已注销时的房地产抵押价值",IF(项目基本情况!E8="已注销","3.抵押担保权已注销时的房地产抵押价值","——"))</f>
        <v>——</v>
      </c>
      <c r="F109" s="3504"/>
      <c r="G109" s="1686" t="s">
        <v>1432</v>
      </c>
      <c r="H109" s="2382" t="str">
        <f>IF(E109="——","——",H101-H105-H106)</f>
        <v>——</v>
      </c>
      <c r="I109" s="121"/>
    </row>
    <row r="110" spans="1:35" ht="18.75" customHeight="1">
      <c r="A110" s="121"/>
      <c r="B110" s="121"/>
      <c r="C110" s="121"/>
      <c r="D110" s="121"/>
      <c r="E110" s="3503"/>
      <c r="F110" s="3504"/>
      <c r="G110" s="1686" t="s">
        <v>1434</v>
      </c>
      <c r="H110" s="2339" t="str">
        <f>IF(H109="——","——",ROUND(H109*10000/'数据-汇总表'!E3,0))</f>
        <v>——</v>
      </c>
      <c r="I110" s="121"/>
    </row>
    <row r="111" spans="1:35" ht="18.75" customHeight="1">
      <c r="A111" s="121"/>
      <c r="B111" s="121"/>
      <c r="C111" s="121"/>
      <c r="D111" s="121"/>
      <c r="E111" s="3535" t="str">
        <f>IF(项目基本情况!E9="抵押净值",IF(OR(项目基本情况!E8="已注销",项目基本情况!E8="房地产抵押价值"),"4.抵押净值","5.抵押净值"),"——")</f>
        <v>——</v>
      </c>
      <c r="F111" s="3505"/>
      <c r="G111" s="1686" t="s">
        <v>1432</v>
      </c>
      <c r="H111" s="2379" t="str">
        <f>IF(E111="——","——",N59)</f>
        <v>——</v>
      </c>
      <c r="I111" s="121"/>
    </row>
    <row r="112" spans="1:35" ht="18.75" customHeight="1" thickBot="1">
      <c r="A112" s="121"/>
      <c r="B112" s="121"/>
      <c r="C112" s="121"/>
      <c r="D112" s="121"/>
      <c r="E112" s="3536"/>
      <c r="F112" s="3537"/>
      <c r="G112" s="1689" t="s">
        <v>1434</v>
      </c>
      <c r="H112" s="2383" t="str">
        <f>IF(E111="——","——",N61)</f>
        <v>——</v>
      </c>
      <c r="I112" s="121"/>
    </row>
    <row r="113" spans="1:27" ht="18.75" customHeight="1">
      <c r="A113" s="121"/>
      <c r="B113" s="121"/>
      <c r="C113" s="121"/>
      <c r="D113" s="121"/>
      <c r="E113" s="3508" t="s">
        <v>1440</v>
      </c>
      <c r="F113" s="3508"/>
      <c r="G113" s="3508"/>
      <c r="H113" s="3508"/>
      <c r="I113" s="121"/>
    </row>
    <row r="114" spans="1:27" ht="3.75" customHeight="1">
      <c r="A114" s="646"/>
      <c r="B114" s="646"/>
      <c r="C114" s="646"/>
      <c r="D114" s="646"/>
      <c r="E114" s="1670"/>
      <c r="F114" s="1670"/>
      <c r="G114" s="1670"/>
      <c r="H114" s="1670"/>
      <c r="I114" s="646"/>
    </row>
    <row r="115" spans="1:27" ht="18.75" customHeight="1">
      <c r="A115" s="3518" t="s">
        <v>1442</v>
      </c>
      <c r="B115" s="3519"/>
      <c r="C115" s="3519"/>
      <c r="D115" s="3519"/>
      <c r="E115" s="3519"/>
      <c r="F115" s="3519"/>
      <c r="G115" s="3519"/>
      <c r="H115" s="3519"/>
      <c r="I115" s="3520"/>
    </row>
    <row r="116" spans="1:27" ht="27" customHeight="1">
      <c r="A116" s="3474" t="s">
        <v>1443</v>
      </c>
      <c r="B116" s="3509" t="s">
        <v>1444</v>
      </c>
      <c r="C116" s="3509" t="s">
        <v>1445</v>
      </c>
      <c r="D116" s="3522" t="s">
        <v>1446</v>
      </c>
      <c r="E116" s="3523"/>
      <c r="F116" s="3517" t="s">
        <v>1447</v>
      </c>
      <c r="G116" s="3517"/>
      <c r="H116" s="3474" t="s">
        <v>1448</v>
      </c>
      <c r="I116" s="3474"/>
    </row>
    <row r="117" spans="1:27" ht="18.75" customHeight="1">
      <c r="A117" s="3474"/>
      <c r="B117" s="3510"/>
      <c r="C117" s="3510"/>
      <c r="D117" s="2149" t="s">
        <v>1449</v>
      </c>
      <c r="E117" s="2149" t="s">
        <v>1450</v>
      </c>
      <c r="F117" s="2149" t="s">
        <v>1449</v>
      </c>
      <c r="G117" s="2149" t="s">
        <v>1451</v>
      </c>
      <c r="H117" s="2149" t="s">
        <v>1449</v>
      </c>
      <c r="I117" s="2149" t="s">
        <v>1451</v>
      </c>
    </row>
    <row r="118" spans="1:27" ht="24.75" customHeight="1">
      <c r="A118" s="2384" t="str">
        <f>项目基本情况!S2</f>
        <v>北京市海淀区古莲路66号院“中关村温泉科技园·二期”1号楼1层部分集体产业用房房地产市场租金水平评估房地产</v>
      </c>
      <c r="B118" s="2149">
        <f>M18</f>
        <v>451.69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474" t="s">
        <v>1452</v>
      </c>
      <c r="B119" s="3474"/>
      <c r="C119" s="3474"/>
      <c r="D119" s="3514" t="e">
        <f ca="1">NUMBERSTRING(INT(D118*10000),2)&amp;"元整"</f>
        <v>#REF!</v>
      </c>
      <c r="E119" s="3516"/>
      <c r="F119" s="3514" t="e">
        <f ca="1">NUMBERSTRING(INT(F118*10000),2)&amp;"元整"</f>
        <v>#REF!</v>
      </c>
      <c r="G119" s="3516"/>
      <c r="H119" s="3514" t="e">
        <f ca="1">NUMBERSTRING(INT(H118*10000),2)&amp;"元整"</f>
        <v>#REF!</v>
      </c>
      <c r="I119" s="3516"/>
    </row>
    <row r="120" spans="1:27" ht="18.75" customHeight="1">
      <c r="A120" s="3538" t="str">
        <f>IF(项目基本情况!B9="房地产市场价值","",MID(E103,3,LEN(E103)-2))</f>
        <v/>
      </c>
      <c r="B120" s="3539"/>
      <c r="C120" s="3540"/>
      <c r="D120" s="3538">
        <f>H103</f>
        <v>0</v>
      </c>
      <c r="E120" s="3539"/>
      <c r="F120" s="3539"/>
      <c r="G120" s="3539"/>
      <c r="H120" s="3539"/>
      <c r="I120" s="3540"/>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514" t="s">
        <v>1452</v>
      </c>
      <c r="B121" s="3515"/>
      <c r="C121" s="3516"/>
      <c r="D121" s="3514" t="str">
        <f>IF(D120=0,"零元整",NUMBERSTRING(INT(D120*10000),2)&amp;"元整")</f>
        <v>零元整</v>
      </c>
      <c r="E121" s="3515"/>
      <c r="F121" s="3515"/>
      <c r="G121" s="3515"/>
      <c r="H121" s="3515"/>
      <c r="I121" s="3516"/>
      <c r="AA121" s="684"/>
    </row>
    <row r="122" spans="1:27" ht="18.75" customHeight="1">
      <c r="A122" s="3505" t="str">
        <f>IF(项目基本情况!B9="房地产市场价值","",MID(E107,3,LEN(E107)-2))</f>
        <v/>
      </c>
      <c r="B122" s="3505"/>
      <c r="C122" s="3505"/>
      <c r="D122" s="3538" t="e">
        <f ca="1">H107</f>
        <v>#REF!</v>
      </c>
      <c r="E122" s="3539"/>
      <c r="F122" s="3539"/>
      <c r="G122" s="3539"/>
      <c r="H122" s="3539"/>
      <c r="I122" s="3540"/>
      <c r="AA122" s="684"/>
    </row>
    <row r="123" spans="1:27" ht="18.75" customHeight="1">
      <c r="A123" s="3474" t="s">
        <v>1452</v>
      </c>
      <c r="B123" s="3474"/>
      <c r="C123" s="3474"/>
      <c r="D123" s="3514" t="e">
        <f ca="1">NUMBERSTRING(INT(D122*10000),2)&amp;"元整"</f>
        <v>#REF!</v>
      </c>
      <c r="E123" s="3515"/>
      <c r="F123" s="3515"/>
      <c r="G123" s="3515"/>
      <c r="H123" s="3515"/>
      <c r="I123" s="3516"/>
      <c r="AA123" s="684"/>
    </row>
    <row r="124" spans="1:27" ht="18.75" customHeight="1">
      <c r="A124" s="3505" t="str">
        <f>IF(项目基本情况!B9="房地产市场价值","",MID(E109,3,LEN(E109)-2))</f>
        <v/>
      </c>
      <c r="B124" s="3505"/>
      <c r="C124" s="3505"/>
      <c r="D124" s="3538" t="str">
        <f>H109</f>
        <v>——</v>
      </c>
      <c r="E124" s="3539"/>
      <c r="F124" s="3539"/>
      <c r="G124" s="3539"/>
      <c r="H124" s="3539"/>
      <c r="I124" s="3540"/>
      <c r="AA124" s="684"/>
    </row>
    <row r="125" spans="1:27" ht="18.75" customHeight="1">
      <c r="A125" s="3474" t="s">
        <v>1452</v>
      </c>
      <c r="B125" s="3474"/>
      <c r="C125" s="3474"/>
      <c r="D125" s="3514" t="e">
        <f>NUMBERSTRING(INT(D124*10000),2)&amp;"元整"</f>
        <v>#VALUE!</v>
      </c>
      <c r="E125" s="3515"/>
      <c r="F125" s="3515"/>
      <c r="G125" s="3515"/>
      <c r="H125" s="3515"/>
      <c r="I125" s="3516"/>
      <c r="AA125" s="684"/>
    </row>
    <row r="126" spans="1:27" ht="18.75" customHeight="1">
      <c r="A126" s="3505" t="str">
        <f>IF(项目基本情况!B9="房地产市场价值","",MID(E111,3,LEN(E111)-2))</f>
        <v/>
      </c>
      <c r="B126" s="3505"/>
      <c r="C126" s="3505"/>
      <c r="D126" s="3538" t="str">
        <f>H111</f>
        <v>——</v>
      </c>
      <c r="E126" s="3539"/>
      <c r="F126" s="3539"/>
      <c r="G126" s="3539"/>
      <c r="H126" s="3539"/>
      <c r="I126" s="3540"/>
      <c r="AA126" s="684"/>
    </row>
    <row r="127" spans="1:27" ht="18.75" customHeight="1">
      <c r="A127" s="3474" t="s">
        <v>1452</v>
      </c>
      <c r="B127" s="3474"/>
      <c r="C127" s="3474"/>
      <c r="D127" s="3514" t="e">
        <f>NUMBERSTRING(INT(D126*10000),2)&amp;"元整"</f>
        <v>#VALUE!</v>
      </c>
      <c r="E127" s="3515"/>
      <c r="F127" s="3515"/>
      <c r="G127" s="3515"/>
      <c r="H127" s="3515"/>
      <c r="I127" s="3516"/>
      <c r="AA127" s="684"/>
    </row>
    <row r="128" spans="1:27" ht="21.75" customHeight="1">
      <c r="A128" s="3521" t="s">
        <v>1453</v>
      </c>
      <c r="B128" s="3521"/>
      <c r="C128" s="3521"/>
      <c r="D128" s="3521"/>
      <c r="E128" s="3521"/>
      <c r="F128" s="3521"/>
      <c r="G128" s="3521"/>
      <c r="H128" s="3521"/>
      <c r="I128" s="352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367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8125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9.0337999999999994</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9.0337999999999994</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9</v>
      </c>
      <c r="D10" s="794">
        <f ca="1">IF(B1="",'数据-汇总表'!E6,IF(INDIRECT("'数据-取费表'!c"&amp;$G$1)="住宅",INDIRECT("'数据-取费表'!s"&amp;$G$1),INDIRECT("'数据-取费表'!k"&amp;$G$1)+INDIRECT("'数据-取费表'!s"&amp;$G$1)))</f>
        <v>451.69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451.69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1</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4</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4</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255</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235</v>
      </c>
      <c r="D34" s="209"/>
      <c r="E34" s="212"/>
      <c r="F34" s="249">
        <f ca="1">IF('数据-取费表'!B24=0,1,IF(B1="",'数据-取费表'!N16,INDIRECT("'数据-取费表'!n"&amp;$G$1)))</f>
        <v>1</v>
      </c>
      <c r="G34" s="211" t="s">
        <v>1526</v>
      </c>
    </row>
    <row r="35" spans="1:7" ht="13.5" customHeight="1">
      <c r="A35" s="733" t="s">
        <v>351</v>
      </c>
      <c r="B35" s="207" t="s">
        <v>1527</v>
      </c>
      <c r="C35" s="212">
        <f ca="1">ROUND(C34*F35,0)</f>
        <v>7</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9</v>
      </c>
      <c r="D37" s="209">
        <f ca="1">D19</f>
        <v>451.69</v>
      </c>
      <c r="E37" s="241">
        <f>'数据-取费表'!B35</f>
        <v>200</v>
      </c>
      <c r="F37" s="251"/>
      <c r="G37" s="253" t="s">
        <v>1532</v>
      </c>
    </row>
    <row r="38" spans="1:7" ht="13.5" customHeight="1">
      <c r="A38" s="733" t="s">
        <v>354</v>
      </c>
      <c r="B38" s="207" t="s">
        <v>1533</v>
      </c>
      <c r="C38" s="212">
        <f ca="1">ROUND(C34*F38,0)</f>
        <v>4</v>
      </c>
      <c r="D38" s="212"/>
      <c r="E38" s="212"/>
      <c r="F38" s="251">
        <f>'数据-取费表'!B36</f>
        <v>1.4999999999999999E-2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9</v>
      </c>
      <c r="D42" s="230"/>
      <c r="E42" s="230"/>
      <c r="F42" s="231"/>
      <c r="G42" s="3554" t="s">
        <v>1544</v>
      </c>
    </row>
    <row r="43" spans="1:7" ht="13.5" customHeight="1">
      <c r="A43" s="733" t="s">
        <v>347</v>
      </c>
      <c r="B43" s="207" t="s">
        <v>1545</v>
      </c>
      <c r="C43" s="230">
        <f ca="1">ROUND(IF('数据-取费表'!B22&lt;=1,C39*F22*'数据-取费表'!B21/2,C39*(POWER((1+F22),'数据-取费表'!B21/2)-1)),0)</f>
        <v>0</v>
      </c>
      <c r="D43" s="230"/>
      <c r="E43" s="230"/>
      <c r="F43" s="231"/>
      <c r="G43" s="3555"/>
    </row>
    <row r="44" spans="1:7" ht="13.5" customHeight="1">
      <c r="A44" s="733" t="s">
        <v>348</v>
      </c>
      <c r="B44" s="207" t="s">
        <v>1546</v>
      </c>
      <c r="C44" s="230">
        <f ca="1">ROUND(IF('数据-取费表'!B22&lt;=1,C40*F22*'数据-取费表'!B21/2,C40*(POWER((1+F22),'数据-取费表'!B21/2)-1)),4)</f>
        <v>6.9999999999999999E-4</v>
      </c>
      <c r="D44" s="230"/>
      <c r="E44" s="230"/>
      <c r="F44" s="231"/>
      <c r="G44" s="3556"/>
    </row>
    <row r="45" spans="1:7" s="206" customFormat="1" ht="13.5" customHeight="1">
      <c r="A45" s="247" t="s">
        <v>1547</v>
      </c>
      <c r="B45" s="236" t="s">
        <v>1513</v>
      </c>
      <c r="C45" s="237">
        <f ca="1">C46</f>
        <v>52</v>
      </c>
      <c r="D45" s="227">
        <f ca="1">C47</f>
        <v>4.0000000000000001E-3</v>
      </c>
      <c r="E45" s="228" t="s">
        <v>1539</v>
      </c>
      <c r="F45" s="238">
        <f ca="1">F27</f>
        <v>0.2</v>
      </c>
      <c r="G45" s="239" t="s">
        <v>1548</v>
      </c>
    </row>
    <row r="46" spans="1:7" s="206" customFormat="1" ht="13.5" customHeight="1">
      <c r="A46" s="733" t="s">
        <v>346</v>
      </c>
      <c r="B46" s="240" t="s">
        <v>1549</v>
      </c>
      <c r="C46" s="241">
        <f ca="1">ROUND((C33+C39)*F27,0)</f>
        <v>52</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348</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341</v>
      </c>
      <c r="D51" s="224"/>
      <c r="E51" s="224"/>
      <c r="F51" s="256"/>
      <c r="G51" s="226" t="s">
        <v>1560</v>
      </c>
    </row>
    <row r="52" spans="1:7" s="200" customFormat="1" ht="16.5" thickBot="1">
      <c r="A52" s="257" t="s">
        <v>1561</v>
      </c>
      <c r="B52" s="258"/>
      <c r="C52" s="259">
        <f ca="1">C31+C51</f>
        <v>367</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372" t="str">
        <f>项目基本情况!B1</f>
        <v>北京市海淀区古莲路66号院“中关村温泉科技园·二期”1号楼1层部分集体产业用房房地产市场租金水平评估房地产市场价值预评估</v>
      </c>
      <c r="C37" s="3372"/>
      <c r="D37" s="3372"/>
      <c r="E37" s="3372"/>
      <c r="F37" s="3372"/>
      <c r="G37" s="3372"/>
      <c r="H37" s="3372"/>
      <c r="I37" s="3372"/>
    </row>
    <row r="38" spans="1:9">
      <c r="A38" s="793"/>
      <c r="B38" s="793"/>
    </row>
    <row r="39" spans="1:9">
      <c r="A39" s="791" t="s">
        <v>371</v>
      </c>
      <c r="B39" s="791" t="s">
        <v>373</v>
      </c>
    </row>
    <row r="40" spans="1:9">
      <c r="A40" s="791"/>
      <c r="B40" s="1377" t="str">
        <f>项目基本情况!B5</f>
        <v>农行</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4" zoomScale="90" zoomScaleNormal="90" zoomScaleSheetLayoutView="90" workbookViewId="0">
      <selection activeCell="M46" sqref="M46"/>
    </sheetView>
  </sheetViews>
  <sheetFormatPr defaultColWidth="9" defaultRowHeight="14.25"/>
  <cols>
    <col min="1" max="1" width="10.5" style="347" customWidth="1"/>
    <col min="2" max="2" width="20.3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3386</v>
      </c>
      <c r="E1" s="3122" t="s">
        <v>3395</v>
      </c>
      <c r="F1" s="1734" t="s">
        <v>3396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0.37040000000000001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8.1999999999999993</v>
      </c>
      <c r="C3" s="344" t="s">
        <v>1768</v>
      </c>
      <c r="D3" s="343">
        <f>IF(D1="",'数据-汇总表'!E3,SUMIF('数据-汇总表'!$C19:$C33,D1,'数据-汇总表'!$E19:$E33))</f>
        <v>451.69</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85" t="s">
        <v>1771</v>
      </c>
      <c r="S4" s="3586"/>
      <c r="T4" s="3585" t="s">
        <v>1772</v>
      </c>
      <c r="U4" s="3586"/>
      <c r="V4" s="3558" t="s">
        <v>1773</v>
      </c>
      <c r="W4" s="3558"/>
      <c r="X4" s="1264"/>
      <c r="Y4" s="3585" t="s">
        <v>1775</v>
      </c>
      <c r="Z4" s="3586"/>
      <c r="AA4" s="3572" t="s">
        <v>1771</v>
      </c>
      <c r="AB4" s="3558" t="s">
        <v>1772</v>
      </c>
      <c r="AC4" s="3572" t="s">
        <v>1773</v>
      </c>
    </row>
    <row r="5" spans="1:29" ht="15">
      <c r="A5" s="348"/>
      <c r="B5" s="349"/>
      <c r="C5" s="3593" t="s">
        <v>4264</v>
      </c>
      <c r="D5" s="3594"/>
      <c r="E5" s="3593" t="s">
        <v>4265</v>
      </c>
      <c r="F5" s="3594"/>
      <c r="G5" s="3593" t="s">
        <v>4269</v>
      </c>
      <c r="H5" s="3594"/>
      <c r="I5" s="3593" t="s">
        <v>4247</v>
      </c>
      <c r="J5" s="3594"/>
      <c r="K5" s="537"/>
      <c r="L5" s="2484"/>
      <c r="M5" s="2485"/>
      <c r="N5" s="2485"/>
      <c r="O5" s="2485"/>
      <c r="P5" s="3581"/>
      <c r="Q5" s="3582"/>
      <c r="R5" s="3587"/>
      <c r="S5" s="3588"/>
      <c r="T5" s="3587"/>
      <c r="U5" s="3588"/>
      <c r="V5" s="3558"/>
      <c r="W5" s="3558"/>
      <c r="X5" s="1264"/>
      <c r="Y5" s="3587"/>
      <c r="Z5" s="3588"/>
      <c r="AA5" s="3573"/>
      <c r="AB5" s="3558"/>
      <c r="AC5" s="3573"/>
    </row>
    <row r="6" spans="1:29" ht="15.75" thickBot="1">
      <c r="A6" s="350"/>
      <c r="B6" s="351"/>
      <c r="C6" s="3598" t="s">
        <v>1677</v>
      </c>
      <c r="D6" s="3592"/>
      <c r="E6" s="3599"/>
      <c r="F6" s="3600"/>
      <c r="G6" s="3601" t="s">
        <v>4246</v>
      </c>
      <c r="H6" s="3592"/>
      <c r="I6" s="3591" t="s">
        <v>4248</v>
      </c>
      <c r="J6" s="3592"/>
      <c r="K6" s="537" t="s">
        <v>1678</v>
      </c>
      <c r="L6" s="2484"/>
      <c r="M6" s="2485"/>
      <c r="N6" s="2485"/>
      <c r="O6" s="2485"/>
      <c r="P6" s="3583"/>
      <c r="Q6" s="3584"/>
      <c r="R6" s="3587"/>
      <c r="S6" s="3588"/>
      <c r="T6" s="3589"/>
      <c r="U6" s="3590"/>
      <c r="V6" s="3558"/>
      <c r="W6" s="3558"/>
      <c r="X6" s="1264"/>
      <c r="Y6" s="3589"/>
      <c r="Z6" s="3590"/>
      <c r="AA6" s="3574"/>
      <c r="AB6" s="3558"/>
      <c r="AC6" s="3574"/>
    </row>
    <row r="7" spans="1:29" s="102" customFormat="1" ht="15.75" thickBot="1">
      <c r="A7" s="352" t="s">
        <v>1679</v>
      </c>
      <c r="B7" s="353"/>
      <c r="C7" s="354">
        <f>'数据-取费表'!B2</f>
        <v>45407</v>
      </c>
      <c r="D7" s="355">
        <v>100</v>
      </c>
      <c r="E7" s="356">
        <f>C7</f>
        <v>45407</v>
      </c>
      <c r="F7" s="357">
        <f>SUMIF(58:58,YEAR(E7)&amp;"-"&amp;MONTH(E7),59:59)</f>
        <v>100</v>
      </c>
      <c r="G7" s="356">
        <f>C7</f>
        <v>45407</v>
      </c>
      <c r="H7" s="355">
        <f>SUMIF(58:58,YEAR(G7)&amp;"-"&amp;MONTH(G7),59:59)</f>
        <v>100</v>
      </c>
      <c r="I7" s="356">
        <f>C7</f>
        <v>45407</v>
      </c>
      <c r="J7" s="355">
        <f>SUMIF(58:58,YEAR(I7)&amp;"-"&amp;MONTH(I7),59:59)</f>
        <v>100</v>
      </c>
      <c r="K7" s="38"/>
      <c r="L7" s="2486"/>
      <c r="M7" s="2438"/>
      <c r="N7" s="2438"/>
      <c r="O7" s="2438"/>
      <c r="P7" s="3595" t="s">
        <v>1680</v>
      </c>
      <c r="Q7" s="3597"/>
      <c r="R7" s="664" t="s">
        <v>14</v>
      </c>
      <c r="S7" s="665">
        <f t="shared" ref="S7:S15" si="0">F7</f>
        <v>100</v>
      </c>
      <c r="T7" s="664" t="s">
        <v>14</v>
      </c>
      <c r="U7" s="665">
        <f t="shared" ref="U7:U15" si="1">H7</f>
        <v>100</v>
      </c>
      <c r="V7" s="664" t="s">
        <v>14</v>
      </c>
      <c r="W7" s="665">
        <f t="shared" ref="W7:W15" si="2">J7</f>
        <v>100</v>
      </c>
      <c r="X7" s="666"/>
      <c r="Y7" s="3595" t="s">
        <v>1680</v>
      </c>
      <c r="Z7" s="3596"/>
      <c r="AA7" s="50">
        <f>D7/F7</f>
        <v>1</v>
      </c>
      <c r="AB7" s="50">
        <f>D7/H7</f>
        <v>1</v>
      </c>
      <c r="AC7" s="50">
        <f>D7/J7</f>
        <v>1</v>
      </c>
    </row>
    <row r="8" spans="1:29" s="102" customFormat="1" ht="15.75" thickBot="1">
      <c r="A8" s="352" t="s">
        <v>1681</v>
      </c>
      <c r="B8" s="353"/>
      <c r="C8" s="358" t="s">
        <v>3397</v>
      </c>
      <c r="D8" s="355">
        <v>100</v>
      </c>
      <c r="E8" s="358" t="s">
        <v>4256</v>
      </c>
      <c r="F8" s="357">
        <f>SUMIF(61:61,E8,62:62)-SUMIF(61:61,C8,62:62)+100</f>
        <v>102</v>
      </c>
      <c r="G8" s="358" t="s">
        <v>3397</v>
      </c>
      <c r="H8" s="355">
        <f>SUMIF(61:61,G8,62:62)-SUMIF(61:61,C8,62:62)+100</f>
        <v>100</v>
      </c>
      <c r="I8" s="358" t="s">
        <v>4256</v>
      </c>
      <c r="J8" s="355">
        <f>SUMIF(61:61,I8,62:62)-SUMIF(61:61,C8,62:62)+100</f>
        <v>102</v>
      </c>
      <c r="K8" s="38"/>
      <c r="L8" s="2486"/>
      <c r="M8" s="2438"/>
      <c r="N8" s="2438"/>
      <c r="O8" s="2438"/>
      <c r="P8" s="3595" t="s">
        <v>1683</v>
      </c>
      <c r="Q8" s="3596"/>
      <c r="R8" s="664" t="s">
        <v>14</v>
      </c>
      <c r="S8" s="665">
        <f t="shared" si="0"/>
        <v>102</v>
      </c>
      <c r="T8" s="664" t="s">
        <v>14</v>
      </c>
      <c r="U8" s="665">
        <f t="shared" si="1"/>
        <v>100</v>
      </c>
      <c r="V8" s="664" t="s">
        <v>14</v>
      </c>
      <c r="W8" s="665">
        <f t="shared" si="2"/>
        <v>102</v>
      </c>
      <c r="X8" s="666"/>
      <c r="Y8" s="3595" t="s">
        <v>1683</v>
      </c>
      <c r="Z8" s="3596"/>
      <c r="AA8" s="50">
        <f t="shared" ref="AA8:AA46" si="3">D8/F8</f>
        <v>0.98039215686274506</v>
      </c>
      <c r="AB8" s="50">
        <f t="shared" ref="AB8:AB46" si="4">D8/H8</f>
        <v>1</v>
      </c>
      <c r="AC8" s="50">
        <f t="shared" ref="AC8:AC46" si="5">D8/J8</f>
        <v>0.98039215686274506</v>
      </c>
    </row>
    <row r="9" spans="1:29" s="102" customFormat="1">
      <c r="A9" s="359" t="s">
        <v>1684</v>
      </c>
      <c r="B9" s="60" t="s">
        <v>1685</v>
      </c>
      <c r="C9" s="3147" t="s">
        <v>3430</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571" t="s">
        <v>1686</v>
      </c>
      <c r="Q9" s="530" t="str">
        <f t="shared" ref="Q9:Q15" si="6">B9</f>
        <v>用途</v>
      </c>
      <c r="R9" s="664" t="s">
        <v>14</v>
      </c>
      <c r="S9" s="665">
        <f t="shared" si="0"/>
        <v>100</v>
      </c>
      <c r="T9" s="664" t="s">
        <v>14</v>
      </c>
      <c r="U9" s="665">
        <f t="shared" si="1"/>
        <v>100</v>
      </c>
      <c r="V9" s="664" t="s">
        <v>14</v>
      </c>
      <c r="W9" s="665">
        <f t="shared" si="2"/>
        <v>100</v>
      </c>
      <c r="X9" s="666"/>
      <c r="Y9" s="3461" t="s">
        <v>1687</v>
      </c>
      <c r="Z9" s="50" t="str">
        <f t="shared" ref="Z9:Z15" si="7">Q9</f>
        <v>用途</v>
      </c>
      <c r="AA9" s="50">
        <f t="shared" si="3"/>
        <v>1</v>
      </c>
      <c r="AB9" s="50">
        <f t="shared" si="4"/>
        <v>1</v>
      </c>
      <c r="AC9" s="50">
        <f t="shared" si="5"/>
        <v>1</v>
      </c>
    </row>
    <row r="10" spans="1:29" s="366" customFormat="1" ht="15">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571"/>
      <c r="Q10" s="530" t="str">
        <f t="shared" si="6"/>
        <v>土地使用年限（年）</v>
      </c>
      <c r="R10" s="664" t="s">
        <v>14</v>
      </c>
      <c r="S10" s="665">
        <f t="shared" si="0"/>
        <v>100</v>
      </c>
      <c r="T10" s="664" t="s">
        <v>14</v>
      </c>
      <c r="U10" s="665">
        <f t="shared" si="1"/>
        <v>100</v>
      </c>
      <c r="V10" s="664" t="s">
        <v>14</v>
      </c>
      <c r="W10" s="665">
        <f t="shared" si="2"/>
        <v>100</v>
      </c>
      <c r="X10" s="666"/>
      <c r="Y10" s="346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571"/>
      <c r="Q11" s="530" t="str">
        <f t="shared" si="6"/>
        <v>容积率</v>
      </c>
      <c r="R11" s="664" t="s">
        <v>14</v>
      </c>
      <c r="S11" s="665">
        <f t="shared" si="0"/>
        <v>100</v>
      </c>
      <c r="T11" s="664" t="s">
        <v>14</v>
      </c>
      <c r="U11" s="665">
        <f t="shared" si="1"/>
        <v>100</v>
      </c>
      <c r="V11" s="664" t="s">
        <v>14</v>
      </c>
      <c r="W11" s="665">
        <f t="shared" si="2"/>
        <v>100</v>
      </c>
      <c r="X11" s="666"/>
      <c r="Y11" s="346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571"/>
      <c r="Q12" s="530">
        <f t="shared" si="6"/>
        <v>111</v>
      </c>
      <c r="R12" s="664" t="s">
        <v>14</v>
      </c>
      <c r="S12" s="665">
        <f t="shared" si="0"/>
        <v>100</v>
      </c>
      <c r="T12" s="664" t="s">
        <v>14</v>
      </c>
      <c r="U12" s="665">
        <f t="shared" si="1"/>
        <v>100</v>
      </c>
      <c r="V12" s="664" t="s">
        <v>14</v>
      </c>
      <c r="W12" s="665">
        <f t="shared" si="2"/>
        <v>100</v>
      </c>
      <c r="X12" s="666"/>
      <c r="Y12" s="34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571"/>
      <c r="Q13" s="530">
        <f t="shared" si="6"/>
        <v>111</v>
      </c>
      <c r="R13" s="664" t="s">
        <v>14</v>
      </c>
      <c r="S13" s="665">
        <f t="shared" si="0"/>
        <v>100</v>
      </c>
      <c r="T13" s="664" t="s">
        <v>14</v>
      </c>
      <c r="U13" s="665">
        <f t="shared" si="1"/>
        <v>100</v>
      </c>
      <c r="V13" s="664" t="s">
        <v>14</v>
      </c>
      <c r="W13" s="665">
        <f t="shared" si="2"/>
        <v>100</v>
      </c>
      <c r="X13" s="666"/>
      <c r="Y13" s="346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571"/>
      <c r="Q14" s="530">
        <f t="shared" si="6"/>
        <v>111</v>
      </c>
      <c r="R14" s="664" t="s">
        <v>14</v>
      </c>
      <c r="S14" s="665">
        <f t="shared" si="0"/>
        <v>100</v>
      </c>
      <c r="T14" s="664" t="s">
        <v>14</v>
      </c>
      <c r="U14" s="665">
        <f t="shared" si="1"/>
        <v>100</v>
      </c>
      <c r="V14" s="664" t="s">
        <v>14</v>
      </c>
      <c r="W14" s="665">
        <f t="shared" si="2"/>
        <v>100</v>
      </c>
      <c r="X14" s="666"/>
      <c r="Y14" s="346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106</v>
      </c>
      <c r="G15" s="383"/>
      <c r="H15" s="380">
        <f>SUMIF(76:76,G16,77:77)-SUMIF(76:76,C16,77:77)+100</f>
        <v>106</v>
      </c>
      <c r="I15" s="381"/>
      <c r="J15" s="380">
        <f>SUMIF(76:76,I16,77:77)-SUMIF(76:76,C16,77:77)+100</f>
        <v>100</v>
      </c>
      <c r="K15" s="3364">
        <v>3</v>
      </c>
      <c r="L15" s="2490"/>
      <c r="M15" s="2485"/>
      <c r="N15" s="2485"/>
      <c r="O15" s="2485"/>
      <c r="P15" s="3562" t="s">
        <v>1691</v>
      </c>
      <c r="Q15" s="1262" t="str">
        <f t="shared" si="6"/>
        <v>商业繁华度</v>
      </c>
      <c r="R15" s="667" t="s">
        <v>14</v>
      </c>
      <c r="S15" s="668">
        <f t="shared" si="0"/>
        <v>106</v>
      </c>
      <c r="T15" s="667" t="s">
        <v>14</v>
      </c>
      <c r="U15" s="668">
        <f t="shared" si="1"/>
        <v>106</v>
      </c>
      <c r="V15" s="667" t="s">
        <v>14</v>
      </c>
      <c r="W15" s="668">
        <f t="shared" si="2"/>
        <v>100</v>
      </c>
      <c r="X15" s="1264"/>
      <c r="Y15" s="3564" t="s">
        <v>1691</v>
      </c>
      <c r="Z15" s="1263" t="str">
        <f t="shared" si="7"/>
        <v>商业繁华度</v>
      </c>
      <c r="AA15" s="1263">
        <f t="shared" si="3"/>
        <v>0.94339622641509435</v>
      </c>
      <c r="AB15" s="1263">
        <f t="shared" si="4"/>
        <v>0.94339622641509435</v>
      </c>
      <c r="AC15" s="1263">
        <f t="shared" si="5"/>
        <v>1</v>
      </c>
    </row>
    <row r="16" spans="1:29" ht="15">
      <c r="A16" s="367"/>
      <c r="B16" s="385"/>
      <c r="C16" s="386" t="s">
        <v>3410</v>
      </c>
      <c r="D16" s="387"/>
      <c r="E16" s="3365" t="s">
        <v>3408</v>
      </c>
      <c r="F16" s="388"/>
      <c r="G16" s="3365" t="s">
        <v>3408</v>
      </c>
      <c r="H16" s="389"/>
      <c r="I16" s="386" t="s">
        <v>3410</v>
      </c>
      <c r="J16" s="387"/>
      <c r="K16" s="541"/>
      <c r="L16" s="2490"/>
      <c r="M16" s="2485"/>
      <c r="N16" s="2485"/>
      <c r="O16" s="2485"/>
      <c r="P16" s="3563"/>
      <c r="Q16" s="1262"/>
      <c r="R16" s="667"/>
      <c r="S16" s="668"/>
      <c r="T16" s="667"/>
      <c r="U16" s="668"/>
      <c r="V16" s="667"/>
      <c r="W16" s="668"/>
      <c r="X16" s="1264"/>
      <c r="Y16" s="3565"/>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103</v>
      </c>
      <c r="I17" s="391"/>
      <c r="J17" s="394">
        <f>SUMIF(78:78,I18,79:79)-SUMIF(78:78,C18,79:79)+100</f>
        <v>100</v>
      </c>
      <c r="K17" s="540">
        <v>3</v>
      </c>
      <c r="L17" s="2490"/>
      <c r="M17" s="2485"/>
      <c r="N17" s="2485"/>
      <c r="O17" s="2485"/>
      <c r="P17" s="3563"/>
      <c r="Q17" s="1262" t="str">
        <f>B17</f>
        <v>交通便捷度</v>
      </c>
      <c r="R17" s="667" t="s">
        <v>14</v>
      </c>
      <c r="S17" s="668">
        <f>F17</f>
        <v>100</v>
      </c>
      <c r="T17" s="667" t="s">
        <v>14</v>
      </c>
      <c r="U17" s="668">
        <f>H17</f>
        <v>103</v>
      </c>
      <c r="V17" s="667" t="s">
        <v>14</v>
      </c>
      <c r="W17" s="668">
        <f>J17</f>
        <v>100</v>
      </c>
      <c r="X17" s="1264"/>
      <c r="Y17" s="3565"/>
      <c r="Z17" s="1263" t="str">
        <f>Q17</f>
        <v>交通便捷度</v>
      </c>
      <c r="AA17" s="1263">
        <f t="shared" si="3"/>
        <v>1</v>
      </c>
      <c r="AB17" s="1263">
        <f t="shared" si="4"/>
        <v>0.970873786407767</v>
      </c>
      <c r="AC17" s="1263">
        <f t="shared" si="5"/>
        <v>1</v>
      </c>
    </row>
    <row r="18" spans="1:29" ht="15">
      <c r="A18" s="367"/>
      <c r="B18" s="395"/>
      <c r="C18" s="1754" t="s">
        <v>3409</v>
      </c>
      <c r="D18" s="389"/>
      <c r="E18" s="1754" t="s">
        <v>3409</v>
      </c>
      <c r="F18" s="392"/>
      <c r="G18" s="1754" t="s">
        <v>3408</v>
      </c>
      <c r="H18" s="387"/>
      <c r="I18" s="1754" t="s">
        <v>3409</v>
      </c>
      <c r="J18" s="387"/>
      <c r="K18" s="541"/>
      <c r="L18" s="2490"/>
      <c r="M18" s="2485"/>
      <c r="N18" s="2485"/>
      <c r="O18" s="2485"/>
      <c r="P18" s="3563"/>
      <c r="Q18" s="1262"/>
      <c r="R18" s="667"/>
      <c r="S18" s="668"/>
      <c r="T18" s="667"/>
      <c r="U18" s="668"/>
      <c r="V18" s="667"/>
      <c r="W18" s="668"/>
      <c r="X18" s="1264"/>
      <c r="Y18" s="3565"/>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103</v>
      </c>
      <c r="I19" s="396"/>
      <c r="J19" s="389">
        <f>SUMIF(80:80,I20,81:81)-SUMIF(80:80,C20,81:81)+100</f>
        <v>100</v>
      </c>
      <c r="K19" s="540">
        <v>3</v>
      </c>
      <c r="L19" s="2490"/>
      <c r="M19" s="2485"/>
      <c r="N19" s="2485"/>
      <c r="O19" s="2485"/>
      <c r="P19" s="3563"/>
      <c r="Q19" s="1262" t="str">
        <f>B19</f>
        <v>公共配套设施</v>
      </c>
      <c r="R19" s="667" t="s">
        <v>14</v>
      </c>
      <c r="S19" s="668">
        <f>F19</f>
        <v>100</v>
      </c>
      <c r="T19" s="667" t="s">
        <v>14</v>
      </c>
      <c r="U19" s="668">
        <f>H19</f>
        <v>103</v>
      </c>
      <c r="V19" s="667" t="s">
        <v>14</v>
      </c>
      <c r="W19" s="668">
        <f>J19</f>
        <v>100</v>
      </c>
      <c r="X19" s="1264"/>
      <c r="Y19" s="3565"/>
      <c r="Z19" s="1263" t="str">
        <f>Q19</f>
        <v>公共配套设施</v>
      </c>
      <c r="AA19" s="1263">
        <f t="shared" si="3"/>
        <v>1</v>
      </c>
      <c r="AB19" s="1263">
        <f t="shared" si="4"/>
        <v>0.970873786407767</v>
      </c>
      <c r="AC19" s="1263">
        <f t="shared" si="5"/>
        <v>1</v>
      </c>
    </row>
    <row r="20" spans="1:29" ht="15">
      <c r="A20" s="367"/>
      <c r="B20" s="395"/>
      <c r="C20" s="386" t="s">
        <v>3409</v>
      </c>
      <c r="D20" s="387"/>
      <c r="E20" s="386" t="s">
        <v>3409</v>
      </c>
      <c r="F20" s="388"/>
      <c r="G20" s="386" t="s">
        <v>3408</v>
      </c>
      <c r="H20" s="387"/>
      <c r="I20" s="386" t="s">
        <v>3409</v>
      </c>
      <c r="J20" s="387"/>
      <c r="K20" s="541"/>
      <c r="L20" s="2490"/>
      <c r="M20" s="2485"/>
      <c r="N20" s="2485"/>
      <c r="O20" s="2485"/>
      <c r="P20" s="3563"/>
      <c r="Q20" s="1262"/>
      <c r="R20" s="667"/>
      <c r="S20" s="668"/>
      <c r="T20" s="667"/>
      <c r="U20" s="668"/>
      <c r="V20" s="667"/>
      <c r="W20" s="668"/>
      <c r="X20" s="1264"/>
      <c r="Y20" s="3565"/>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0"/>
      <c r="M21" s="2485"/>
      <c r="N21" s="2485"/>
      <c r="O21" s="2485"/>
      <c r="P21" s="3563"/>
      <c r="Q21" s="1262" t="str">
        <f>B21</f>
        <v>基础设施水平</v>
      </c>
      <c r="R21" s="667" t="s">
        <v>14</v>
      </c>
      <c r="S21" s="668">
        <f>F21</f>
        <v>100</v>
      </c>
      <c r="T21" s="667" t="s">
        <v>14</v>
      </c>
      <c r="U21" s="668">
        <f>H21</f>
        <v>100</v>
      </c>
      <c r="V21" s="667" t="s">
        <v>14</v>
      </c>
      <c r="W21" s="668">
        <f>J21</f>
        <v>100</v>
      </c>
      <c r="X21" s="1264"/>
      <c r="Y21" s="3565"/>
      <c r="Z21" s="1263" t="str">
        <f>Q21</f>
        <v>基础设施水平</v>
      </c>
      <c r="AA21" s="1263">
        <f t="shared" ref="AA21" si="8">D21/F21</f>
        <v>1</v>
      </c>
      <c r="AB21" s="1263">
        <f t="shared" ref="AB21" si="9">D21/H21</f>
        <v>1</v>
      </c>
      <c r="AC21" s="1263">
        <f t="shared" ref="AC21" si="10">D21/J21</f>
        <v>1</v>
      </c>
    </row>
    <row r="22" spans="1:29" ht="15">
      <c r="A22" s="367"/>
      <c r="B22" s="586"/>
      <c r="C22" s="1754" t="s">
        <v>3448</v>
      </c>
      <c r="D22" s="387"/>
      <c r="E22" s="386" t="s">
        <v>3448</v>
      </c>
      <c r="F22" s="388"/>
      <c r="G22" s="386" t="s">
        <v>3448</v>
      </c>
      <c r="H22" s="387"/>
      <c r="I22" s="386" t="s">
        <v>3448</v>
      </c>
      <c r="J22" s="387"/>
      <c r="K22" s="1063"/>
      <c r="L22" s="2490"/>
      <c r="M22" s="2485"/>
      <c r="N22" s="2485"/>
      <c r="O22" s="2485"/>
      <c r="P22" s="3563"/>
      <c r="Q22" s="1262"/>
      <c r="R22" s="667"/>
      <c r="S22" s="668"/>
      <c r="T22" s="667"/>
      <c r="U22" s="668"/>
      <c r="V22" s="667"/>
      <c r="W22" s="668"/>
      <c r="X22" s="1264"/>
      <c r="Y22" s="3565"/>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3368">
        <v>3</v>
      </c>
      <c r="L23" s="2490"/>
      <c r="M23" s="2485"/>
      <c r="N23" s="2485"/>
      <c r="O23" s="2485"/>
      <c r="P23" s="3563"/>
      <c r="Q23" s="1262" t="str">
        <f>B23</f>
        <v>自然及人文环境</v>
      </c>
      <c r="R23" s="667" t="s">
        <v>14</v>
      </c>
      <c r="S23" s="668">
        <f>F23</f>
        <v>100</v>
      </c>
      <c r="T23" s="667" t="s">
        <v>14</v>
      </c>
      <c r="U23" s="668">
        <f>H23</f>
        <v>100</v>
      </c>
      <c r="V23" s="667" t="s">
        <v>14</v>
      </c>
      <c r="W23" s="668">
        <f>J23</f>
        <v>100</v>
      </c>
      <c r="X23" s="1264"/>
      <c r="Y23" s="3565"/>
      <c r="Z23" s="1263" t="str">
        <f>Q23</f>
        <v>自然及人文环境</v>
      </c>
      <c r="AA23" s="1263">
        <f t="shared" si="3"/>
        <v>1</v>
      </c>
      <c r="AB23" s="1263">
        <f t="shared" si="4"/>
        <v>1</v>
      </c>
      <c r="AC23" s="1263">
        <f t="shared" si="5"/>
        <v>1</v>
      </c>
    </row>
    <row r="24" spans="1:29" ht="15">
      <c r="A24" s="367"/>
      <c r="B24" s="395"/>
      <c r="C24" s="386" t="s">
        <v>3409</v>
      </c>
      <c r="D24" s="387"/>
      <c r="E24" s="386" t="s">
        <v>3409</v>
      </c>
      <c r="F24" s="388"/>
      <c r="G24" s="386" t="s">
        <v>3409</v>
      </c>
      <c r="H24" s="387"/>
      <c r="I24" s="386" t="s">
        <v>3409</v>
      </c>
      <c r="J24" s="387"/>
      <c r="K24" s="541"/>
      <c r="L24" s="2490"/>
      <c r="M24" s="2485"/>
      <c r="N24" s="2485"/>
      <c r="O24" s="2485"/>
      <c r="P24" s="3563"/>
      <c r="Q24" s="1262"/>
      <c r="R24" s="667"/>
      <c r="S24" s="668"/>
      <c r="T24" s="667"/>
      <c r="U24" s="668"/>
      <c r="V24" s="667"/>
      <c r="W24" s="668"/>
      <c r="X24" s="1264"/>
      <c r="Y24" s="3565"/>
      <c r="Z24" s="1263"/>
      <c r="AA24" s="1263">
        <v>1</v>
      </c>
      <c r="AB24" s="1263">
        <v>1</v>
      </c>
      <c r="AC24" s="1263">
        <v>1</v>
      </c>
    </row>
    <row r="25" spans="1:29" ht="15">
      <c r="A25" s="367"/>
      <c r="B25" s="364" t="s">
        <v>1780</v>
      </c>
      <c r="C25" s="542" t="s">
        <v>4273</v>
      </c>
      <c r="D25" s="374">
        <v>100</v>
      </c>
      <c r="E25" s="542" t="s">
        <v>4273</v>
      </c>
      <c r="F25" s="400">
        <f>SUMIF(86:86,E25,87:87)-SUMIF(86:86,C25,87:87)+100</f>
        <v>100</v>
      </c>
      <c r="G25" s="542" t="s">
        <v>4273</v>
      </c>
      <c r="H25" s="374">
        <f>SUMIF(86:86,G25,87:87)-SUMIF(86:86,C25,87:87)+100</f>
        <v>100</v>
      </c>
      <c r="I25" s="542" t="s">
        <v>4273</v>
      </c>
      <c r="J25" s="374">
        <f>SUMIF(86:86,I25,87:87)-SUMIF(86:86,C25,87:87)+100</f>
        <v>100</v>
      </c>
      <c r="K25" s="538">
        <v>2</v>
      </c>
      <c r="L25" s="2490"/>
      <c r="M25" s="2485"/>
      <c r="N25" s="2485"/>
      <c r="O25" s="2485"/>
      <c r="P25" s="3563"/>
      <c r="Q25" s="1262" t="str">
        <f t="shared" ref="Q25:Q46" si="11">B25</f>
        <v>临街状况</v>
      </c>
      <c r="R25" s="667" t="s">
        <v>14</v>
      </c>
      <c r="S25" s="668">
        <f>F25</f>
        <v>100</v>
      </c>
      <c r="T25" s="667" t="s">
        <v>14</v>
      </c>
      <c r="U25" s="668">
        <f>H25</f>
        <v>100</v>
      </c>
      <c r="V25" s="667" t="s">
        <v>14</v>
      </c>
      <c r="W25" s="668">
        <f>J25</f>
        <v>100</v>
      </c>
      <c r="X25" s="1264"/>
      <c r="Y25" s="3565"/>
      <c r="Z25" s="1263" t="str">
        <f>Q25</f>
        <v>临街状况</v>
      </c>
      <c r="AA25" s="1263">
        <f t="shared" si="3"/>
        <v>1</v>
      </c>
      <c r="AB25" s="1263">
        <f t="shared" si="4"/>
        <v>1</v>
      </c>
      <c r="AC25" s="1263">
        <f t="shared" si="5"/>
        <v>1</v>
      </c>
    </row>
    <row r="26" spans="1:29" ht="15">
      <c r="A26" s="367"/>
      <c r="B26" s="1065" t="s">
        <v>1781</v>
      </c>
      <c r="C26" s="3153" t="s">
        <v>4255</v>
      </c>
      <c r="D26" s="374">
        <v>100</v>
      </c>
      <c r="E26" s="3153" t="s">
        <v>3449</v>
      </c>
      <c r="F26" s="400">
        <f>SUMIF(88:88,E26,89:89)-SUMIF(88:88,C26,89:89)+100</f>
        <v>103</v>
      </c>
      <c r="G26" s="3153" t="s">
        <v>4255</v>
      </c>
      <c r="H26" s="374">
        <f>SUMIF(88:88,G26,89:89)-SUMIF(88:88,C26,89:89)+100</f>
        <v>100</v>
      </c>
      <c r="I26" s="3153" t="s">
        <v>3449</v>
      </c>
      <c r="J26" s="374">
        <f>SUMIF(88:88,I26,89:89)-SUMIF(88:88,C26,89:89)+100</f>
        <v>103</v>
      </c>
      <c r="K26" s="539"/>
      <c r="L26" s="2490"/>
      <c r="M26" s="2485"/>
      <c r="N26" s="2485"/>
      <c r="O26" s="2485"/>
      <c r="P26" s="3563"/>
      <c r="Q26" s="1262" t="str">
        <f t="shared" si="11"/>
        <v>平面位置/可视性</v>
      </c>
      <c r="R26" s="667" t="s">
        <v>14</v>
      </c>
      <c r="S26" s="668">
        <f>F26</f>
        <v>103</v>
      </c>
      <c r="T26" s="667" t="s">
        <v>14</v>
      </c>
      <c r="U26" s="668">
        <f>H26</f>
        <v>100</v>
      </c>
      <c r="V26" s="667" t="s">
        <v>14</v>
      </c>
      <c r="W26" s="668">
        <f>J26</f>
        <v>103</v>
      </c>
      <c r="X26" s="1264"/>
      <c r="Y26" s="3565"/>
      <c r="Z26" s="1263" t="str">
        <f>Q26</f>
        <v>平面位置/可视性</v>
      </c>
      <c r="AA26" s="1263">
        <f t="shared" si="3"/>
        <v>0.970873786407767</v>
      </c>
      <c r="AB26" s="1263">
        <f t="shared" si="4"/>
        <v>1</v>
      </c>
      <c r="AC26" s="1263">
        <f t="shared" si="5"/>
        <v>0.970873786407767</v>
      </c>
    </row>
    <row r="27" spans="1:29" s="102" customFormat="1" ht="15">
      <c r="A27" s="370"/>
      <c r="B27" s="390" t="s">
        <v>1782</v>
      </c>
      <c r="C27" s="1806" t="s">
        <v>3868</v>
      </c>
      <c r="D27" s="401">
        <v>100</v>
      </c>
      <c r="E27" s="1806" t="s">
        <v>3409</v>
      </c>
      <c r="F27" s="395">
        <f>SUMIF(90:90,E27,91:91)-SUMIF(90:90,C27,91:91)+100</f>
        <v>103</v>
      </c>
      <c r="G27" s="1806" t="s">
        <v>3858</v>
      </c>
      <c r="H27" s="401">
        <f>SUMIF(90:90,G27,91:91)-SUMIF(90:90,C27,91:91)+100</f>
        <v>106</v>
      </c>
      <c r="I27" s="1806" t="s">
        <v>3409</v>
      </c>
      <c r="J27" s="401">
        <f>SUMIF(90:90,I27,91:91)-SUMIF(90:90,C27,91:91)+100</f>
        <v>103</v>
      </c>
      <c r="K27" s="538">
        <v>3</v>
      </c>
      <c r="L27" s="2486"/>
      <c r="M27" s="2438"/>
      <c r="N27" s="2438"/>
      <c r="O27" s="2438"/>
      <c r="P27" s="3563"/>
      <c r="Q27" s="530" t="str">
        <f t="shared" si="11"/>
        <v>人流量</v>
      </c>
      <c r="R27" s="664" t="s">
        <v>14</v>
      </c>
      <c r="S27" s="665">
        <f>F27</f>
        <v>103</v>
      </c>
      <c r="T27" s="664" t="s">
        <v>14</v>
      </c>
      <c r="U27" s="665">
        <f>H27</f>
        <v>106</v>
      </c>
      <c r="V27" s="664" t="s">
        <v>14</v>
      </c>
      <c r="W27" s="665">
        <f>J27</f>
        <v>103</v>
      </c>
      <c r="X27" s="666"/>
      <c r="Y27" s="3565"/>
      <c r="Z27" s="50" t="str">
        <f>Q27</f>
        <v>人流量</v>
      </c>
      <c r="AA27" s="1263">
        <f>D27/F27</f>
        <v>0.970873786407767</v>
      </c>
      <c r="AB27" s="1263">
        <f>D27/H27</f>
        <v>0.94339622641509435</v>
      </c>
      <c r="AC27" s="1263">
        <f>D27/J27</f>
        <v>0.970873786407767</v>
      </c>
    </row>
    <row r="28" spans="1:29" ht="15">
      <c r="A28" s="367"/>
      <c r="B28" s="364" t="s">
        <v>1783</v>
      </c>
      <c r="C28" s="542" t="s">
        <v>3450</v>
      </c>
      <c r="D28" s="374">
        <v>100</v>
      </c>
      <c r="E28" s="542" t="s">
        <v>3450</v>
      </c>
      <c r="F28" s="400">
        <f>SUMIF(92:92,E28,93:93)-SUMIF(92:92,C28,93:93)+100</f>
        <v>100</v>
      </c>
      <c r="G28" s="542" t="s">
        <v>3450</v>
      </c>
      <c r="H28" s="374">
        <f>SUMIF(92:92,G28,93:93)-SUMIF(92:92,C28,93:93)+100</f>
        <v>100</v>
      </c>
      <c r="I28" s="542" t="s">
        <v>3450</v>
      </c>
      <c r="J28" s="374">
        <f>SUMIF(92:92,I28,93:93)-SUMIF(92:92,C28,93:93)+100</f>
        <v>100</v>
      </c>
      <c r="K28" s="539"/>
      <c r="L28" s="2490"/>
      <c r="M28" s="2485"/>
      <c r="N28" s="2485"/>
      <c r="O28" s="2485"/>
      <c r="P28" s="356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565"/>
      <c r="Z28" s="1263" t="str">
        <f t="shared" ref="Z28:Z46" si="15">Q28</f>
        <v>楼层</v>
      </c>
      <c r="AA28" s="1263">
        <f t="shared" si="3"/>
        <v>1</v>
      </c>
      <c r="AB28" s="1263">
        <f t="shared" si="4"/>
        <v>1</v>
      </c>
      <c r="AC28" s="1263">
        <f t="shared" si="5"/>
        <v>1</v>
      </c>
    </row>
    <row r="29" spans="1:29" ht="15">
      <c r="A29" s="367"/>
      <c r="B29" s="3152" t="s">
        <v>3856</v>
      </c>
      <c r="C29" s="3153"/>
      <c r="D29" s="374">
        <v>100</v>
      </c>
      <c r="E29" s="3153"/>
      <c r="F29" s="400">
        <f>SUMIF(94:94,E29,95:95)-SUMIF(94:94,C29,95:95)+100</f>
        <v>100</v>
      </c>
      <c r="G29" s="3153"/>
      <c r="H29" s="374">
        <f>SUMIF(94:94,G29,95:95)-SUMIF(94:94,C29,95:95)+100</f>
        <v>100</v>
      </c>
      <c r="I29" s="3153"/>
      <c r="J29" s="374">
        <f>SUMIF(94:94,I29,95:95)-SUMIF(94:94,C29,95:95)+100</f>
        <v>100</v>
      </c>
      <c r="K29" s="539"/>
      <c r="L29" s="2490"/>
      <c r="M29" s="2485"/>
      <c r="N29" s="2485"/>
      <c r="O29" s="2485"/>
      <c r="P29" s="3563"/>
      <c r="Q29" s="1262" t="str">
        <f t="shared" si="11"/>
        <v>毗邻道路的类型与等级</v>
      </c>
      <c r="R29" s="667" t="s">
        <v>14</v>
      </c>
      <c r="S29" s="668">
        <f t="shared" si="12"/>
        <v>100</v>
      </c>
      <c r="T29" s="667" t="s">
        <v>14</v>
      </c>
      <c r="U29" s="668">
        <f t="shared" si="13"/>
        <v>100</v>
      </c>
      <c r="V29" s="667" t="s">
        <v>14</v>
      </c>
      <c r="W29" s="668">
        <f t="shared" si="14"/>
        <v>100</v>
      </c>
      <c r="X29" s="1264"/>
      <c r="Y29" s="3565"/>
      <c r="Z29" s="1263" t="str">
        <f t="shared" si="15"/>
        <v>毗邻道路的类型与等级</v>
      </c>
      <c r="AA29" s="1263">
        <f t="shared" si="3"/>
        <v>1</v>
      </c>
      <c r="AB29" s="1263">
        <f t="shared" si="4"/>
        <v>1</v>
      </c>
      <c r="AC29" s="1263">
        <f t="shared" si="5"/>
        <v>1</v>
      </c>
    </row>
    <row r="30" spans="1:29" ht="15">
      <c r="A30" s="367"/>
      <c r="B30" s="3152"/>
      <c r="C30" s="3153"/>
      <c r="D30" s="374">
        <v>100</v>
      </c>
      <c r="E30" s="3153"/>
      <c r="F30" s="400">
        <f>SUMIF(96:96,E30,97:97)-SUMIF(96:96,C30,97:97)+100</f>
        <v>100</v>
      </c>
      <c r="G30" s="3153"/>
      <c r="H30" s="374">
        <f>SUMIF(96:96,G30,97:97)-SUMIF(96:96,C30,97:97)+100</f>
        <v>100</v>
      </c>
      <c r="I30" s="3153"/>
      <c r="J30" s="374">
        <f>SUMIF(96:96,I30,97:97)-SUMIF(96:96,C30,97:97)+100</f>
        <v>100</v>
      </c>
      <c r="K30" s="539"/>
      <c r="L30" s="2490"/>
      <c r="M30" s="2485"/>
      <c r="N30" s="2485"/>
      <c r="O30" s="2485"/>
      <c r="P30" s="3563"/>
      <c r="Q30" s="1262">
        <f t="shared" si="11"/>
        <v>0</v>
      </c>
      <c r="R30" s="667" t="s">
        <v>14</v>
      </c>
      <c r="S30" s="668">
        <f t="shared" si="12"/>
        <v>100</v>
      </c>
      <c r="T30" s="667" t="s">
        <v>14</v>
      </c>
      <c r="U30" s="668">
        <f t="shared" si="13"/>
        <v>100</v>
      </c>
      <c r="V30" s="667" t="s">
        <v>14</v>
      </c>
      <c r="W30" s="668">
        <f t="shared" si="14"/>
        <v>100</v>
      </c>
      <c r="X30" s="1264"/>
      <c r="Y30" s="3565"/>
      <c r="Z30" s="1263">
        <f t="shared" si="15"/>
        <v>0</v>
      </c>
      <c r="AA30" s="1263">
        <f t="shared" si="3"/>
        <v>1</v>
      </c>
      <c r="AB30" s="1263">
        <f t="shared" si="4"/>
        <v>1</v>
      </c>
      <c r="AC30" s="1263">
        <f t="shared" si="5"/>
        <v>1</v>
      </c>
    </row>
    <row r="31" spans="1:29" ht="15.75" thickBot="1">
      <c r="A31" s="375"/>
      <c r="B31" s="3152"/>
      <c r="C31" s="3153"/>
      <c r="D31" s="377">
        <v>100</v>
      </c>
      <c r="E31" s="3153"/>
      <c r="F31" s="378">
        <f>SUMIF(98:98,E31,99:99)-SUMIF(98:98,C31,99:99)+100</f>
        <v>100</v>
      </c>
      <c r="G31" s="3153"/>
      <c r="H31" s="377">
        <f>SUMIF(98:98,G31,99:99)-SUMIF(98:98,C31,99:99)+100</f>
        <v>100</v>
      </c>
      <c r="I31" s="3153"/>
      <c r="J31" s="377">
        <f>SUMIF(98:98,I31,99:99)-SUMIF(98:98,C31,99:99)+100</f>
        <v>100</v>
      </c>
      <c r="K31" s="539"/>
      <c r="L31" s="2490"/>
      <c r="M31" s="2485"/>
      <c r="N31" s="2485"/>
      <c r="O31" s="2485"/>
      <c r="P31" s="3563"/>
      <c r="Q31" s="1262">
        <f t="shared" si="11"/>
        <v>0</v>
      </c>
      <c r="R31" s="667" t="s">
        <v>14</v>
      </c>
      <c r="S31" s="668">
        <f t="shared" si="12"/>
        <v>100</v>
      </c>
      <c r="T31" s="667" t="s">
        <v>14</v>
      </c>
      <c r="U31" s="668">
        <f t="shared" si="13"/>
        <v>100</v>
      </c>
      <c r="V31" s="667" t="s">
        <v>14</v>
      </c>
      <c r="W31" s="668">
        <f t="shared" si="14"/>
        <v>100</v>
      </c>
      <c r="X31" s="1264"/>
      <c r="Y31" s="3565"/>
      <c r="Z31" s="1263">
        <f t="shared" si="15"/>
        <v>0</v>
      </c>
      <c r="AA31" s="1263">
        <f t="shared" si="3"/>
        <v>1</v>
      </c>
      <c r="AB31" s="1263">
        <f t="shared" si="4"/>
        <v>1</v>
      </c>
      <c r="AC31" s="1263">
        <f t="shared" si="5"/>
        <v>1</v>
      </c>
    </row>
    <row r="32" spans="1:29" ht="15">
      <c r="A32" s="379" t="s">
        <v>1694</v>
      </c>
      <c r="B32" s="60" t="s">
        <v>1784</v>
      </c>
      <c r="C32" s="1763" t="s">
        <v>3866</v>
      </c>
      <c r="D32" s="405">
        <v>100</v>
      </c>
      <c r="E32" s="1763" t="s">
        <v>3866</v>
      </c>
      <c r="F32" s="400">
        <f>SUMIF(100:100,E32,101:101)-SUMIF(100:100,C32,101:101)+100</f>
        <v>100</v>
      </c>
      <c r="G32" s="1763" t="s">
        <v>3866</v>
      </c>
      <c r="H32" s="374">
        <f>SUMIF(100:100,G32,101:101)-SUMIF(100:100,C32,101:101)+100</f>
        <v>100</v>
      </c>
      <c r="I32" s="1763" t="s">
        <v>3866</v>
      </c>
      <c r="J32" s="405">
        <f>SUMIF(100:100,I32,101:101)-SUMIF(100:100,C32,101:101)+100</f>
        <v>100</v>
      </c>
      <c r="K32" s="538">
        <v>2</v>
      </c>
      <c r="L32" s="2490"/>
      <c r="M32" s="2485"/>
      <c r="N32" s="2485"/>
      <c r="O32" s="2485"/>
      <c r="P32" s="3566" t="s">
        <v>1696</v>
      </c>
      <c r="Q32" s="1262" t="str">
        <f t="shared" si="11"/>
        <v>商业类型</v>
      </c>
      <c r="R32" s="667" t="s">
        <v>14</v>
      </c>
      <c r="S32" s="668">
        <f t="shared" si="12"/>
        <v>100</v>
      </c>
      <c r="T32" s="667" t="s">
        <v>14</v>
      </c>
      <c r="U32" s="668">
        <f t="shared" si="13"/>
        <v>100</v>
      </c>
      <c r="V32" s="667" t="s">
        <v>14</v>
      </c>
      <c r="W32" s="668">
        <f t="shared" si="14"/>
        <v>100</v>
      </c>
      <c r="X32" s="1264"/>
      <c r="Y32" s="3569" t="s">
        <v>1696</v>
      </c>
      <c r="Z32" s="1263" t="str">
        <f t="shared" si="15"/>
        <v>商业类型</v>
      </c>
      <c r="AA32" s="1263">
        <f t="shared" si="3"/>
        <v>1</v>
      </c>
      <c r="AB32" s="1263">
        <f t="shared" si="4"/>
        <v>1</v>
      </c>
      <c r="AC32" s="1263">
        <f t="shared" si="5"/>
        <v>1</v>
      </c>
    </row>
    <row r="33" spans="1:29" s="408" customFormat="1" ht="15">
      <c r="A33" s="406"/>
      <c r="B33" s="364" t="s">
        <v>1697</v>
      </c>
      <c r="C33" s="407">
        <f>'数据-汇总表'!E3</f>
        <v>451.69</v>
      </c>
      <c r="D33" s="119">
        <v>100</v>
      </c>
      <c r="E33" s="369">
        <v>500</v>
      </c>
      <c r="F33" s="364">
        <f>LOOKUP(E33,103:103,104:104)-LOOKUP(C33,103:103,104:104)+100</f>
        <v>100</v>
      </c>
      <c r="G33" s="3370">
        <v>359.22</v>
      </c>
      <c r="H33" s="119">
        <f>LOOKUP(G33,103:103,104:104)-LOOKUP(C33,103:103,104:104)+100</f>
        <v>100</v>
      </c>
      <c r="I33" s="368">
        <v>320</v>
      </c>
      <c r="J33" s="119">
        <f>LOOKUP(I33,103:103,104:104)-LOOKUP(C33,103:103,104:104)+100</f>
        <v>100</v>
      </c>
      <c r="K33" s="539"/>
      <c r="L33" s="2489"/>
      <c r="M33" s="2491"/>
      <c r="N33" s="2491"/>
      <c r="O33" s="2491"/>
      <c r="P33" s="3567"/>
      <c r="Q33" s="531" t="str">
        <f t="shared" si="11"/>
        <v>项目建筑规模</v>
      </c>
      <c r="R33" s="669" t="s">
        <v>14</v>
      </c>
      <c r="S33" s="670">
        <f t="shared" si="12"/>
        <v>100</v>
      </c>
      <c r="T33" s="669" t="s">
        <v>14</v>
      </c>
      <c r="U33" s="670">
        <f t="shared" si="13"/>
        <v>100</v>
      </c>
      <c r="V33" s="669" t="s">
        <v>14</v>
      </c>
      <c r="W33" s="670">
        <f t="shared" si="14"/>
        <v>100</v>
      </c>
      <c r="X33" s="671"/>
      <c r="Y33" s="3569"/>
      <c r="Z33" s="672" t="str">
        <f t="shared" si="15"/>
        <v>项目建筑规模</v>
      </c>
      <c r="AA33" s="1263">
        <f t="shared" si="3"/>
        <v>1</v>
      </c>
      <c r="AB33" s="1263">
        <f t="shared" si="4"/>
        <v>1</v>
      </c>
      <c r="AC33" s="1263">
        <f t="shared" si="5"/>
        <v>1</v>
      </c>
    </row>
    <row r="34" spans="1:29" ht="15">
      <c r="A34" s="409"/>
      <c r="B34" s="364" t="s">
        <v>1698</v>
      </c>
      <c r="C34" s="399" t="s">
        <v>3389</v>
      </c>
      <c r="D34" s="374">
        <v>100</v>
      </c>
      <c r="E34" s="399" t="s">
        <v>3389</v>
      </c>
      <c r="F34" s="400">
        <f>SUMIF(105:105,E34,106:106)-SUMIF(105:105,C34,106:106)+100</f>
        <v>100</v>
      </c>
      <c r="G34" s="399" t="s">
        <v>3389</v>
      </c>
      <c r="H34" s="374">
        <f>SUMIF(105:105,G34,106:106)-SUMIF(105:105,C34,106:106)+100</f>
        <v>100</v>
      </c>
      <c r="I34" s="399" t="s">
        <v>3389</v>
      </c>
      <c r="J34" s="374">
        <f>SUMIF(105:105,I34,106:106)-SUMIF(105:105,C34,106:106)+100</f>
        <v>100</v>
      </c>
      <c r="K34" s="538">
        <v>1</v>
      </c>
      <c r="L34" s="2490"/>
      <c r="M34" s="2485"/>
      <c r="N34" s="2485"/>
      <c r="O34" s="2485"/>
      <c r="P34" s="3567"/>
      <c r="Q34" s="1262" t="str">
        <f t="shared" si="11"/>
        <v>建筑结构</v>
      </c>
      <c r="R34" s="667" t="s">
        <v>14</v>
      </c>
      <c r="S34" s="668">
        <f t="shared" si="12"/>
        <v>100</v>
      </c>
      <c r="T34" s="667" t="s">
        <v>14</v>
      </c>
      <c r="U34" s="668">
        <f t="shared" si="13"/>
        <v>100</v>
      </c>
      <c r="V34" s="667" t="s">
        <v>14</v>
      </c>
      <c r="W34" s="668">
        <f t="shared" si="14"/>
        <v>100</v>
      </c>
      <c r="X34" s="1264"/>
      <c r="Y34" s="3569"/>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2</v>
      </c>
      <c r="L35" s="2490"/>
      <c r="M35" s="2485"/>
      <c r="N35" s="2485"/>
      <c r="O35" s="2485"/>
      <c r="P35" s="3567"/>
      <c r="Q35" s="1262" t="str">
        <f t="shared" si="11"/>
        <v>公共部分装修</v>
      </c>
      <c r="R35" s="667" t="s">
        <v>14</v>
      </c>
      <c r="S35" s="668">
        <f t="shared" si="12"/>
        <v>100</v>
      </c>
      <c r="T35" s="667" t="s">
        <v>14</v>
      </c>
      <c r="U35" s="668">
        <f t="shared" si="13"/>
        <v>100</v>
      </c>
      <c r="V35" s="667" t="s">
        <v>14</v>
      </c>
      <c r="W35" s="668">
        <f t="shared" si="14"/>
        <v>100</v>
      </c>
      <c r="X35" s="1264"/>
      <c r="Y35" s="3569"/>
      <c r="Z35" s="1263" t="str">
        <f t="shared" si="15"/>
        <v>公共部分装修</v>
      </c>
      <c r="AA35" s="1263">
        <f t="shared" si="3"/>
        <v>1</v>
      </c>
      <c r="AB35" s="1263">
        <f t="shared" si="4"/>
        <v>1</v>
      </c>
      <c r="AC35" s="1263">
        <f t="shared" si="5"/>
        <v>1</v>
      </c>
    </row>
    <row r="36" spans="1:29" ht="15">
      <c r="A36" s="409"/>
      <c r="B36" s="364" t="s">
        <v>1786</v>
      </c>
      <c r="C36" s="411">
        <f>'数据-取费表'!N6</f>
        <v>0.98</v>
      </c>
      <c r="D36" s="374">
        <v>100</v>
      </c>
      <c r="E36" s="411">
        <v>0.93</v>
      </c>
      <c r="F36" s="400">
        <f>LOOKUP(E36,110:110,111:111)-LOOKUP(C36,110:110,111:111)+100</f>
        <v>100</v>
      </c>
      <c r="G36" s="411">
        <v>0.9</v>
      </c>
      <c r="H36" s="400">
        <f>LOOKUP(G36,110:110,111:111)-LOOKUP(C36,110:110,111:111)+100</f>
        <v>100</v>
      </c>
      <c r="I36" s="411">
        <v>0.83</v>
      </c>
      <c r="J36" s="374">
        <f>LOOKUP(I36,110:110,111:111)-LOOKUP(C36,110:110,111:111)+100</f>
        <v>98</v>
      </c>
      <c r="K36" s="538">
        <v>2</v>
      </c>
      <c r="L36" s="2490"/>
      <c r="M36" s="2485"/>
      <c r="N36" s="2485"/>
      <c r="O36" s="2485"/>
      <c r="P36" s="3567"/>
      <c r="Q36" s="1262" t="str">
        <f t="shared" si="11"/>
        <v>成新度</v>
      </c>
      <c r="R36" s="667" t="s">
        <v>14</v>
      </c>
      <c r="S36" s="668">
        <f t="shared" si="12"/>
        <v>100</v>
      </c>
      <c r="T36" s="667" t="s">
        <v>14</v>
      </c>
      <c r="U36" s="668">
        <f t="shared" si="13"/>
        <v>100</v>
      </c>
      <c r="V36" s="667" t="s">
        <v>14</v>
      </c>
      <c r="W36" s="668">
        <f t="shared" si="14"/>
        <v>98</v>
      </c>
      <c r="X36" s="1264"/>
      <c r="Y36" s="3569"/>
      <c r="Z36" s="1263" t="str">
        <f t="shared" si="15"/>
        <v>成新度</v>
      </c>
      <c r="AA36" s="1263">
        <f t="shared" si="3"/>
        <v>1</v>
      </c>
      <c r="AB36" s="1263">
        <f t="shared" si="4"/>
        <v>1</v>
      </c>
      <c r="AC36" s="1263">
        <f t="shared" si="5"/>
        <v>1.0204081632653061</v>
      </c>
    </row>
    <row r="37" spans="1:29" s="102" customFormat="1" ht="15">
      <c r="A37" s="410"/>
      <c r="B37" s="364" t="s">
        <v>1787</v>
      </c>
      <c r="C37" s="1759" t="s">
        <v>4253</v>
      </c>
      <c r="D37" s="119">
        <v>100</v>
      </c>
      <c r="E37" s="1759" t="s">
        <v>4253</v>
      </c>
      <c r="F37" s="400">
        <f>SUMIF(112:112,E37,113:113)-SUMIF(112:112,C37,113:113)+100</f>
        <v>100</v>
      </c>
      <c r="G37" s="1759" t="s">
        <v>4251</v>
      </c>
      <c r="H37" s="374">
        <f>SUMIF(112:112,G37,113:113)-SUMIF(112:112,C37,113:113)+100</f>
        <v>101</v>
      </c>
      <c r="I37" s="1759" t="s">
        <v>4251</v>
      </c>
      <c r="J37" s="374">
        <f>SUMIF(112:112,I37,113:113)-SUMIF(112:112,C37,113:113)+100</f>
        <v>101</v>
      </c>
      <c r="K37" s="538">
        <v>1</v>
      </c>
      <c r="L37" s="2486"/>
      <c r="M37" s="2438"/>
      <c r="N37" s="2438"/>
      <c r="O37" s="2438"/>
      <c r="P37" s="3567"/>
      <c r="Q37" s="530" t="str">
        <f t="shared" si="11"/>
        <v>市政基础设施</v>
      </c>
      <c r="R37" s="664" t="s">
        <v>14</v>
      </c>
      <c r="S37" s="665">
        <f t="shared" si="12"/>
        <v>100</v>
      </c>
      <c r="T37" s="664" t="s">
        <v>14</v>
      </c>
      <c r="U37" s="665">
        <f t="shared" si="13"/>
        <v>101</v>
      </c>
      <c r="V37" s="664" t="s">
        <v>14</v>
      </c>
      <c r="W37" s="665">
        <f t="shared" si="14"/>
        <v>101</v>
      </c>
      <c r="X37" s="666"/>
      <c r="Y37" s="3569"/>
      <c r="Z37" s="50" t="str">
        <f t="shared" si="15"/>
        <v>市政基础设施</v>
      </c>
      <c r="AA37" s="50">
        <f t="shared" si="3"/>
        <v>1</v>
      </c>
      <c r="AB37" s="50">
        <f t="shared" si="4"/>
        <v>0.99009900990099009</v>
      </c>
      <c r="AC37" s="50">
        <f t="shared" si="5"/>
        <v>0.99009900990099009</v>
      </c>
    </row>
    <row r="38" spans="1:29" ht="15" hidden="1">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567" t="s">
        <v>1696</v>
      </c>
      <c r="Q38" s="1262" t="str">
        <f t="shared" si="11"/>
        <v>业态</v>
      </c>
      <c r="R38" s="667" t="s">
        <v>14</v>
      </c>
      <c r="S38" s="668">
        <f t="shared" si="12"/>
        <v>100</v>
      </c>
      <c r="T38" s="667" t="s">
        <v>14</v>
      </c>
      <c r="U38" s="668">
        <f t="shared" si="13"/>
        <v>100</v>
      </c>
      <c r="V38" s="667" t="s">
        <v>14</v>
      </c>
      <c r="W38" s="668">
        <f t="shared" si="14"/>
        <v>100</v>
      </c>
      <c r="X38" s="1264"/>
      <c r="Y38" s="3569" t="s">
        <v>1696</v>
      </c>
      <c r="Z38" s="1263" t="str">
        <f t="shared" si="15"/>
        <v>业态</v>
      </c>
      <c r="AA38" s="1263">
        <f t="shared" si="3"/>
        <v>1</v>
      </c>
      <c r="AB38" s="1263">
        <f t="shared" si="4"/>
        <v>1</v>
      </c>
      <c r="AC38" s="1263">
        <f t="shared" si="5"/>
        <v>1</v>
      </c>
    </row>
    <row r="39" spans="1:29" ht="15">
      <c r="A39" s="409"/>
      <c r="B39" s="364" t="s">
        <v>1789</v>
      </c>
      <c r="C39" s="1759" t="s">
        <v>4268</v>
      </c>
      <c r="D39" s="374">
        <v>100</v>
      </c>
      <c r="E39" s="3367" t="s">
        <v>4271</v>
      </c>
      <c r="F39" s="400">
        <f>SUMIF(116:116,E39,117:117)-SUMIF(116:116,C39,117:117)+100</f>
        <v>102</v>
      </c>
      <c r="G39" s="1759" t="s">
        <v>4268</v>
      </c>
      <c r="H39" s="374">
        <f>SUMIF(116:116,G39,117:117)-SUMIF(116:116,C39,117:117)+100</f>
        <v>100</v>
      </c>
      <c r="I39" s="1759" t="s">
        <v>4268</v>
      </c>
      <c r="J39" s="374">
        <f>SUMIF(116:116,I39,117:117)-SUMIF(116:116,C39,117:117)+100</f>
        <v>100</v>
      </c>
      <c r="K39" s="3369">
        <v>2</v>
      </c>
      <c r="L39" s="2490"/>
      <c r="M39" s="2485"/>
      <c r="N39" s="2485"/>
      <c r="O39" s="2485"/>
      <c r="P39" s="3567"/>
      <c r="Q39" s="1262" t="str">
        <f t="shared" si="11"/>
        <v>层高</v>
      </c>
      <c r="R39" s="667" t="s">
        <v>14</v>
      </c>
      <c r="S39" s="668">
        <f t="shared" si="12"/>
        <v>102</v>
      </c>
      <c r="T39" s="667" t="s">
        <v>14</v>
      </c>
      <c r="U39" s="668">
        <f t="shared" si="13"/>
        <v>100</v>
      </c>
      <c r="V39" s="667" t="s">
        <v>14</v>
      </c>
      <c r="W39" s="668">
        <f t="shared" si="14"/>
        <v>100</v>
      </c>
      <c r="X39" s="1264"/>
      <c r="Y39" s="3569"/>
      <c r="Z39" s="1263" t="str">
        <f t="shared" si="15"/>
        <v>层高</v>
      </c>
      <c r="AA39" s="1263">
        <f t="shared" si="3"/>
        <v>0.98039215686274506</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67"/>
      <c r="Q40" s="1262" t="str">
        <f t="shared" si="11"/>
        <v>单套建筑面积</v>
      </c>
      <c r="R40" s="667" t="s">
        <v>14</v>
      </c>
      <c r="S40" s="668">
        <f t="shared" si="12"/>
        <v>100</v>
      </c>
      <c r="T40" s="667" t="s">
        <v>14</v>
      </c>
      <c r="U40" s="668">
        <f t="shared" si="13"/>
        <v>100</v>
      </c>
      <c r="V40" s="667" t="s">
        <v>14</v>
      </c>
      <c r="W40" s="668">
        <f t="shared" si="14"/>
        <v>100</v>
      </c>
      <c r="X40" s="1264"/>
      <c r="Y40" s="3569"/>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67"/>
      <c r="Q41" s="531" t="str">
        <f t="shared" si="11"/>
        <v>进深比</v>
      </c>
      <c r="R41" s="669" t="s">
        <v>14</v>
      </c>
      <c r="S41" s="670">
        <f t="shared" si="12"/>
        <v>100</v>
      </c>
      <c r="T41" s="669" t="s">
        <v>14</v>
      </c>
      <c r="U41" s="670">
        <f t="shared" si="13"/>
        <v>100</v>
      </c>
      <c r="V41" s="669" t="s">
        <v>14</v>
      </c>
      <c r="W41" s="670">
        <f t="shared" si="14"/>
        <v>100</v>
      </c>
      <c r="X41" s="671"/>
      <c r="Y41" s="3569"/>
      <c r="Z41" s="672" t="str">
        <f t="shared" si="15"/>
        <v>进深比</v>
      </c>
      <c r="AA41" s="1263">
        <f t="shared" si="3"/>
        <v>1</v>
      </c>
      <c r="AB41" s="1263">
        <f t="shared" si="4"/>
        <v>1</v>
      </c>
      <c r="AC41" s="1263">
        <f t="shared" si="5"/>
        <v>1</v>
      </c>
    </row>
    <row r="42" spans="1:29" ht="15">
      <c r="A42" s="409"/>
      <c r="B42" s="364" t="s">
        <v>1792</v>
      </c>
      <c r="C42" s="1759" t="s">
        <v>4250</v>
      </c>
      <c r="D42" s="374">
        <v>100</v>
      </c>
      <c r="E42" s="1759" t="s">
        <v>4250</v>
      </c>
      <c r="F42" s="400">
        <f>SUMIF(122:122,E42,123:123)-SUMIF(122:122,C42,123:123)+100</f>
        <v>100</v>
      </c>
      <c r="G42" s="3366" t="s">
        <v>4250</v>
      </c>
      <c r="H42" s="374">
        <f>SUMIF(122:122,G42,123:123)-SUMIF(122:122,C42,123:123)+100</f>
        <v>100</v>
      </c>
      <c r="I42" s="1759" t="s">
        <v>4250</v>
      </c>
      <c r="J42" s="374">
        <f>SUMIF(122:122,I42,123:123)-SUMIF(122:122,C42,123:123)+100</f>
        <v>100</v>
      </c>
      <c r="K42" s="538">
        <v>1</v>
      </c>
      <c r="L42" s="2490"/>
      <c r="M42" s="2485"/>
      <c r="N42" s="2485"/>
      <c r="O42" s="2485"/>
      <c r="P42" s="3567"/>
      <c r="Q42" s="1262" t="str">
        <f t="shared" si="11"/>
        <v>内部装修</v>
      </c>
      <c r="R42" s="667" t="s">
        <v>14</v>
      </c>
      <c r="S42" s="668">
        <f t="shared" si="12"/>
        <v>100</v>
      </c>
      <c r="T42" s="667" t="s">
        <v>14</v>
      </c>
      <c r="U42" s="668">
        <f t="shared" si="13"/>
        <v>100</v>
      </c>
      <c r="V42" s="667" t="s">
        <v>14</v>
      </c>
      <c r="W42" s="668">
        <f t="shared" si="14"/>
        <v>100</v>
      </c>
      <c r="X42" s="1264"/>
      <c r="Y42" s="3569"/>
      <c r="Z42" s="1263" t="str">
        <f t="shared" si="15"/>
        <v>内部装修</v>
      </c>
      <c r="AA42" s="1263">
        <f t="shared" si="3"/>
        <v>1</v>
      </c>
      <c r="AB42" s="1263">
        <f t="shared" si="4"/>
        <v>1</v>
      </c>
      <c r="AC42" s="1263">
        <f t="shared" si="5"/>
        <v>1</v>
      </c>
    </row>
    <row r="43" spans="1:29" ht="15">
      <c r="A43" s="409"/>
      <c r="B43" s="364" t="s">
        <v>1707</v>
      </c>
      <c r="C43" s="1759" t="s">
        <v>3408</v>
      </c>
      <c r="D43" s="374">
        <v>100</v>
      </c>
      <c r="E43" s="1759" t="s">
        <v>3408</v>
      </c>
      <c r="F43" s="400">
        <f>SUMIF(124:124,E43,125:125)-SUMIF(124:124,C43,125:125)+100</f>
        <v>100</v>
      </c>
      <c r="G43" s="1759" t="s">
        <v>3408</v>
      </c>
      <c r="H43" s="374">
        <f>SUMIF(124:124,G43,125:125)-SUMIF(124:124,C43,125:125)+100</f>
        <v>100</v>
      </c>
      <c r="I43" s="1759" t="s">
        <v>3408</v>
      </c>
      <c r="J43" s="374">
        <f>SUMIF(124:124,I43,125:125)-SUMIF(124:124,C43,125:125)+100</f>
        <v>100</v>
      </c>
      <c r="K43" s="538">
        <v>1</v>
      </c>
      <c r="L43" s="2490"/>
      <c r="M43" s="2485"/>
      <c r="N43" s="2485"/>
      <c r="O43" s="2485"/>
      <c r="P43" s="3567"/>
      <c r="Q43" s="1262" t="str">
        <f t="shared" si="11"/>
        <v>内部装修维护情况</v>
      </c>
      <c r="R43" s="667" t="s">
        <v>14</v>
      </c>
      <c r="S43" s="668">
        <f t="shared" si="12"/>
        <v>100</v>
      </c>
      <c r="T43" s="667" t="s">
        <v>14</v>
      </c>
      <c r="U43" s="668">
        <f t="shared" si="13"/>
        <v>100</v>
      </c>
      <c r="V43" s="667" t="s">
        <v>14</v>
      </c>
      <c r="W43" s="668">
        <f t="shared" si="14"/>
        <v>100</v>
      </c>
      <c r="X43" s="1264"/>
      <c r="Y43" s="3569"/>
      <c r="Z43" s="1263" t="str">
        <f t="shared" si="15"/>
        <v>内部装修维护情况</v>
      </c>
      <c r="AA43" s="1263">
        <f t="shared" si="3"/>
        <v>1</v>
      </c>
      <c r="AB43" s="1263">
        <f t="shared" si="4"/>
        <v>1</v>
      </c>
      <c r="AC43" s="1263">
        <f t="shared" si="5"/>
        <v>1</v>
      </c>
    </row>
    <row r="44" spans="1:29" s="102" customFormat="1" ht="15">
      <c r="A44" s="410"/>
      <c r="B44" s="3152"/>
      <c r="C44" s="3151"/>
      <c r="D44" s="119">
        <v>100</v>
      </c>
      <c r="E44" s="3151"/>
      <c r="F44" s="364">
        <f>SUMIF(126:126,E44,127:127)-SUMIF(126:126,C44,127:127)+100</f>
        <v>100</v>
      </c>
      <c r="G44" s="3151"/>
      <c r="H44" s="119">
        <f>SUMIF(126:126,G44,127:127)-SUMIF(126:126,C44,127:127)+100</f>
        <v>100</v>
      </c>
      <c r="I44" s="3153"/>
      <c r="J44" s="119">
        <f>SUMIF(126:126,I44,127:127)-SUMIF(126:126,C44,127:127)+100</f>
        <v>100</v>
      </c>
      <c r="K44" s="539"/>
      <c r="L44" s="2486"/>
      <c r="M44" s="2438"/>
      <c r="N44" s="2438"/>
      <c r="O44" s="2438"/>
      <c r="P44" s="3567"/>
      <c r="Q44" s="530">
        <f t="shared" si="11"/>
        <v>0</v>
      </c>
      <c r="R44" s="664" t="s">
        <v>14</v>
      </c>
      <c r="S44" s="665">
        <f t="shared" si="12"/>
        <v>100</v>
      </c>
      <c r="T44" s="664" t="s">
        <v>14</v>
      </c>
      <c r="U44" s="665">
        <f t="shared" si="13"/>
        <v>100</v>
      </c>
      <c r="V44" s="664" t="s">
        <v>14</v>
      </c>
      <c r="W44" s="665">
        <f t="shared" si="14"/>
        <v>100</v>
      </c>
      <c r="X44" s="666"/>
      <c r="Y44" s="3569"/>
      <c r="Z44" s="50">
        <f t="shared" si="15"/>
        <v>0</v>
      </c>
      <c r="AA44" s="50">
        <f t="shared" si="3"/>
        <v>1</v>
      </c>
      <c r="AB44" s="50">
        <f t="shared" si="4"/>
        <v>1</v>
      </c>
      <c r="AC44" s="50">
        <f t="shared" si="5"/>
        <v>1</v>
      </c>
    </row>
    <row r="45" spans="1:29" ht="15">
      <c r="A45" s="409"/>
      <c r="B45" s="3152" t="s">
        <v>4270</v>
      </c>
      <c r="C45" s="3153">
        <v>2023</v>
      </c>
      <c r="D45" s="374">
        <v>100</v>
      </c>
      <c r="E45" s="3153">
        <v>2020</v>
      </c>
      <c r="F45" s="400">
        <f>SUMIF(128:128,E45,129:129)-SUMIF(128:128,C45,129:129)+100</f>
        <v>100</v>
      </c>
      <c r="G45" s="3153">
        <v>2018</v>
      </c>
      <c r="H45" s="374">
        <f>SUMIF(128:128,G45,129:129)-SUMIF(128:128,C45,129:129)+100</f>
        <v>100</v>
      </c>
      <c r="I45" s="3153">
        <v>2014</v>
      </c>
      <c r="J45" s="374">
        <f>SUMIF(128:128,I45,129:129)-SUMIF(128:128,C45,129:129)+100</f>
        <v>100</v>
      </c>
      <c r="K45" s="539"/>
      <c r="L45" s="2490"/>
      <c r="M45" s="2485"/>
      <c r="N45" s="2485"/>
      <c r="O45" s="2485"/>
      <c r="P45" s="3567"/>
      <c r="Q45" s="1262" t="str">
        <f t="shared" si="11"/>
        <v>建成年代</v>
      </c>
      <c r="R45" s="667" t="s">
        <v>14</v>
      </c>
      <c r="S45" s="668">
        <f t="shared" si="12"/>
        <v>100</v>
      </c>
      <c r="T45" s="667" t="s">
        <v>14</v>
      </c>
      <c r="U45" s="668">
        <f t="shared" si="13"/>
        <v>100</v>
      </c>
      <c r="V45" s="667" t="s">
        <v>14</v>
      </c>
      <c r="W45" s="668">
        <f t="shared" si="14"/>
        <v>100</v>
      </c>
      <c r="X45" s="1264"/>
      <c r="Y45" s="3569"/>
      <c r="Z45" s="1263" t="str">
        <f t="shared" si="15"/>
        <v>建成年代</v>
      </c>
      <c r="AA45" s="1263">
        <f t="shared" si="3"/>
        <v>1</v>
      </c>
      <c r="AB45" s="1263">
        <f t="shared" si="4"/>
        <v>1</v>
      </c>
      <c r="AC45" s="1263">
        <f t="shared" si="5"/>
        <v>1</v>
      </c>
    </row>
    <row r="46" spans="1:29" ht="41.25" thickBot="1">
      <c r="A46" s="415"/>
      <c r="B46" s="3152" t="s">
        <v>3447</v>
      </c>
      <c r="C46" s="3151" t="s">
        <v>4252</v>
      </c>
      <c r="D46" s="377">
        <v>100</v>
      </c>
      <c r="E46" s="3153" t="s">
        <v>4252</v>
      </c>
      <c r="F46" s="378">
        <f>SUMIF(130:130,E46,131:131)-SUMIF(130:130,C46,131:131)+100</f>
        <v>100</v>
      </c>
      <c r="G46" s="3153" t="s">
        <v>4252</v>
      </c>
      <c r="H46" s="377">
        <f>SUMIF(130:130,G46,131:131)-SUMIF(130:130,C46,131:131)+100</f>
        <v>100</v>
      </c>
      <c r="I46" s="3153" t="s">
        <v>4252</v>
      </c>
      <c r="J46" s="377">
        <f>SUMIF(130:130,I46,131:131)-SUMIF(130:130,C46,131:131)+100</f>
        <v>100</v>
      </c>
      <c r="K46" s="539"/>
      <c r="L46" s="2490"/>
      <c r="M46" s="2485"/>
      <c r="N46" s="2485"/>
      <c r="O46" s="2485"/>
      <c r="P46" s="3568"/>
      <c r="Q46" s="1262" t="str">
        <f t="shared" si="11"/>
        <v>租金内涵</v>
      </c>
      <c r="R46" s="667" t="s">
        <v>14</v>
      </c>
      <c r="S46" s="668">
        <f t="shared" si="12"/>
        <v>100</v>
      </c>
      <c r="T46" s="667" t="s">
        <v>14</v>
      </c>
      <c r="U46" s="668">
        <f t="shared" si="13"/>
        <v>100</v>
      </c>
      <c r="V46" s="667" t="s">
        <v>14</v>
      </c>
      <c r="W46" s="668">
        <f t="shared" si="14"/>
        <v>100</v>
      </c>
      <c r="X46" s="1264"/>
      <c r="Y46" s="3570"/>
      <c r="Z46" s="1263" t="str">
        <f t="shared" si="15"/>
        <v>租金内涵</v>
      </c>
      <c r="AA46" s="1263">
        <f t="shared" si="3"/>
        <v>1</v>
      </c>
      <c r="AB46" s="1263">
        <f t="shared" si="4"/>
        <v>1</v>
      </c>
      <c r="AC46" s="1263">
        <f t="shared" si="5"/>
        <v>1</v>
      </c>
    </row>
    <row r="47" spans="1:29" ht="15">
      <c r="A47" s="416" t="s">
        <v>1708</v>
      </c>
      <c r="B47" s="417"/>
      <c r="C47" s="1080" t="s">
        <v>0</v>
      </c>
      <c r="D47" s="418"/>
      <c r="E47" s="419">
        <v>9</v>
      </c>
      <c r="F47" s="420"/>
      <c r="G47" s="419">
        <v>11</v>
      </c>
      <c r="H47" s="422"/>
      <c r="I47" s="419">
        <v>8.5</v>
      </c>
      <c r="J47" s="422"/>
      <c r="K47" s="674"/>
      <c r="L47" s="2492"/>
      <c r="M47" s="2485"/>
      <c r="N47" s="2485"/>
      <c r="O47" s="2485"/>
      <c r="P47" s="3557" t="str">
        <f>A47</f>
        <v>成交单价（元/平方米）</v>
      </c>
      <c r="Q47" s="3557"/>
      <c r="R47" s="3558">
        <f>E47</f>
        <v>9</v>
      </c>
      <c r="S47" s="3558"/>
      <c r="T47" s="3558">
        <f>G47</f>
        <v>11</v>
      </c>
      <c r="U47" s="3558"/>
      <c r="V47" s="3558">
        <f>I47</f>
        <v>8.5</v>
      </c>
      <c r="W47" s="3558"/>
      <c r="X47" s="385"/>
      <c r="Y47" s="673"/>
      <c r="Z47" s="385"/>
      <c r="AA47" s="385"/>
      <c r="AB47" s="385"/>
      <c r="AC47" s="385"/>
    </row>
    <row r="48" spans="1:29" ht="15.75" thickBot="1">
      <c r="A48" s="423" t="s">
        <v>1793</v>
      </c>
      <c r="B48" s="424"/>
      <c r="C48" s="1081">
        <f>R49</f>
        <v>8.1999999999999993</v>
      </c>
      <c r="D48" s="2140" t="s">
        <v>2138</v>
      </c>
      <c r="E48" s="1082">
        <f>R48</f>
        <v>7.7</v>
      </c>
      <c r="F48" s="2141"/>
      <c r="G48" s="1081">
        <f>T48</f>
        <v>9.1</v>
      </c>
      <c r="H48" s="2141"/>
      <c r="I48" s="1082">
        <f>V48</f>
        <v>7.9</v>
      </c>
      <c r="J48" s="2141"/>
      <c r="K48" s="2143">
        <f>F48+H48+J48</f>
        <v>0</v>
      </c>
      <c r="L48" s="2492"/>
      <c r="M48" s="2485"/>
      <c r="N48" s="2485"/>
      <c r="O48" s="2485"/>
      <c r="P48" s="3557" t="str">
        <f>A48</f>
        <v>比较价值（元/平方米）</v>
      </c>
      <c r="Q48" s="3557"/>
      <c r="R48" s="3558">
        <f>IF(F1="售价",ROUND(PRODUCT(R47,AA7:AA46),0),ROUND(PRODUCT(R47,AA7:AA46),1))</f>
        <v>7.7</v>
      </c>
      <c r="S48" s="3558"/>
      <c r="T48" s="3558">
        <f>IF(F1="售价",ROUND(PRODUCT(T47,AB7:AB46),0),ROUND(PRODUCT(T47,AB7:AB46),1))</f>
        <v>9.1</v>
      </c>
      <c r="U48" s="3558"/>
      <c r="V48" s="3558">
        <f>IF(F1="售价",ROUND(PRODUCT(V47,AC7:AC46),0),ROUND(PRODUCT(V47,AC7:AC46),1))</f>
        <v>7.9</v>
      </c>
      <c r="W48" s="3558"/>
      <c r="X48" s="385"/>
      <c r="Y48" s="385"/>
      <c r="Z48" s="385"/>
      <c r="AA48" s="385"/>
      <c r="AB48" s="385"/>
      <c r="AC48" s="385"/>
    </row>
    <row r="49" spans="1:29" ht="15.75" thickBot="1">
      <c r="A49" s="427" t="s">
        <v>1794</v>
      </c>
      <c r="B49" s="428"/>
      <c r="C49" s="351">
        <f>R49</f>
        <v>8.1999999999999993</v>
      </c>
      <c r="D49" s="351"/>
      <c r="E49" s="351"/>
      <c r="F49" s="351"/>
      <c r="G49" s="351"/>
      <c r="H49" s="351"/>
      <c r="I49" s="351"/>
      <c r="J49" s="351"/>
      <c r="K49" s="675"/>
      <c r="L49" s="2492"/>
      <c r="M49" s="2485"/>
      <c r="N49" s="2485"/>
      <c r="O49" s="2485"/>
      <c r="P49" s="3559" t="str">
        <f>A49</f>
        <v>估价对象XX用房的比较价值（楼面单价，元/平方米）</v>
      </c>
      <c r="Q49" s="3560"/>
      <c r="R49" s="3561">
        <f>IF(F1="售价",ROUND(IF(D48="简单平均",AVERAGE(R48:V48),R48*F48+T48*H48+V48*J48),0),ROUND(IF(D48="简单平均",AVERAGE(R48:V48),R48*F48+T48*H48+V48*J48),1))</f>
        <v>8.1999999999999993</v>
      </c>
      <c r="S49" s="3561"/>
      <c r="T49" s="3561"/>
      <c r="U49" s="3561"/>
      <c r="V49" s="3561"/>
      <c r="W49" s="356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3335"/>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0.16883116883116878</v>
      </c>
      <c r="F52" s="435" t="str">
        <f>IF(OR(E52&gt;=0.3,E52&lt;=-0.3),"超过30%","")</f>
        <v/>
      </c>
      <c r="G52" s="434">
        <f>IF(G47&lt;G48,G48/G47-1,G47/G48-1)</f>
        <v>0.20879120879120894</v>
      </c>
      <c r="H52" s="435" t="str">
        <f>IF(OR(G52&gt;=0.3,G52&lt;=-0.3),"超过30%","")</f>
        <v/>
      </c>
      <c r="I52" s="434">
        <f>IF(I47&lt;I48,I48/I47-1,I47/I48-1)</f>
        <v>7.5949367088607556E-2</v>
      </c>
      <c r="J52" s="435" t="str">
        <f>IF(OR(I52&gt;=0.3,I52&lt;=-0.3),"超过30%","")</f>
        <v/>
      </c>
      <c r="K52" s="2497"/>
      <c r="L52" s="2485">
        <f>ROUND(C48*(1+10%),2)</f>
        <v>9.02</v>
      </c>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0.18181818181818166</v>
      </c>
      <c r="F53" s="435" t="str">
        <f>IF(OR(E53&gt;=0.2,E53&lt;=-0.2),"超过20%","")</f>
        <v/>
      </c>
      <c r="G53" s="434">
        <f>IF(G48&lt;I48,I48/G48-1,G48/I48-1)</f>
        <v>0.15189873417721511</v>
      </c>
      <c r="H53" s="435" t="str">
        <f>IF(OR(G53&gt;=0.2,G53&lt;=-0.2),"超过20%","")</f>
        <v/>
      </c>
      <c r="I53" s="434">
        <f>IF(I48&lt;E48,E48/I48-1,I48/E48-1)</f>
        <v>2.5974025974025983E-2</v>
      </c>
      <c r="J53" s="435" t="str">
        <f>IF(OR(I53&gt;=0.2,I53&lt;=-0.2),"超过20%","")</f>
        <v/>
      </c>
      <c r="K53" s="2497"/>
      <c r="L53" s="2485">
        <f>ROUND(C48*(1-10%),2)</f>
        <v>7.38</v>
      </c>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0.22222222222222232</v>
      </c>
      <c r="F54" s="435" t="str">
        <f>IF(OR(E54&gt;=0.3,E54&lt;=-0.3),"超过30%","")</f>
        <v/>
      </c>
      <c r="G54" s="434">
        <f>IF(G47&lt;I47,I47/G47-1,G47/I47-1)</f>
        <v>0.29411764705882359</v>
      </c>
      <c r="H54" s="435" t="str">
        <f>IF(OR(G54&gt;=0.3,G54&lt;=-0.3),"超过30%","")</f>
        <v/>
      </c>
      <c r="I54" s="434">
        <f>IF(I47&lt;E47,E47/I47-1,I47/E47-1)</f>
        <v>5.8823529411764719E-2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48" t="s">
        <v>3431</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15.75" thickTop="1">
      <c r="A65" s="367"/>
      <c r="B65" s="469" t="s">
        <v>1688</v>
      </c>
      <c r="C65" s="513" t="s">
        <v>3398</v>
      </c>
      <c r="D65" s="513" t="s">
        <v>3399</v>
      </c>
      <c r="E65" s="513" t="s">
        <v>3400</v>
      </c>
      <c r="F65" s="513" t="s">
        <v>3401</v>
      </c>
      <c r="G65" s="513" t="s">
        <v>3402</v>
      </c>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1</v>
      </c>
      <c r="E68" s="480">
        <v>2</v>
      </c>
      <c r="F68" s="480">
        <v>3</v>
      </c>
      <c r="G68" s="480">
        <v>4</v>
      </c>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97</v>
      </c>
      <c r="E79" s="475">
        <f>D79-$K17</f>
        <v>94</v>
      </c>
      <c r="F79" s="475">
        <f>E79-$K17</f>
        <v>91</v>
      </c>
      <c r="G79" s="475">
        <f>F79-$K17</f>
        <v>88</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97</v>
      </c>
      <c r="E81" s="475">
        <f>D81-$K19</f>
        <v>94</v>
      </c>
      <c r="F81" s="475">
        <f>E81-$K19</f>
        <v>91</v>
      </c>
      <c r="G81" s="475">
        <f>F81-$K19</f>
        <v>88</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97</v>
      </c>
      <c r="E85" s="475">
        <f>D85-$K23</f>
        <v>94</v>
      </c>
      <c r="F85" s="475">
        <f>E85-$K23</f>
        <v>91</v>
      </c>
      <c r="G85" s="475">
        <f>F85-$K23</f>
        <v>88</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3143" t="s">
        <v>3403</v>
      </c>
      <c r="D86" s="3143" t="s">
        <v>3404</v>
      </c>
      <c r="E86" s="3143" t="s">
        <v>3405</v>
      </c>
      <c r="F86" s="3143" t="s">
        <v>3406</v>
      </c>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t="s">
        <v>3407</v>
      </c>
      <c r="D88" s="485" t="s">
        <v>3408</v>
      </c>
      <c r="E88" s="485" t="s">
        <v>3409</v>
      </c>
      <c r="F88" s="1779" t="s">
        <v>3410</v>
      </c>
      <c r="G88" s="485" t="s">
        <v>3411</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v>100</v>
      </c>
      <c r="D89" s="467">
        <f>C89-3</f>
        <v>97</v>
      </c>
      <c r="E89" s="467">
        <f t="shared" ref="E89:G89" si="21">D89-3</f>
        <v>94</v>
      </c>
      <c r="F89" s="467">
        <f t="shared" si="21"/>
        <v>91</v>
      </c>
      <c r="G89" s="467">
        <f t="shared" si="21"/>
        <v>88</v>
      </c>
      <c r="H89" s="467"/>
      <c r="I89" s="467"/>
      <c r="J89" s="467"/>
      <c r="K89" s="467"/>
      <c r="L89" s="467"/>
      <c r="M89" s="467"/>
      <c r="N89" s="2520">
        <v>3</v>
      </c>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3143" t="s">
        <v>3412</v>
      </c>
      <c r="D90" s="3143" t="s">
        <v>3413</v>
      </c>
      <c r="E90" s="485" t="s">
        <v>3409</v>
      </c>
      <c r="F90" s="3144" t="s">
        <v>3414</v>
      </c>
      <c r="G90" s="3143" t="s">
        <v>3415</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3416</v>
      </c>
      <c r="D92" s="485" t="s">
        <v>3417</v>
      </c>
      <c r="E92" s="485" t="s">
        <v>3859</v>
      </c>
      <c r="F92" s="485" t="s">
        <v>3418</v>
      </c>
      <c r="G92" s="3150" t="s">
        <v>3446</v>
      </c>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v>100</v>
      </c>
      <c r="D93" s="467">
        <v>70</v>
      </c>
      <c r="E93" s="467">
        <f>(C93+D93)/2</f>
        <v>85</v>
      </c>
      <c r="F93" s="467">
        <v>60</v>
      </c>
      <c r="G93" s="467">
        <v>70</v>
      </c>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t="str">
        <f>B29</f>
        <v>毗邻道路的类型与等级</v>
      </c>
      <c r="C94" s="3143"/>
      <c r="D94" s="3143"/>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3143"/>
      <c r="D96" s="3143"/>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3143"/>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45" t="s">
        <v>3867</v>
      </c>
      <c r="D100" s="3145"/>
      <c r="E100" s="3145"/>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0(含)-300</v>
      </c>
      <c r="D102" s="509" t="str">
        <f t="shared" ref="D102:L102" si="24">D103&amp;"(含)"&amp;"-"&amp;E103</f>
        <v>300(含)-600</v>
      </c>
      <c r="E102" s="509" t="str">
        <f t="shared" si="24"/>
        <v>600(含)-900</v>
      </c>
      <c r="F102" s="509" t="str">
        <f t="shared" si="24"/>
        <v>900(含)-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300</v>
      </c>
      <c r="E103" s="6">
        <v>600</v>
      </c>
      <c r="F103" s="6">
        <v>900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99</v>
      </c>
      <c r="E104" s="467">
        <v>98</v>
      </c>
      <c r="F104" s="467">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3" t="s">
        <v>3419</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3143" t="s">
        <v>3420</v>
      </c>
      <c r="D107" s="3143" t="s">
        <v>3421</v>
      </c>
      <c r="E107" s="3143" t="s">
        <v>3422</v>
      </c>
      <c r="F107" s="3146" t="s">
        <v>3423</v>
      </c>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43" t="s">
        <v>3425</v>
      </c>
      <c r="D112" s="3143" t="s">
        <v>3426</v>
      </c>
      <c r="E112" s="3143" t="s">
        <v>3427</v>
      </c>
      <c r="F112" s="3143" t="s">
        <v>3428</v>
      </c>
      <c r="G112" s="3143" t="s">
        <v>3429</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43" t="s">
        <v>3424</v>
      </c>
      <c r="D114" s="3143" t="s">
        <v>3452</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43" t="s">
        <v>4272</v>
      </c>
      <c r="D116" s="485" t="s">
        <v>4268</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3" t="s">
        <v>3420</v>
      </c>
      <c r="D122" s="3143" t="s">
        <v>3421</v>
      </c>
      <c r="E122" s="3143" t="s">
        <v>3422</v>
      </c>
      <c r="F122" s="3146" t="s">
        <v>3423</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0</v>
      </c>
      <c r="C126" s="3334"/>
      <c r="D126" s="3334"/>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t="str">
        <f>B45</f>
        <v>建成年代</v>
      </c>
      <c r="C128" s="3143"/>
      <c r="D128" s="3143"/>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t="str">
        <f>B46</f>
        <v>租金内涵</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3"/>
  <sheetViews>
    <sheetView view="pageBreakPreview" topLeftCell="A25" zoomScale="110" zoomScaleSheetLayoutView="110" workbookViewId="0">
      <selection activeCell="I33" sqref="I33"/>
    </sheetView>
  </sheetViews>
  <sheetFormatPr defaultColWidth="9" defaultRowHeight="13.5"/>
  <cols>
    <col min="1" max="1" width="6.375" style="3160" customWidth="1"/>
    <col min="2" max="2" width="19.375" style="3191" customWidth="1"/>
    <col min="3" max="3" width="7.125" style="3160" customWidth="1"/>
    <col min="4" max="4" width="6.375" style="3160" customWidth="1"/>
    <col min="5" max="5" width="7.375" style="3160" customWidth="1"/>
    <col min="6" max="6" width="6.5" style="3160" customWidth="1"/>
    <col min="7" max="7" width="19.375" style="3192" customWidth="1"/>
    <col min="8" max="8" width="19.5" style="3160" customWidth="1"/>
    <col min="9" max="9" width="8.625" style="3160" customWidth="1"/>
    <col min="10" max="10" width="10.5" style="3156" customWidth="1"/>
    <col min="11" max="11" width="4.875" style="3156" customWidth="1"/>
    <col min="12" max="12" width="16.375" style="3156" customWidth="1"/>
    <col min="13" max="16" width="8.125" style="3160" customWidth="1"/>
    <col min="17" max="16384" width="9" style="3160"/>
  </cols>
  <sheetData>
    <row r="1" spans="1:16">
      <c r="A1" s="3635" t="s">
        <v>3453</v>
      </c>
      <c r="B1" s="3635"/>
      <c r="C1" s="3635"/>
      <c r="D1" s="3635"/>
      <c r="E1" s="3635"/>
      <c r="F1" s="3635"/>
      <c r="G1" s="3635"/>
      <c r="H1" s="3635"/>
      <c r="I1" s="3635"/>
      <c r="K1" s="3636" t="s">
        <v>3454</v>
      </c>
      <c r="L1" s="3157" t="s">
        <v>3455</v>
      </c>
      <c r="M1" s="3158">
        <v>0</v>
      </c>
      <c r="N1" s="3159"/>
      <c r="O1" s="3159"/>
    </row>
    <row r="2" spans="1:16" ht="15.75" customHeight="1">
      <c r="A2" s="3161" t="s">
        <v>2648</v>
      </c>
      <c r="B2" s="3162" t="s">
        <v>3456</v>
      </c>
      <c r="C2" s="3608" t="s">
        <v>3457</v>
      </c>
      <c r="D2" s="3609"/>
      <c r="E2" s="3609"/>
      <c r="F2" s="3610"/>
      <c r="G2" s="3161" t="s">
        <v>3458</v>
      </c>
      <c r="H2" s="3611" t="s">
        <v>3459</v>
      </c>
      <c r="I2" s="3611"/>
      <c r="K2" s="3636"/>
      <c r="L2" s="3157" t="s">
        <v>3460</v>
      </c>
      <c r="M2" s="3163" t="s">
        <v>3461</v>
      </c>
      <c r="N2" s="3164"/>
      <c r="O2" s="3164"/>
    </row>
    <row r="3" spans="1:16">
      <c r="A3" s="3161" t="s">
        <v>3462</v>
      </c>
      <c r="B3" s="3165" t="s">
        <v>3463</v>
      </c>
      <c r="C3" s="3608">
        <f ca="1">'成本法 (元)'!C52</f>
        <v>3532866</v>
      </c>
      <c r="D3" s="3609"/>
      <c r="E3" s="3609"/>
      <c r="F3" s="3610"/>
      <c r="G3" s="3161" t="s">
        <v>3464</v>
      </c>
      <c r="H3" s="3165" t="s">
        <v>3465</v>
      </c>
      <c r="I3" s="3161">
        <f>'数据-汇总表'!E3</f>
        <v>451.69</v>
      </c>
      <c r="K3" s="3636"/>
      <c r="L3" s="3157" t="s">
        <v>3466</v>
      </c>
      <c r="M3" s="3163" t="s">
        <v>3467</v>
      </c>
      <c r="N3" s="3164"/>
      <c r="O3" s="3164"/>
    </row>
    <row r="4" spans="1:16">
      <c r="A4" s="3611" t="s">
        <v>3468</v>
      </c>
      <c r="B4" s="3612" t="s">
        <v>3469</v>
      </c>
      <c r="C4" s="3637" t="e">
        <f ca="1">ROUND(C3*(I4-I6)/(1-((1+I6)/(1+I4))^I5),0)</f>
        <v>#VALUE!</v>
      </c>
      <c r="D4" s="3638"/>
      <c r="E4" s="3638"/>
      <c r="F4" s="3639"/>
      <c r="G4" s="3611" t="s">
        <v>3470</v>
      </c>
      <c r="H4" s="3165" t="s">
        <v>3471</v>
      </c>
      <c r="I4" s="3166">
        <f>'数据-取费表'!J6</f>
        <v>0.06</v>
      </c>
      <c r="K4" s="3636"/>
      <c r="L4" s="3157" t="s">
        <v>3473</v>
      </c>
      <c r="M4" s="3167">
        <f>ROUND(1-(1-M1)*M2/M3,2)</f>
        <v>0.57999999999999996</v>
      </c>
      <c r="N4" s="3164"/>
      <c r="O4" s="3164"/>
    </row>
    <row r="5" spans="1:16" s="3171" customFormat="1" ht="18" customHeight="1">
      <c r="A5" s="3611"/>
      <c r="B5" s="3612"/>
      <c r="C5" s="3640"/>
      <c r="D5" s="3641"/>
      <c r="E5" s="3641"/>
      <c r="F5" s="3642"/>
      <c r="G5" s="3611"/>
      <c r="H5" s="3165" t="s">
        <v>3474</v>
      </c>
      <c r="I5" s="3168" t="str">
        <f>项目基本情况!D15</f>
        <v/>
      </c>
      <c r="J5" s="3169"/>
      <c r="K5" s="3636"/>
      <c r="L5" s="3157" t="s">
        <v>3476</v>
      </c>
      <c r="M5" s="3170">
        <v>0.5</v>
      </c>
      <c r="N5" s="3164"/>
      <c r="O5" s="3164"/>
    </row>
    <row r="6" spans="1:16" s="3171" customFormat="1" ht="18" customHeight="1">
      <c r="A6" s="3611"/>
      <c r="B6" s="3612"/>
      <c r="C6" s="3643"/>
      <c r="D6" s="3644"/>
      <c r="E6" s="3644"/>
      <c r="F6" s="3645"/>
      <c r="G6" s="3611"/>
      <c r="H6" s="3165" t="s">
        <v>3477</v>
      </c>
      <c r="I6" s="3166">
        <f>'数据-取费表'!V6</f>
        <v>2.5000000000000001E-2</v>
      </c>
      <c r="J6" s="3169"/>
      <c r="K6" s="3646" t="s">
        <v>3478</v>
      </c>
      <c r="L6" s="3172" t="s">
        <v>3479</v>
      </c>
      <c r="M6" s="3173" t="s">
        <v>3480</v>
      </c>
      <c r="N6" s="3173" t="s">
        <v>3481</v>
      </c>
      <c r="O6" s="3173" t="s">
        <v>3482</v>
      </c>
      <c r="P6" s="3173" t="s">
        <v>3483</v>
      </c>
    </row>
    <row r="7" spans="1:16" s="3171" customFormat="1" ht="17.25" customHeight="1">
      <c r="A7" s="3161" t="s">
        <v>3484</v>
      </c>
      <c r="B7" s="3165" t="s">
        <v>3485</v>
      </c>
      <c r="C7" s="3608">
        <f ca="1">ROUND(C23*I7,0)</f>
        <v>3283795</v>
      </c>
      <c r="D7" s="3609"/>
      <c r="E7" s="3609"/>
      <c r="F7" s="3610"/>
      <c r="G7" s="3161" t="s">
        <v>3486</v>
      </c>
      <c r="H7" s="3165" t="s">
        <v>3487</v>
      </c>
      <c r="I7" s="3174">
        <f>'数据-取费表'!N6</f>
        <v>0.98</v>
      </c>
      <c r="K7" s="3646"/>
      <c r="L7" s="3172" t="s">
        <v>3488</v>
      </c>
      <c r="M7" s="3173">
        <v>100</v>
      </c>
      <c r="N7" s="3173" t="s">
        <v>3489</v>
      </c>
      <c r="O7" s="3173">
        <v>60</v>
      </c>
      <c r="P7" s="3173">
        <v>0.3</v>
      </c>
    </row>
    <row r="8" spans="1:16" s="3171" customFormat="1" ht="23.25" customHeight="1">
      <c r="A8" s="3161" t="s">
        <v>3490</v>
      </c>
      <c r="B8" s="3165" t="s">
        <v>3491</v>
      </c>
      <c r="C8" s="3608">
        <f>ROUND(I8*I3,0)</f>
        <v>2348788</v>
      </c>
      <c r="D8" s="3609"/>
      <c r="E8" s="3609"/>
      <c r="F8" s="3610"/>
      <c r="G8" s="3161" t="s">
        <v>3492</v>
      </c>
      <c r="H8" s="3165" t="s">
        <v>3493</v>
      </c>
      <c r="I8" s="3175">
        <f>'数据-取费表'!L6</f>
        <v>5200</v>
      </c>
      <c r="J8" s="3176">
        <f>D36</f>
        <v>8.1999999999999993</v>
      </c>
      <c r="K8" s="3646"/>
      <c r="L8" s="3172" t="s">
        <v>3494</v>
      </c>
      <c r="M8" s="3173">
        <v>100</v>
      </c>
      <c r="N8" s="3173" t="s">
        <v>3489</v>
      </c>
      <c r="O8" s="3173">
        <v>60</v>
      </c>
      <c r="P8" s="3173">
        <v>0.5</v>
      </c>
    </row>
    <row r="9" spans="1:16" s="3171" customFormat="1" ht="18" customHeight="1">
      <c r="A9" s="3161" t="s">
        <v>3495</v>
      </c>
      <c r="B9" s="3165" t="s">
        <v>3496</v>
      </c>
      <c r="C9" s="3608">
        <f>ROUND(C8*H9,0)</f>
        <v>70464</v>
      </c>
      <c r="D9" s="3609"/>
      <c r="E9" s="3609"/>
      <c r="F9" s="3610"/>
      <c r="G9" s="3161" t="s">
        <v>3497</v>
      </c>
      <c r="H9" s="3619">
        <f>'数据-取费表'!B33</f>
        <v>0.03</v>
      </c>
      <c r="I9" s="3619"/>
      <c r="J9" s="3176" t="e">
        <f ca="1">D37</f>
        <v>#VALUE!</v>
      </c>
      <c r="K9" s="3646"/>
      <c r="L9" s="3172" t="s">
        <v>3498</v>
      </c>
      <c r="M9" s="3173">
        <v>100</v>
      </c>
      <c r="N9" s="3173" t="s">
        <v>3489</v>
      </c>
      <c r="O9" s="3173">
        <v>60</v>
      </c>
      <c r="P9" s="3173">
        <f>1-P7-P8</f>
        <v>0.19999999999999996</v>
      </c>
    </row>
    <row r="10" spans="1:16" s="3171" customFormat="1" ht="18" customHeight="1">
      <c r="A10" s="3161" t="s">
        <v>3499</v>
      </c>
      <c r="B10" s="3165" t="s">
        <v>3500</v>
      </c>
      <c r="C10" s="3608">
        <f>ROUND(C8*H10,0)</f>
        <v>0</v>
      </c>
      <c r="D10" s="3609"/>
      <c r="E10" s="3609"/>
      <c r="F10" s="3610"/>
      <c r="G10" s="3161" t="s">
        <v>3497</v>
      </c>
      <c r="H10" s="3619">
        <f>'数据-取费表'!B34</f>
        <v>0</v>
      </c>
      <c r="I10" s="3619"/>
      <c r="J10" s="3176" t="e">
        <f ca="1">D38</f>
        <v>#VALUE!</v>
      </c>
      <c r="K10" s="3646"/>
      <c r="L10" s="3173" t="s">
        <v>3475</v>
      </c>
      <c r="M10" s="3177">
        <f>1-M5</f>
        <v>0.5</v>
      </c>
      <c r="N10" s="3173" t="s">
        <v>3472</v>
      </c>
      <c r="O10" s="3178">
        <f>ROUND((O7*P7+O8*P8+O9*P9)/100,2)</f>
        <v>0.6</v>
      </c>
      <c r="P10" s="3179"/>
    </row>
    <row r="11" spans="1:16" s="3171" customFormat="1" ht="29.25" customHeight="1">
      <c r="A11" s="3161" t="s">
        <v>3501</v>
      </c>
      <c r="B11" s="3165" t="s">
        <v>3502</v>
      </c>
      <c r="C11" s="3608">
        <f>ROUND(I11*I3,0)</f>
        <v>90338</v>
      </c>
      <c r="D11" s="3609"/>
      <c r="E11" s="3609"/>
      <c r="F11" s="3610"/>
      <c r="G11" s="3161" t="s">
        <v>3503</v>
      </c>
      <c r="H11" s="3165" t="s">
        <v>3504</v>
      </c>
      <c r="I11" s="3161">
        <v>200</v>
      </c>
      <c r="J11" s="3169"/>
      <c r="K11" s="3156"/>
      <c r="L11" s="3156"/>
      <c r="N11" s="3171">
        <f>(M4+O10)/2</f>
        <v>0.59</v>
      </c>
    </row>
    <row r="12" spans="1:16" s="3171" customFormat="1" ht="18" customHeight="1">
      <c r="A12" s="3161" t="s">
        <v>3505</v>
      </c>
      <c r="B12" s="3165" t="s">
        <v>3506</v>
      </c>
      <c r="C12" s="3608">
        <f>ROUND(C8*H12,0)</f>
        <v>35232</v>
      </c>
      <c r="D12" s="3609"/>
      <c r="E12" s="3609"/>
      <c r="F12" s="3610"/>
      <c r="G12" s="3161" t="s">
        <v>3497</v>
      </c>
      <c r="H12" s="3619">
        <f>'数据-取费表'!B36</f>
        <v>1.4999999999999999E-2</v>
      </c>
      <c r="I12" s="3619"/>
      <c r="J12" s="3180" t="s">
        <v>3507</v>
      </c>
      <c r="L12" s="3181"/>
    </row>
    <row r="13" spans="1:16" s="3171" customFormat="1" ht="18" customHeight="1">
      <c r="A13" s="3161" t="s">
        <v>438</v>
      </c>
      <c r="B13" s="3165" t="s">
        <v>3508</v>
      </c>
      <c r="C13" s="3608">
        <f>SUM(C8:F12)</f>
        <v>2544822</v>
      </c>
      <c r="D13" s="3609"/>
      <c r="E13" s="3609"/>
      <c r="F13" s="3610"/>
      <c r="G13" s="3611" t="s">
        <v>3509</v>
      </c>
      <c r="H13" s="3611"/>
      <c r="I13" s="3611"/>
      <c r="J13" s="3180" t="s">
        <v>3510</v>
      </c>
      <c r="L13" s="3181"/>
    </row>
    <row r="14" spans="1:16" s="3171" customFormat="1" ht="18" customHeight="1">
      <c r="A14" s="3161" t="s">
        <v>3511</v>
      </c>
      <c r="B14" s="3165" t="s">
        <v>3512</v>
      </c>
      <c r="C14" s="3608">
        <f>ROUND(C13*H14,0)</f>
        <v>50896</v>
      </c>
      <c r="D14" s="3609"/>
      <c r="E14" s="3609"/>
      <c r="F14" s="3610"/>
      <c r="G14" s="3161" t="s">
        <v>3513</v>
      </c>
      <c r="H14" s="3619">
        <f>'数据-取费表'!B37</f>
        <v>0.02</v>
      </c>
      <c r="I14" s="3619"/>
      <c r="J14" s="3169"/>
      <c r="L14" s="3181"/>
    </row>
    <row r="15" spans="1:16" s="3171" customFormat="1" ht="18" customHeight="1">
      <c r="A15" s="3161" t="s">
        <v>393</v>
      </c>
      <c r="B15" s="3165" t="s">
        <v>3514</v>
      </c>
      <c r="C15" s="3620">
        <f>H15</f>
        <v>0.02</v>
      </c>
      <c r="D15" s="3621"/>
      <c r="E15" s="3633" t="str">
        <f>E18</f>
        <v>V</v>
      </c>
      <c r="F15" s="3634"/>
      <c r="G15" s="3161" t="s">
        <v>3515</v>
      </c>
      <c r="H15" s="3619">
        <f>'数据-取费表'!B38</f>
        <v>0.02</v>
      </c>
      <c r="I15" s="3619"/>
      <c r="J15" s="3169"/>
      <c r="K15" s="3156"/>
    </row>
    <row r="16" spans="1:16" s="3171" customFormat="1" ht="18" customHeight="1">
      <c r="A16" s="3182" t="s">
        <v>394</v>
      </c>
      <c r="B16" s="3183" t="s">
        <v>3516</v>
      </c>
      <c r="C16" s="3184">
        <f ca="1">C17</f>
        <v>89552</v>
      </c>
      <c r="D16" s="3185" t="s">
        <v>3517</v>
      </c>
      <c r="E16" s="3185">
        <f ca="1">C18</f>
        <v>6.9000000000000008E-4</v>
      </c>
      <c r="F16" s="3186" t="str">
        <f>E18</f>
        <v>V</v>
      </c>
      <c r="G16" s="3608" t="s">
        <v>3518</v>
      </c>
      <c r="H16" s="3609"/>
      <c r="I16" s="3610"/>
      <c r="J16" s="3169"/>
      <c r="K16" s="3156"/>
    </row>
    <row r="17" spans="1:12" s="3171" customFormat="1" ht="18" customHeight="1">
      <c r="A17" s="3161" t="s">
        <v>3519</v>
      </c>
      <c r="B17" s="3165" t="s">
        <v>3520</v>
      </c>
      <c r="C17" s="3608">
        <f ca="1">ROUND((C13+C14)*I18*(I17/2),0)</f>
        <v>89552</v>
      </c>
      <c r="D17" s="3609"/>
      <c r="E17" s="3609"/>
      <c r="F17" s="3610"/>
      <c r="G17" s="3184" t="s">
        <v>3521</v>
      </c>
      <c r="H17" s="3165" t="s">
        <v>3522</v>
      </c>
      <c r="I17" s="3161">
        <f>'数据-取费表'!B20</f>
        <v>2</v>
      </c>
      <c r="J17" s="3180" t="s">
        <v>3523</v>
      </c>
      <c r="K17" s="3156"/>
      <c r="L17" s="3156"/>
    </row>
    <row r="18" spans="1:12" s="3171" customFormat="1" ht="18" customHeight="1">
      <c r="A18" s="3161" t="s">
        <v>3524</v>
      </c>
      <c r="B18" s="3165" t="s">
        <v>3525</v>
      </c>
      <c r="C18" s="3620">
        <f ca="1">H15*I18*I17/2</f>
        <v>6.9000000000000008E-4</v>
      </c>
      <c r="D18" s="3621"/>
      <c r="E18" s="3633" t="s">
        <v>3526</v>
      </c>
      <c r="F18" s="3634"/>
      <c r="G18" s="3184" t="s">
        <v>3527</v>
      </c>
      <c r="H18" s="3165" t="s">
        <v>3528</v>
      </c>
      <c r="I18" s="3187">
        <f ca="1">'数据-取费表'!B40</f>
        <v>3.4500000000000003E-2</v>
      </c>
      <c r="J18" s="3180" t="s">
        <v>3529</v>
      </c>
      <c r="K18" s="3156"/>
      <c r="L18" s="3156"/>
    </row>
    <row r="19" spans="1:12" s="3171" customFormat="1" ht="27" customHeight="1">
      <c r="A19" s="3161" t="s">
        <v>395</v>
      </c>
      <c r="B19" s="3165" t="s">
        <v>3530</v>
      </c>
      <c r="C19" s="3184">
        <f>C20</f>
        <v>519144</v>
      </c>
      <c r="D19" s="3185" t="s">
        <v>3517</v>
      </c>
      <c r="E19" s="3185">
        <f>C21</f>
        <v>4.0000000000000001E-3</v>
      </c>
      <c r="F19" s="3186" t="str">
        <f>E21</f>
        <v>V</v>
      </c>
      <c r="G19" s="3608" t="s">
        <v>3531</v>
      </c>
      <c r="H19" s="3609"/>
      <c r="I19" s="3610"/>
      <c r="J19" s="3169"/>
      <c r="K19" s="3156"/>
      <c r="L19" s="3156"/>
    </row>
    <row r="20" spans="1:12" s="3171" customFormat="1" ht="26.25" customHeight="1">
      <c r="A20" s="3161" t="s">
        <v>3532</v>
      </c>
      <c r="B20" s="3165" t="s">
        <v>3533</v>
      </c>
      <c r="C20" s="3608">
        <f>ROUND((C13+C14)*I20,0)</f>
        <v>519144</v>
      </c>
      <c r="D20" s="3609"/>
      <c r="E20" s="3609"/>
      <c r="F20" s="3610"/>
      <c r="G20" s="3161" t="s">
        <v>3534</v>
      </c>
      <c r="H20" s="3630" t="s">
        <v>3535</v>
      </c>
      <c r="I20" s="3632">
        <f>'数据-取费表'!Q6</f>
        <v>0.2</v>
      </c>
      <c r="J20" s="3180" t="s">
        <v>3536</v>
      </c>
      <c r="K20" s="3156"/>
      <c r="L20" s="3156"/>
    </row>
    <row r="21" spans="1:12" s="3171" customFormat="1" ht="27" customHeight="1">
      <c r="A21" s="3161" t="s">
        <v>3532</v>
      </c>
      <c r="B21" s="3165" t="s">
        <v>3537</v>
      </c>
      <c r="C21" s="3620">
        <f>H15*I20</f>
        <v>4.0000000000000001E-3</v>
      </c>
      <c r="D21" s="3621"/>
      <c r="E21" s="3633" t="s">
        <v>3526</v>
      </c>
      <c r="F21" s="3634"/>
      <c r="G21" s="3161" t="s">
        <v>3538</v>
      </c>
      <c r="H21" s="3631"/>
      <c r="I21" s="3632"/>
      <c r="J21" s="3169"/>
      <c r="K21" s="3156"/>
      <c r="L21" s="3156"/>
    </row>
    <row r="22" spans="1:12" s="3171" customFormat="1" ht="18" customHeight="1">
      <c r="A22" s="3161" t="s">
        <v>396</v>
      </c>
      <c r="B22" s="3165" t="s">
        <v>3539</v>
      </c>
      <c r="C22" s="3620">
        <f>ROUND(H22/1.05,4)</f>
        <v>1.9E-2</v>
      </c>
      <c r="D22" s="3621"/>
      <c r="E22" s="3633" t="s">
        <v>3526</v>
      </c>
      <c r="F22" s="3634"/>
      <c r="G22" s="3161" t="s">
        <v>3540</v>
      </c>
      <c r="H22" s="3619">
        <f>'数据-取费表'!B38</f>
        <v>0.02</v>
      </c>
      <c r="I22" s="3619"/>
      <c r="J22" s="3169"/>
      <c r="K22" s="3156"/>
      <c r="L22" s="3156"/>
    </row>
    <row r="23" spans="1:12" s="3171" customFormat="1" ht="18" customHeight="1">
      <c r="A23" s="3161" t="s">
        <v>3541</v>
      </c>
      <c r="B23" s="3165" t="s">
        <v>3542</v>
      </c>
      <c r="C23" s="3608">
        <f ca="1">ROUND((C13+C14+C17+C20)/(1-H15-C18-C21-C22),0)</f>
        <v>3350811</v>
      </c>
      <c r="D23" s="3609"/>
      <c r="E23" s="3609"/>
      <c r="F23" s="3610"/>
      <c r="G23" s="3608" t="s">
        <v>3543</v>
      </c>
      <c r="H23" s="3609"/>
      <c r="I23" s="3610"/>
      <c r="J23" s="3169"/>
      <c r="K23" s="3156"/>
      <c r="L23" s="3156"/>
    </row>
    <row r="24" spans="1:12" s="3171" customFormat="1" ht="18" customHeight="1">
      <c r="A24" s="3161" t="s">
        <v>3544</v>
      </c>
      <c r="B24" s="3165" t="s">
        <v>3545</v>
      </c>
      <c r="C24" s="3188">
        <f ca="1">C27+C28</f>
        <v>55188</v>
      </c>
      <c r="D24" s="3185" t="s">
        <v>3546</v>
      </c>
      <c r="E24" s="3622">
        <f>H29+E26+H25</f>
        <v>0.18028571428571427</v>
      </c>
      <c r="F24" s="3623"/>
      <c r="G24" s="3611" t="s">
        <v>3547</v>
      </c>
      <c r="H24" s="3611"/>
      <c r="I24" s="3611"/>
      <c r="J24" s="3169"/>
      <c r="K24" s="3156"/>
      <c r="L24" s="3156"/>
    </row>
    <row r="25" spans="1:12" s="3171" customFormat="1" ht="18" customHeight="1">
      <c r="A25" s="3161" t="s">
        <v>438</v>
      </c>
      <c r="B25" s="3165" t="s">
        <v>3548</v>
      </c>
      <c r="C25" s="3620" t="s">
        <v>3549</v>
      </c>
      <c r="D25" s="3621"/>
      <c r="E25" s="3624">
        <f>ROUND(H25/1.05,4)</f>
        <v>5.33E-2</v>
      </c>
      <c r="F25" s="3625"/>
      <c r="G25" s="3161" t="s">
        <v>3550</v>
      </c>
      <c r="H25" s="3619">
        <f>'数据-取费表'!B41</f>
        <v>5.6000000000000001E-2</v>
      </c>
      <c r="I25" s="3619"/>
      <c r="J25" s="3169"/>
      <c r="K25" s="3156"/>
      <c r="L25" s="3156"/>
    </row>
    <row r="26" spans="1:12" s="3171" customFormat="1" ht="18" customHeight="1">
      <c r="A26" s="3161" t="s">
        <v>3511</v>
      </c>
      <c r="B26" s="3165" t="s">
        <v>3551</v>
      </c>
      <c r="C26" s="3620" t="s">
        <v>3549</v>
      </c>
      <c r="D26" s="3621"/>
      <c r="E26" s="3626">
        <f>12%/1.05</f>
        <v>0.11428571428571428</v>
      </c>
      <c r="F26" s="3627"/>
      <c r="G26" s="3161"/>
      <c r="H26" s="3628">
        <f>'数据-取费表'!B51</f>
        <v>0.12</v>
      </c>
      <c r="I26" s="3629"/>
      <c r="J26" s="3169"/>
      <c r="K26" s="3156"/>
      <c r="L26" s="3156"/>
    </row>
    <row r="27" spans="1:12" s="3171" customFormat="1" ht="18" customHeight="1">
      <c r="A27" s="3161" t="s">
        <v>393</v>
      </c>
      <c r="B27" s="3165" t="s">
        <v>3552</v>
      </c>
      <c r="C27" s="3608">
        <f ca="1">ROUND(C23*H27,0)</f>
        <v>50262</v>
      </c>
      <c r="D27" s="3609"/>
      <c r="E27" s="3609"/>
      <c r="F27" s="3610"/>
      <c r="G27" s="3161" t="s">
        <v>3553</v>
      </c>
      <c r="H27" s="3619">
        <f>'数据-取费表'!AK6</f>
        <v>1.4999999999999999E-2</v>
      </c>
      <c r="I27" s="3619"/>
      <c r="J27" s="3169"/>
      <c r="K27" s="3156"/>
      <c r="L27" s="3156"/>
    </row>
    <row r="28" spans="1:12" s="3171" customFormat="1" ht="18" customHeight="1">
      <c r="A28" s="3161" t="s">
        <v>394</v>
      </c>
      <c r="B28" s="3165" t="s">
        <v>3554</v>
      </c>
      <c r="C28" s="3608">
        <f ca="1">ROUND(C7*H28,0)</f>
        <v>4926</v>
      </c>
      <c r="D28" s="3609"/>
      <c r="E28" s="3609"/>
      <c r="F28" s="3610"/>
      <c r="G28" s="3161" t="s">
        <v>3555</v>
      </c>
      <c r="H28" s="3619">
        <f>'数据-取费表'!AL6</f>
        <v>1.5E-3</v>
      </c>
      <c r="I28" s="3619"/>
      <c r="J28" s="3169"/>
      <c r="K28" s="3156"/>
      <c r="L28" s="3156"/>
    </row>
    <row r="29" spans="1:12" s="3171" customFormat="1" ht="18" customHeight="1">
      <c r="A29" s="3161" t="s">
        <v>395</v>
      </c>
      <c r="B29" s="3165" t="s">
        <v>3556</v>
      </c>
      <c r="C29" s="3620" t="s">
        <v>3549</v>
      </c>
      <c r="D29" s="3621"/>
      <c r="E29" s="3622">
        <f>H29</f>
        <v>0.01</v>
      </c>
      <c r="F29" s="3623"/>
      <c r="G29" s="3161" t="s">
        <v>3557</v>
      </c>
      <c r="H29" s="3619">
        <f>'数据-取费表'!AM6</f>
        <v>0.01</v>
      </c>
      <c r="I29" s="3619"/>
      <c r="J29" s="3189"/>
      <c r="K29" s="3156"/>
      <c r="L29" s="3156"/>
    </row>
    <row r="30" spans="1:12" s="3171" customFormat="1" ht="18" customHeight="1">
      <c r="A30" s="3161" t="s">
        <v>3558</v>
      </c>
      <c r="B30" s="3165" t="s">
        <v>3559</v>
      </c>
      <c r="C30" s="3608" t="e">
        <f ca="1">ROUND((C4+C24)/(1-E24),0)</f>
        <v>#VALUE!</v>
      </c>
      <c r="D30" s="3609"/>
      <c r="E30" s="3609"/>
      <c r="F30" s="3610"/>
      <c r="G30" s="3611" t="s">
        <v>3560</v>
      </c>
      <c r="H30" s="3611"/>
      <c r="I30" s="3611"/>
      <c r="J30" s="3190" t="s">
        <v>3561</v>
      </c>
      <c r="K30" s="3156"/>
      <c r="L30" s="3156"/>
    </row>
    <row r="31" spans="1:12" s="3171" customFormat="1" ht="18" customHeight="1">
      <c r="A31" s="3611" t="s">
        <v>3562</v>
      </c>
      <c r="B31" s="3612" t="s">
        <v>3563</v>
      </c>
      <c r="C31" s="3613" t="e">
        <f ca="1">ROUND(C30/I31/I32/I3,2)</f>
        <v>#VALUE!</v>
      </c>
      <c r="D31" s="3614"/>
      <c r="E31" s="3614"/>
      <c r="F31" s="3615"/>
      <c r="G31" s="3611" t="s">
        <v>3564</v>
      </c>
      <c r="H31" s="3165" t="s">
        <v>3565</v>
      </c>
      <c r="I31" s="3161">
        <v>365</v>
      </c>
      <c r="J31" s="3169"/>
      <c r="K31" s="3156"/>
      <c r="L31" s="3156"/>
    </row>
    <row r="32" spans="1:12" s="3171" customFormat="1" ht="18" customHeight="1">
      <c r="A32" s="3611"/>
      <c r="B32" s="3612"/>
      <c r="C32" s="3616"/>
      <c r="D32" s="3617"/>
      <c r="E32" s="3617"/>
      <c r="F32" s="3618"/>
      <c r="G32" s="3611"/>
      <c r="H32" s="3165" t="s">
        <v>3566</v>
      </c>
      <c r="I32" s="3166">
        <v>0.85</v>
      </c>
      <c r="J32" s="3169"/>
      <c r="K32" s="3156"/>
      <c r="L32" s="3156"/>
    </row>
    <row r="33" spans="1:13" s="3171" customFormat="1" ht="18" customHeight="1">
      <c r="A33" s="3160"/>
      <c r="B33" s="3191"/>
      <c r="C33" s="3160"/>
      <c r="D33" s="3160"/>
      <c r="E33" s="3160"/>
      <c r="F33" s="3160"/>
      <c r="G33" s="3192"/>
      <c r="H33" s="3160"/>
      <c r="I33" s="3160"/>
      <c r="J33" s="3169"/>
      <c r="K33" s="3156"/>
      <c r="L33" s="3156"/>
    </row>
    <row r="34" spans="1:13" s="3171" customFormat="1" ht="18" customHeight="1">
      <c r="A34" s="3160"/>
      <c r="B34" s="3603" t="s">
        <v>3567</v>
      </c>
      <c r="C34" s="3603"/>
      <c r="D34" s="3603"/>
      <c r="E34" s="3603"/>
      <c r="F34" s="3603"/>
      <c r="G34" s="3193"/>
      <c r="H34" s="3194"/>
      <c r="I34" s="3160"/>
      <c r="J34" s="3169"/>
      <c r="K34" s="3156"/>
      <c r="L34" s="3156"/>
      <c r="M34" s="3160"/>
    </row>
    <row r="35" spans="1:13" s="3171" customFormat="1" ht="18" customHeight="1">
      <c r="A35" s="3160"/>
      <c r="B35" s="3195" t="s">
        <v>3568</v>
      </c>
      <c r="C35" s="3195" t="s">
        <v>3483</v>
      </c>
      <c r="D35" s="3602" t="s">
        <v>3569</v>
      </c>
      <c r="E35" s="3602"/>
      <c r="F35" s="3602"/>
      <c r="G35" s="3193"/>
      <c r="H35" s="3194"/>
      <c r="I35" s="3160"/>
      <c r="J35" s="3169"/>
      <c r="K35" s="3160"/>
      <c r="L35" s="3160"/>
      <c r="M35" s="3160"/>
    </row>
    <row r="36" spans="1:13">
      <c r="B36" s="3195" t="s">
        <v>3570</v>
      </c>
      <c r="C36" s="3195">
        <v>0.5</v>
      </c>
      <c r="D36" s="3604">
        <f>'比较法-商业'!C49</f>
        <v>8.1999999999999993</v>
      </c>
      <c r="E36" s="3604"/>
      <c r="F36" s="3604"/>
      <c r="G36" s="3193"/>
      <c r="H36" s="3194"/>
      <c r="K36" s="3160"/>
      <c r="L36" s="3160"/>
    </row>
    <row r="37" spans="1:13" ht="20.100000000000001" customHeight="1">
      <c r="B37" s="3195" t="s">
        <v>3571</v>
      </c>
      <c r="C37" s="3195">
        <f>1-C36</f>
        <v>0.5</v>
      </c>
      <c r="D37" s="3604" t="e">
        <f ca="1">C31</f>
        <v>#VALUE!</v>
      </c>
      <c r="E37" s="3604"/>
      <c r="F37" s="3604"/>
      <c r="G37" s="3193" t="e">
        <f ca="1">(D37-D36)/D37</f>
        <v>#VALUE!</v>
      </c>
      <c r="H37" s="3196"/>
      <c r="I37" s="3197"/>
      <c r="J37" s="3160"/>
      <c r="K37" s="3160"/>
      <c r="L37" s="3160"/>
    </row>
    <row r="38" spans="1:13" ht="22.5" customHeight="1">
      <c r="B38" s="3602" t="s">
        <v>3572</v>
      </c>
      <c r="C38" s="3602"/>
      <c r="D38" s="3605" t="e">
        <f ca="1">ROUND(D36*C36+D37*C37,2)</f>
        <v>#VALUE!</v>
      </c>
      <c r="E38" s="3606"/>
      <c r="F38" s="3607"/>
      <c r="G38" s="3193"/>
      <c r="H38" s="3196"/>
      <c r="I38" s="3197"/>
      <c r="J38" s="3160">
        <v>1055.52</v>
      </c>
      <c r="K38" s="3160"/>
      <c r="L38" s="3160"/>
    </row>
    <row r="39" spans="1:13" ht="22.5" customHeight="1">
      <c r="B39" s="3195" t="s">
        <v>3573</v>
      </c>
      <c r="C39" s="3195" t="e">
        <f ca="1">ROUND(D38*0.9,1)</f>
        <v>#VALUE!</v>
      </c>
      <c r="D39" s="3195" t="s">
        <v>3574</v>
      </c>
      <c r="E39" s="3602" t="e">
        <f ca="1">ROUND(D38*1.1,1)</f>
        <v>#VALUE!</v>
      </c>
      <c r="F39" s="3602"/>
      <c r="G39" s="3193"/>
      <c r="H39" s="3198"/>
      <c r="J39" s="3160"/>
      <c r="K39" s="3160"/>
      <c r="L39" s="3160"/>
    </row>
    <row r="40" spans="1:13" ht="18" customHeight="1">
      <c r="B40" s="3195" t="s">
        <v>3575</v>
      </c>
      <c r="C40" s="3195" t="e">
        <f ca="1">ROUND(C39+H40,1)</f>
        <v>#VALUE!</v>
      </c>
      <c r="D40" s="3195" t="s">
        <v>3574</v>
      </c>
      <c r="E40" s="3602" t="e">
        <f ca="1">ROUND(E39+H40,1)</f>
        <v>#VALUE!</v>
      </c>
      <c r="F40" s="3602"/>
      <c r="G40" s="3199" t="s">
        <v>3576</v>
      </c>
      <c r="H40" s="3199"/>
      <c r="J40" s="3160"/>
      <c r="K40" s="3160"/>
      <c r="L40" s="3160"/>
    </row>
    <row r="41" spans="1:13" ht="18" customHeight="1">
      <c r="B41" s="3200"/>
      <c r="C41" s="3194"/>
      <c r="D41" s="3194"/>
      <c r="E41" s="3194"/>
      <c r="F41" s="3194"/>
      <c r="G41" s="3193"/>
      <c r="H41" s="3194"/>
      <c r="J41" s="3160"/>
    </row>
    <row r="42" spans="1:13" ht="18" customHeight="1">
      <c r="B42" s="3193" t="s">
        <v>3577</v>
      </c>
      <c r="C42" s="3194"/>
      <c r="D42" s="3194"/>
      <c r="E42" s="3193" t="s">
        <v>3578</v>
      </c>
      <c r="F42" s="3194"/>
      <c r="G42" s="3193"/>
      <c r="H42" s="3193" t="s">
        <v>3579</v>
      </c>
      <c r="J42" s="3160"/>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5"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C52" sqref="C5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353.28660000000002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7821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90338</v>
      </c>
      <c r="D5" s="203" t="s">
        <v>1469</v>
      </c>
      <c r="E5" s="204" t="s">
        <v>1470</v>
      </c>
      <c r="F5" s="204" t="s">
        <v>1471</v>
      </c>
      <c r="G5" s="205"/>
    </row>
    <row r="6" spans="1:8" s="206" customFormat="1" ht="13.5" customHeight="1">
      <c r="A6" s="731" t="s">
        <v>1472</v>
      </c>
      <c r="B6" s="207" t="s">
        <v>1473</v>
      </c>
      <c r="C6" s="208">
        <f>基准地价修正!W2</f>
        <v>0</v>
      </c>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90338</v>
      </c>
      <c r="D8" s="214"/>
      <c r="E8" s="212"/>
      <c r="F8" s="213"/>
      <c r="G8" s="1713" t="s">
        <v>3444</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90338</v>
      </c>
      <c r="D10" s="794">
        <f ca="1">IF(B1="",'数据-汇总表'!E6,IF(INDIRECT("'数据-取费表'!c"&amp;$G$1)="住宅",INDIRECT("'数据-取费表'!s"&amp;$G$1),INDIRECT("'数据-取费表'!k"&amp;$G$1)+INDIRECT("'数据-取费表'!s"&amp;$G$1)))</f>
        <v>451.69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451.69</v>
      </c>
      <c r="E19" s="203">
        <f>'数据-取费表'!B31</f>
        <v>200</v>
      </c>
      <c r="F19" s="223"/>
      <c r="G19" s="1713" t="s">
        <v>3445</v>
      </c>
    </row>
    <row r="20" spans="1:7" s="206" customFormat="1" ht="13.5" customHeight="1">
      <c r="A20" s="247" t="s">
        <v>1574</v>
      </c>
      <c r="B20" s="202" t="s">
        <v>1575</v>
      </c>
      <c r="C20" s="224">
        <f ca="1">ROUND((C5+C19)*F20,0)</f>
        <v>1807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6403</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6341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62</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18429</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18429</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126873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2544822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2348788</v>
      </c>
      <c r="D34" s="209"/>
      <c r="E34" s="212"/>
      <c r="F34" s="249"/>
      <c r="G34" s="211"/>
    </row>
    <row r="35" spans="1:7" ht="13.5" customHeight="1">
      <c r="A35" s="733" t="s">
        <v>351</v>
      </c>
      <c r="B35" s="207" t="s">
        <v>1527</v>
      </c>
      <c r="C35" s="212">
        <f ca="1">ROUND(C34*F35,0)</f>
        <v>70464</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90338</v>
      </c>
      <c r="D37" s="209">
        <f ca="1">D19</f>
        <v>451.69</v>
      </c>
      <c r="E37" s="241">
        <f>'数据-取费表'!B35</f>
        <v>200</v>
      </c>
      <c r="F37" s="251"/>
      <c r="G37" s="253"/>
    </row>
    <row r="38" spans="1:7" ht="13.5" customHeight="1">
      <c r="A38" s="733" t="s">
        <v>354</v>
      </c>
      <c r="B38" s="207" t="s">
        <v>1533</v>
      </c>
      <c r="C38" s="212">
        <f ca="1">ROUND(C34*F38,0)</f>
        <v>35232</v>
      </c>
      <c r="D38" s="212"/>
      <c r="E38" s="212"/>
      <c r="F38" s="251">
        <f>'数据-取费表'!B36</f>
        <v>1.4999999999999999E-2</v>
      </c>
      <c r="G38" s="211" t="s">
        <v>1528</v>
      </c>
    </row>
    <row r="39" spans="1:7" s="206" customFormat="1" ht="13.5" customHeight="1">
      <c r="A39" s="247" t="s">
        <v>1534</v>
      </c>
      <c r="B39" s="202" t="s">
        <v>1535</v>
      </c>
      <c r="C39" s="224">
        <f ca="1">ROUND(C33*F20,0)</f>
        <v>50896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89552</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87796</v>
      </c>
      <c r="D42" s="230"/>
      <c r="E42" s="230"/>
      <c r="F42" s="231"/>
      <c r="G42" s="3554" t="s">
        <v>1591</v>
      </c>
    </row>
    <row r="43" spans="1:7" ht="13.5" customHeight="1">
      <c r="A43" s="733" t="s">
        <v>347</v>
      </c>
      <c r="B43" s="207" t="s">
        <v>1545</v>
      </c>
      <c r="C43" s="230">
        <f ca="1">ROUND(IF('数据-取费表'!B22&lt;=1,C39*F22*'数据-取费表'!B20/2,C39*(POWER((1+F22),'数据-取费表'!B20/2)-1)),0)</f>
        <v>1756</v>
      </c>
      <c r="D43" s="230"/>
      <c r="E43" s="230"/>
      <c r="F43" s="231"/>
      <c r="G43" s="3555"/>
    </row>
    <row r="44" spans="1:7" ht="13.5" customHeight="1">
      <c r="A44" s="733" t="s">
        <v>348</v>
      </c>
      <c r="B44" s="207" t="s">
        <v>1546</v>
      </c>
      <c r="C44" s="230">
        <f ca="1">ROUND(IF('数据-取费表'!B22&lt;=1,C40*F22*'数据-取费表'!B20/2,C40*(POWER((1+F22),'数据-取费表'!B20/2)-1)),4)</f>
        <v>6.9999999999999999E-4</v>
      </c>
      <c r="D44" s="230"/>
      <c r="E44" s="230"/>
      <c r="F44" s="231"/>
      <c r="G44" s="3556"/>
    </row>
    <row r="45" spans="1:7" s="206" customFormat="1" ht="13.5" customHeight="1">
      <c r="A45" s="247" t="s">
        <v>1547</v>
      </c>
      <c r="B45" s="236" t="s">
        <v>1513</v>
      </c>
      <c r="C45" s="237">
        <f ca="1">C46</f>
        <v>519144</v>
      </c>
      <c r="D45" s="227">
        <f ca="1">C47</f>
        <v>4.0000000000000001E-3</v>
      </c>
      <c r="E45" s="228" t="s">
        <v>1539</v>
      </c>
      <c r="F45" s="238">
        <f ca="1">F27</f>
        <v>0.2</v>
      </c>
      <c r="G45" s="239" t="s">
        <v>1548</v>
      </c>
    </row>
    <row r="46" spans="1:7" s="206" customFormat="1" ht="13.5" customHeight="1">
      <c r="A46" s="733" t="s">
        <v>346</v>
      </c>
      <c r="B46" s="240" t="s">
        <v>1549</v>
      </c>
      <c r="C46" s="241">
        <f ca="1">ROUND((C33+C39)*F27,0)</f>
        <v>519144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3475503</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3405993</v>
      </c>
      <c r="D51" s="224"/>
      <c r="E51" s="224"/>
      <c r="F51" s="256"/>
      <c r="G51" s="226" t="s">
        <v>1560</v>
      </c>
    </row>
    <row r="52" spans="1:7" s="200" customFormat="1" ht="16.5" thickBot="1">
      <c r="A52" s="257" t="s">
        <v>1561</v>
      </c>
      <c r="B52" s="258"/>
      <c r="C52" s="259">
        <f ca="1">C31+C51</f>
        <v>3532866</v>
      </c>
      <c r="D52" s="258"/>
      <c r="E52" s="258"/>
      <c r="F52" s="258"/>
      <c r="G52" s="260"/>
    </row>
    <row r="55" spans="1:7" ht="15">
      <c r="B55" s="262" t="s">
        <v>1562</v>
      </c>
      <c r="C55" s="263"/>
    </row>
    <row r="56" spans="1:7">
      <c r="B56" s="265" t="s">
        <v>802</v>
      </c>
      <c r="C56" s="267">
        <f ca="1">1-C57</f>
        <v>3.6000000000000032E-2</v>
      </c>
    </row>
    <row r="57" spans="1:7">
      <c r="B57" s="265" t="s">
        <v>803</v>
      </c>
      <c r="C57" s="266">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4" customWidth="1"/>
    <col min="3" max="3" width="10.375" style="773" customWidth="1"/>
    <col min="4" max="4" width="9.875" style="734" customWidth="1"/>
    <col min="5" max="5" width="9.5" style="687"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451.69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451.69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-3.3799999999999386E-2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v>
      </c>
      <c r="D20" s="795">
        <f ca="1">IF(C1="",'数据-汇总表'!E6,IF(INDIRECT("'数据-取费表'!c"&amp;$K$1)="住宅",INDIRECT("'数据-取费表'!s"&amp;$K$1),INDIRECT("'数据-取费表'!k"&amp;$K$1)+INDIRECT("'数据-取费表'!s"&amp;$K$1)))</f>
        <v>451.69</v>
      </c>
      <c r="E20" s="21">
        <f>'数据-取费表'!B28</f>
        <v>200</v>
      </c>
      <c r="F20" s="755"/>
      <c r="G20" s="12"/>
      <c r="H20" s="760"/>
      <c r="I20" s="760"/>
      <c r="J20" s="760"/>
      <c r="K20" s="761"/>
    </row>
    <row r="21" spans="1:33" s="754" customFormat="1" ht="13.5" customHeight="1">
      <c r="A21" s="743" t="s">
        <v>357</v>
      </c>
      <c r="B21" s="764" t="s">
        <v>1628</v>
      </c>
      <c r="C21" s="765">
        <f ca="1">C16+C17+C18</f>
        <v>-3.3799999999999386E-2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649" t="s">
        <v>694</v>
      </c>
      <c r="C6" s="1010">
        <f ca="1">ROUND(F6*F8*F7*(1-F9)/10000,0)</f>
        <v>0</v>
      </c>
      <c r="D6" s="147" t="s">
        <v>2109</v>
      </c>
      <c r="E6" s="294" t="s">
        <v>696</v>
      </c>
      <c r="F6" s="295">
        <f ca="1">INDIRECT("'数据-取费表'!u"&amp;$G$1)</f>
        <v>0</v>
      </c>
      <c r="G6" s="1291"/>
      <c r="H6" s="1005" t="s">
        <v>398</v>
      </c>
      <c r="I6" s="3649" t="s">
        <v>694</v>
      </c>
      <c r="J6" s="293">
        <f ca="1">ROUND(M6*M8*M7*(1-M9)/10000,0)</f>
        <v>0</v>
      </c>
      <c r="K6" s="147" t="s">
        <v>2108</v>
      </c>
      <c r="L6" s="294" t="s">
        <v>696</v>
      </c>
      <c r="M6" s="295">
        <f ca="1">INDIRECT("'数据-取费表'!z"&amp;$G$1)</f>
        <v>0</v>
      </c>
    </row>
    <row r="7" spans="1:37" ht="18" customHeight="1">
      <c r="A7" s="1009"/>
      <c r="B7" s="3650"/>
      <c r="C7" s="1011"/>
      <c r="D7" s="299"/>
      <c r="E7" s="1012" t="s">
        <v>697</v>
      </c>
      <c r="F7" s="295">
        <f ca="1">IF(INDIRECT("'数据-取费表'!ah"&amp;$G$1)="",INDIRECT("'数据-取费表'!k"&amp;$G$1),INDIRECT("'数据-取费表'!ah"&amp;$G$1))</f>
        <v>0</v>
      </c>
      <c r="G7" s="1291"/>
      <c r="H7" s="296"/>
      <c r="I7" s="3650"/>
      <c r="J7" s="298"/>
      <c r="K7" s="299"/>
      <c r="L7" s="294" t="s">
        <v>697</v>
      </c>
      <c r="M7" s="295">
        <f ca="1">F7</f>
        <v>0</v>
      </c>
    </row>
    <row r="8" spans="1:37" ht="18" customHeight="1">
      <c r="A8" s="296"/>
      <c r="B8" s="3650"/>
      <c r="C8" s="298"/>
      <c r="D8" s="299"/>
      <c r="E8" s="294" t="s">
        <v>698</v>
      </c>
      <c r="F8" s="295">
        <f ca="1">INDIRECT("'数据-取费表'!ai"&amp;$G$1)</f>
        <v>0</v>
      </c>
      <c r="G8" s="1291"/>
      <c r="H8" s="296"/>
      <c r="I8" s="3650"/>
      <c r="J8" s="298"/>
      <c r="K8" s="299"/>
      <c r="L8" s="294" t="s">
        <v>698</v>
      </c>
      <c r="M8" s="295">
        <f ca="1">INDIRECT("'数据-取费表'!ai"&amp;$G$1)</f>
        <v>0</v>
      </c>
    </row>
    <row r="9" spans="1:37" ht="18" customHeight="1">
      <c r="A9" s="296"/>
      <c r="B9" s="3651"/>
      <c r="C9" s="298"/>
      <c r="D9" s="299"/>
      <c r="E9" s="294" t="s">
        <v>699</v>
      </c>
      <c r="F9" s="304">
        <f ca="1">INDIRECT("'数据-取费表'!w"&amp;$G$1)</f>
        <v>0</v>
      </c>
      <c r="G9" s="1291"/>
      <c r="H9" s="296"/>
      <c r="I9" s="36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2310</v>
      </c>
      <c r="I31" s="1304"/>
      <c r="J31" s="1305"/>
      <c r="K31" s="121"/>
      <c r="L31" s="2469"/>
      <c r="M31" s="2470"/>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647" t="s">
        <v>837</v>
      </c>
      <c r="L53" s="3648"/>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3" sqref="C1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451.69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#VALUE!</v>
      </c>
      <c r="C2" s="1845" t="s">
        <v>1935</v>
      </c>
      <c r="D2" s="162" t="s">
        <v>1936</v>
      </c>
      <c r="E2" s="3118" t="s">
        <v>673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f t="shared" ref="T2:T16" si="0">ROUND($C$5*$C$22*$C$23*$C$24*S2*$C$28,0)</f>
        <v>0</v>
      </c>
      <c r="U2" s="1129">
        <f>'数据-汇总表'!E3</f>
        <v>451.69</v>
      </c>
      <c r="V2" s="3061">
        <f>ROUND(T2*U2/10000,0)</f>
        <v>0</v>
      </c>
      <c r="W2" s="1132">
        <f>ROUND(U2*T2,0)</f>
        <v>0</v>
      </c>
      <c r="X2" s="1132"/>
      <c r="Y2" s="1132"/>
      <c r="Z2" s="1132"/>
      <c r="AA2" s="1132"/>
      <c r="AB2" s="1132"/>
      <c r="AC2" s="1133"/>
      <c r="AD2" s="1134"/>
      <c r="AE2" s="1134"/>
      <c r="AF2" s="1134"/>
      <c r="AG2" s="1134"/>
      <c r="AH2" s="1134"/>
      <c r="AI2" s="1134"/>
      <c r="AJ2" s="1135"/>
    </row>
    <row r="3" spans="1:36" ht="15.75">
      <c r="A3" s="195" t="s">
        <v>1940</v>
      </c>
      <c r="B3" s="196" t="e">
        <f>ROUND(B2*10000/D1,0)</f>
        <v>#VALUE!</v>
      </c>
      <c r="C3" s="1845" t="s">
        <v>1941</v>
      </c>
      <c r="D3" s="162" t="s">
        <v>1942</v>
      </c>
      <c r="E3" s="3116" t="s">
        <v>2443</v>
      </c>
      <c r="F3" s="1847" t="s">
        <v>3432</v>
      </c>
      <c r="G3" s="708">
        <f>IF(F3="宗地容积率",'数据-汇总表'!I4,IF(F3="估价对象容积率",'数据-汇总表'!I6,'数据-汇总表'!I7))</f>
        <v>3.5</v>
      </c>
      <c r="H3" s="162" t="s">
        <v>1943</v>
      </c>
      <c r="I3" s="729">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f t="shared" si="0"/>
        <v>0</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659"/>
      <c r="B4" s="3660"/>
      <c r="C4" s="3660"/>
      <c r="D4" s="3661"/>
      <c r="E4" s="3661"/>
      <c r="F4" s="3661"/>
      <c r="G4" s="3661"/>
      <c r="H4" s="3661"/>
      <c r="I4" s="3661"/>
      <c r="J4" s="366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f t="shared" si="0"/>
        <v>0</v>
      </c>
      <c r="U4" s="1129"/>
      <c r="V4" s="3061">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0</v>
      </c>
      <c r="D5" s="1251">
        <f>ROUND(C6*C17+C20,0)</f>
        <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f t="shared" si="0"/>
        <v>0</v>
      </c>
      <c r="U5" s="1129"/>
      <c r="V5" s="3061">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f t="shared" si="0"/>
        <v>0</v>
      </c>
      <c r="U6" s="1129"/>
      <c r="V6" s="3061">
        <f t="shared" si="1"/>
        <v>0</v>
      </c>
      <c r="W6" s="1132"/>
      <c r="X6" s="1132"/>
      <c r="Y6" s="1132"/>
      <c r="Z6" s="1132"/>
      <c r="AA6" s="1132"/>
      <c r="AB6" s="1132"/>
      <c r="AC6" s="1854"/>
      <c r="AD6" s="1855"/>
      <c r="AE6" s="1855"/>
      <c r="AF6" s="1855"/>
      <c r="AG6" s="1855"/>
      <c r="AH6" s="1855"/>
      <c r="AI6" s="1855"/>
      <c r="AJ6" s="1856"/>
    </row>
    <row r="7" spans="1:36" ht="24.75" thickBot="1">
      <c r="A7" s="3010" t="s">
        <v>3241</v>
      </c>
      <c r="B7" s="1864" t="s">
        <v>1952</v>
      </c>
      <c r="C7" s="711">
        <f>IF(C8="不临65条商业街",1,ROUND(1+(1.6*E8+1.2*E9+0.8*E10+0.4*E11)*C9,4))</f>
        <v>1.2</v>
      </c>
      <c r="D7" s="1865" t="s">
        <v>1953</v>
      </c>
      <c r="E7" s="3149">
        <v>25</v>
      </c>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f>G2</f>
        <v>0</v>
      </c>
      <c r="Y7" s="1130" t="s">
        <v>1956</v>
      </c>
      <c r="Z7" s="1131">
        <f>G3</f>
        <v>3.5</v>
      </c>
      <c r="AA7" s="1132"/>
      <c r="AB7" s="1132"/>
      <c r="AC7" s="1133"/>
      <c r="AD7" s="1134"/>
      <c r="AE7" s="1134"/>
      <c r="AF7" s="1134"/>
      <c r="AG7" s="1134"/>
      <c r="AH7" s="1134"/>
      <c r="AI7" s="1134"/>
      <c r="AJ7" s="1135"/>
    </row>
    <row r="8" spans="1:36" ht="25.5">
      <c r="A8" s="3007"/>
      <c r="B8" s="162" t="s">
        <v>1957</v>
      </c>
      <c r="C8" s="1869" t="s">
        <v>3434</v>
      </c>
      <c r="D8" s="712" t="s">
        <v>112</v>
      </c>
      <c r="E8" s="713">
        <f>ROUND(C11/E7,4)</f>
        <v>0.25</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656" t="s">
        <v>1960</v>
      </c>
      <c r="X8" s="365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0.2</v>
      </c>
      <c r="D9" s="163" t="s">
        <v>113</v>
      </c>
      <c r="E9" s="163">
        <f>ROUND(C11/E7,4)</f>
        <v>0.25</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658"/>
      <c r="X9" s="3062" t="s">
        <v>3272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25</v>
      </c>
      <c r="D10" s="163" t="s">
        <v>114</v>
      </c>
      <c r="E10" s="163">
        <f>ROUND(C11/E7,4)</f>
        <v>0.25</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65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6.25</v>
      </c>
      <c r="D11" s="715" t="s">
        <v>115</v>
      </c>
      <c r="E11" s="715">
        <f>ROUND(C11/E7,4)</f>
        <v>0.25</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5" thickBot="1">
      <c r="A12" s="3010" t="s">
        <v>3242</v>
      </c>
      <c r="B12" s="3011" t="s">
        <v>3243</v>
      </c>
      <c r="C12" s="3012">
        <v>1.03</v>
      </c>
      <c r="D12" s="3013" t="s">
        <v>3244</v>
      </c>
      <c r="E12" s="3014" t="s">
        <v>3245</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3246</v>
      </c>
      <c r="B13" s="1877" t="s">
        <v>1982</v>
      </c>
      <c r="C13" s="711">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3247</v>
      </c>
      <c r="G14" s="3018" t="s">
        <v>3247</v>
      </c>
      <c r="H14" s="3018" t="s">
        <v>3247</v>
      </c>
      <c r="I14" s="3018" t="s">
        <v>3247</v>
      </c>
      <c r="J14" s="3018" t="s">
        <v>3247</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3248</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c r="A17" s="3033" t="s">
        <v>3249</v>
      </c>
      <c r="B17" s="3025" t="s">
        <v>3250</v>
      </c>
      <c r="C17" s="3034">
        <f>ROUND(IF(OR(E2="工业",E2="公共服务"),1,IF(AND(E18=0,E19=0),1,IF(AND(E18=J24,E19=G19),0.8,IF(E19=0,1+E17*(-0.2),1+E17*G17*(-0.2))))),4)</f>
        <v>1</v>
      </c>
      <c r="D17" s="3026" t="s">
        <v>3251</v>
      </c>
      <c r="E17" s="3034">
        <f>ROUND(G18/I18,2)</f>
        <v>0</v>
      </c>
      <c r="F17" s="3026" t="s">
        <v>3254</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6"/>
      <c r="B18" s="2308"/>
      <c r="C18" s="3032"/>
      <c r="D18" s="3027" t="s">
        <v>3252</v>
      </c>
      <c r="E18" s="2355"/>
      <c r="F18" s="3028" t="s">
        <v>3255</v>
      </c>
      <c r="G18" s="3032">
        <f>ROUND(1-(1/(POWER(1+G24,E18))),4)</f>
        <v>0</v>
      </c>
      <c r="H18" s="3028" t="s">
        <v>3257</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8"/>
      <c r="B19" s="3039"/>
      <c r="C19" s="3040"/>
      <c r="D19" s="3040" t="s">
        <v>3253</v>
      </c>
      <c r="E19" s="3041"/>
      <c r="F19" s="3042" t="s">
        <v>3256</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4.25">
      <c r="A20" s="3663" t="s">
        <v>3258</v>
      </c>
      <c r="B20" s="159" t="s">
        <v>1994</v>
      </c>
      <c r="C20" s="3029">
        <f>ROUND(IF(F21="与级别开发程度一致",0,(G21-E21)/C21),0)</f>
        <v>0</v>
      </c>
      <c r="D20" s="3044" t="s">
        <v>1998</v>
      </c>
      <c r="E20" s="3045"/>
      <c r="F20" s="3669" t="s">
        <v>1995</v>
      </c>
      <c r="G20" s="3670"/>
      <c r="H20" s="3030" t="s">
        <v>3436</v>
      </c>
      <c r="I20" s="3030" t="s">
        <v>3437</v>
      </c>
      <c r="J20" s="3031" t="s">
        <v>3438</v>
      </c>
      <c r="K20" s="1888" t="s">
        <v>3439</v>
      </c>
      <c r="L20" s="1888" t="s">
        <v>3440</v>
      </c>
      <c r="M20" s="1888" t="s">
        <v>3441</v>
      </c>
      <c r="N20" s="1888" t="s">
        <v>3442</v>
      </c>
      <c r="O20" s="1889" t="s">
        <v>3443</v>
      </c>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6.25" thickBot="1">
      <c r="A21" s="3664"/>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5" t="s">
        <v>2002</v>
      </c>
      <c r="E23" s="717">
        <v>44197</v>
      </c>
      <c r="F23" s="1895" t="s">
        <v>2003</v>
      </c>
      <c r="G23" s="718">
        <f>'数据-取费表'!B2</f>
        <v>45407</v>
      </c>
      <c r="H23" s="3046" t="s">
        <v>3260</v>
      </c>
      <c r="I23" s="3047" t="str">
        <f>IF(H23="季度增幅（自定义）",SUMIF(N25:N28,E2,O25:O28),"")</f>
        <v/>
      </c>
      <c r="J23" s="3139" t="s">
        <v>3259</v>
      </c>
      <c r="K23" s="1060"/>
      <c r="L23" s="1896" t="s">
        <v>2004</v>
      </c>
      <c r="M23" s="1240">
        <f>ROUND(SUMIF(地价!B2:G2,E2,地价!B16:G16),0)</f>
        <v>350</v>
      </c>
      <c r="N23" s="1897" t="s">
        <v>2005</v>
      </c>
      <c r="O23" s="719">
        <f>ROUNDDOWN(DATEDIF(E23,G23,"M")/3,0)</f>
        <v>13</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v>
      </c>
      <c r="D24" s="1901" t="s">
        <v>2007</v>
      </c>
      <c r="E24" s="1247">
        <f>存贷款利率!E24/100</f>
        <v>4.3499999999999997E-2</v>
      </c>
      <c r="F24" s="1901" t="s">
        <v>1999</v>
      </c>
      <c r="G24" s="724">
        <f>SUMIF(M30:Q30,E2,M33:Q33)</f>
        <v>5.5E-2</v>
      </c>
      <c r="H24" s="1901" t="s">
        <v>2008</v>
      </c>
      <c r="I24" s="725">
        <f>SUMIF('数据-取费表'!C6:C15,E2,'数据-取费表'!F6:F15)/COUNTIF('数据-取费表'!C6:C15,E2)</f>
        <v>0</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3433</v>
      </c>
      <c r="C25" s="461">
        <f>IF(B25="容积率修正",IF(G3&lt;10,D26,J26),C27)</f>
        <v>0</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3261</v>
      </c>
      <c r="D26" s="1262">
        <f>IF(E26=G26,F26,IF(G3&lt;10,ROUND(F26+(H26-F26)*(G3-E26)/(G26-E26),4),"——"))</f>
        <v>0</v>
      </c>
      <c r="E26" s="708">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3262</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#VALUE!</v>
      </c>
      <c r="D30" s="1924"/>
      <c r="E30" s="1841"/>
      <c r="F30" s="1925"/>
      <c r="G30" s="1841"/>
      <c r="H30" s="1841"/>
      <c r="I30" s="1841"/>
      <c r="J30" s="1926"/>
      <c r="K30" s="1055"/>
      <c r="L30" s="3053" t="s">
        <v>1936</v>
      </c>
      <c r="M30" s="3054" t="s">
        <v>1990</v>
      </c>
      <c r="N30" s="3054" t="s">
        <v>1991</v>
      </c>
      <c r="O30" s="3054" t="s">
        <v>1992</v>
      </c>
      <c r="P30" s="3054" t="s">
        <v>1993</v>
      </c>
      <c r="Q30" s="3057" t="s">
        <v>3266</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t="e">
        <f>E34+SUM(I37:I42)</f>
        <v>#VALUE!</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0</v>
      </c>
      <c r="D33" s="1939">
        <f>'数据-汇总表'!E3</f>
        <v>451.69</v>
      </c>
      <c r="E33" s="727">
        <f>ROUND(C33*D33/10000,0)</f>
        <v>0</v>
      </c>
      <c r="F33" s="3048" t="s">
        <v>3264</v>
      </c>
      <c r="G33" s="1940"/>
      <c r="H33" s="1940"/>
      <c r="I33" s="1940"/>
      <c r="J33" s="1941"/>
      <c r="K33" s="1055"/>
      <c r="L33" s="3051" t="s">
        <v>3267</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5"/>
      <c r="L34" s="3051" t="s">
        <v>3268</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3265</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3269</v>
      </c>
      <c r="L36" s="3140">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667"/>
      <c r="B37" s="1954" t="s">
        <v>2036</v>
      </c>
      <c r="C37" s="167">
        <f>ROUND(D5*C22*C23*C24*C28*F37,0)</f>
        <v>0</v>
      </c>
      <c r="D37" s="1939"/>
      <c r="E37" s="163">
        <f>ROUND(C37*D37/10000,0)</f>
        <v>0</v>
      </c>
      <c r="F37" s="163">
        <f>SUMIF(修正!A57:A68,G2,修正!B57:B68)</f>
        <v>0</v>
      </c>
      <c r="G37" s="163">
        <f>ROUND(IF(E2="工业",C37*$M$42,C37*$M$41),0)</f>
        <v>0</v>
      </c>
      <c r="H37" s="163">
        <f>D37</f>
        <v>0</v>
      </c>
      <c r="I37" s="163">
        <f>ROUND(G37*H37/10000,0)</f>
        <v>0</v>
      </c>
      <c r="J37" s="2752"/>
      <c r="K37" s="3059" t="s">
        <v>3270</v>
      </c>
      <c r="L37" s="1963">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668"/>
      <c r="B38" s="1883" t="s">
        <v>2037</v>
      </c>
      <c r="C38" s="167">
        <f>ROUND(D5*C22*C23*C24*C28*F38,0)</f>
        <v>0</v>
      </c>
      <c r="D38" s="1939"/>
      <c r="E38" s="163">
        <f t="shared" ref="E38:E42" si="4">ROUND(C38*D38/10000,0)</f>
        <v>0</v>
      </c>
      <c r="F38" s="163">
        <f>SUMIF(修正!A57:A68,G2,修正!C57:C68)</f>
        <v>0</v>
      </c>
      <c r="G38" s="163">
        <f>ROUND(IF(E2="工业",C38*$M$42,C38*$M$41),0)</f>
        <v>0</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668"/>
      <c r="B39" s="1883" t="s">
        <v>3263</v>
      </c>
      <c r="C39" s="167">
        <f>ROUND(D5*C22*C23*C24*C28*F39,0)</f>
        <v>0</v>
      </c>
      <c r="D39" s="1939"/>
      <c r="E39" s="163">
        <f t="shared" si="4"/>
        <v>0</v>
      </c>
      <c r="F39" s="163">
        <f>SUMIF(修正!A57:A68,G2,修正!D57:D68)</f>
        <v>0</v>
      </c>
      <c r="G39" s="163">
        <f>ROUND(IF(E2="工业",C39*$M$42,C39*$M$41),0)</f>
        <v>0</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0</v>
      </c>
      <c r="D40" s="1939"/>
      <c r="E40" s="163">
        <f t="shared" si="4"/>
        <v>0</v>
      </c>
      <c r="F40" s="167">
        <f>SUMIF(修正!A57:A68,G2,修正!E57:E68)</f>
        <v>0</v>
      </c>
      <c r="G40" s="163">
        <f>ROUND(IF(E2="工业",C40*$M$42,C40*$M$41),0)</f>
        <v>0</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#VALUE!</v>
      </c>
      <c r="D41" s="1939"/>
      <c r="E41" s="163" t="e">
        <f t="shared" si="4"/>
        <v>#VALUE!</v>
      </c>
      <c r="F41" s="167">
        <f>SUMIF(修正!A57:A68,G2,修正!F57:F68)</f>
        <v>0</v>
      </c>
      <c r="G41" s="163" t="e">
        <f>ROUND(IF(E2="工业",C41*$M$42,C41*$M$41),0)</f>
        <v>#VALUE!</v>
      </c>
      <c r="H41" s="163">
        <f t="shared" si="5"/>
        <v>0</v>
      </c>
      <c r="I41" s="163" t="e">
        <f t="shared" si="6"/>
        <v>#VALUE!</v>
      </c>
      <c r="J41" s="938"/>
      <c r="L41" s="3060" t="s">
        <v>3271</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#VALUE!</v>
      </c>
      <c r="D42" s="1944"/>
      <c r="E42" s="179" t="e">
        <f t="shared" si="4"/>
        <v>#VALUE!</v>
      </c>
      <c r="F42" s="723">
        <f>SUMIF(修正!A57:A68,G2,修正!G57:G68)</f>
        <v>0</v>
      </c>
      <c r="G42" s="179" t="e">
        <f>ROUND(IF(E2="工业",C42*$M$42,C42*$M$41),0)</f>
        <v>#VALUE!</v>
      </c>
      <c r="H42" s="179">
        <f t="shared" si="5"/>
        <v>0</v>
      </c>
      <c r="I42" s="179" t="e">
        <f t="shared" si="6"/>
        <v>#VALUE!</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#VALUE!</v>
      </c>
      <c r="D44" s="163" t="s">
        <v>1999</v>
      </c>
      <c r="E44" s="1990">
        <f>G24</f>
        <v>5.5E-2</v>
      </c>
      <c r="F44" s="163" t="s">
        <v>2008</v>
      </c>
      <c r="G44" s="175" t="str">
        <f>项目基本情况!D15</f>
        <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3407</v>
      </c>
      <c r="D50" s="1001">
        <f t="shared" ref="D50:D58" si="7">SUMIF($J$49:$N$49,C50,J50:N50)</f>
        <v>0</v>
      </c>
      <c r="E50" s="702">
        <f>ROUND(SUM(D50:D58),4)</f>
        <v>0</v>
      </c>
      <c r="F50" s="1674">
        <f>IF(E2="商业",SUMIF(L1:L12,G2,N1:N12),"——")</f>
        <v>0</v>
      </c>
      <c r="G50" s="999">
        <f>H50</f>
        <v>0</v>
      </c>
      <c r="H50" s="1002">
        <f t="shared" ref="H50:H58" si="8">IFERROR(ROUNDDOWN($F$50*I50/2,4),"——")</f>
        <v>0</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3407</v>
      </c>
      <c r="D51" s="1001">
        <f t="shared" si="7"/>
        <v>0</v>
      </c>
      <c r="E51" s="703"/>
      <c r="F51" s="1674"/>
      <c r="G51" s="999">
        <f t="shared" ref="G51:G58" si="12">H51</f>
        <v>0</v>
      </c>
      <c r="H51" s="1002">
        <f t="shared" si="8"/>
        <v>0</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3273</v>
      </c>
      <c r="B52" s="1261">
        <f>估价对象房地状况!C19</f>
        <v>0</v>
      </c>
      <c r="C52" s="1886" t="s">
        <v>3408</v>
      </c>
      <c r="D52" s="1001">
        <f t="shared" si="7"/>
        <v>0</v>
      </c>
      <c r="E52" s="703"/>
      <c r="F52" s="1674"/>
      <c r="G52" s="999">
        <f t="shared" si="12"/>
        <v>0</v>
      </c>
      <c r="H52" s="1002">
        <f t="shared" si="8"/>
        <v>0</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t="s">
        <v>3408</v>
      </c>
      <c r="D53" s="1001">
        <f t="shared" si="7"/>
        <v>0</v>
      </c>
      <c r="E53" s="703"/>
      <c r="F53" s="1674"/>
      <c r="G53" s="999">
        <f t="shared" si="12"/>
        <v>0</v>
      </c>
      <c r="H53" s="1002">
        <f t="shared" si="8"/>
        <v>0</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3410</v>
      </c>
      <c r="D54" s="1001">
        <f t="shared" si="7"/>
        <v>0</v>
      </c>
      <c r="E54" s="703"/>
      <c r="F54" s="1674"/>
      <c r="G54" s="999">
        <f t="shared" si="12"/>
        <v>0</v>
      </c>
      <c r="H54" s="1002">
        <f t="shared" si="8"/>
        <v>0</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t="s">
        <v>3408</v>
      </c>
      <c r="D55" s="1001">
        <f t="shared" si="7"/>
        <v>0</v>
      </c>
      <c r="E55" s="703"/>
      <c r="F55" s="1674"/>
      <c r="G55" s="999">
        <f t="shared" si="12"/>
        <v>0</v>
      </c>
      <c r="H55" s="1002">
        <f t="shared" si="8"/>
        <v>0</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3407</v>
      </c>
      <c r="D56" s="1001">
        <f t="shared" si="7"/>
        <v>0</v>
      </c>
      <c r="E56" s="703"/>
      <c r="F56" s="1674"/>
      <c r="G56" s="999">
        <f t="shared" si="12"/>
        <v>0</v>
      </c>
      <c r="H56" s="1002">
        <f t="shared" si="8"/>
        <v>0</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3407</v>
      </c>
      <c r="D57" s="1001">
        <f t="shared" si="7"/>
        <v>0</v>
      </c>
      <c r="E57" s="703"/>
      <c r="F57" s="1674"/>
      <c r="G57" s="999">
        <f t="shared" si="12"/>
        <v>0</v>
      </c>
      <c r="H57" s="1002">
        <f t="shared" si="8"/>
        <v>0</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3407</v>
      </c>
      <c r="D58" s="1001">
        <f t="shared" si="7"/>
        <v>0</v>
      </c>
      <c r="E58" s="704"/>
      <c r="F58" s="1674"/>
      <c r="G58" s="999">
        <f t="shared" si="12"/>
        <v>0</v>
      </c>
      <c r="H58" s="1002">
        <f t="shared" si="8"/>
        <v>0</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3">SUMIF($J$60:$N$60,C61,J61:N61)</f>
        <v>0</v>
      </c>
      <c r="E61" s="702">
        <f>ROUND(SUM(D61:D69),4)</f>
        <v>0</v>
      </c>
      <c r="F61" s="1674" t="str">
        <f>IF(E2="办公",SUMIF(L1:L12,G2,N1:N12),"——")</f>
        <v>——</v>
      </c>
      <c r="G61" s="999"/>
      <c r="H61" s="1002" t="str">
        <f t="shared" ref="H61:H69" si="14">IFERROR(ROUNDDOWN($F$61*I61/2,4),"——")</f>
        <v>——</v>
      </c>
      <c r="I61" s="3066">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3"/>
        <v>0</v>
      </c>
      <c r="E62" s="703"/>
      <c r="F62" s="1674"/>
      <c r="G62" s="999"/>
      <c r="H62" s="1002" t="str">
        <f t="shared" si="14"/>
        <v>——</v>
      </c>
      <c r="I62" s="3066">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8" t="s">
        <v>3273</v>
      </c>
      <c r="B63" s="1261">
        <f>估价对象房地状况!C19</f>
        <v>0</v>
      </c>
      <c r="C63" s="1886"/>
      <c r="D63" s="1001">
        <f t="shared" si="13"/>
        <v>0</v>
      </c>
      <c r="E63" s="703"/>
      <c r="F63" s="1674"/>
      <c r="G63" s="999"/>
      <c r="H63" s="1002" t="str">
        <f t="shared" si="14"/>
        <v>——</v>
      </c>
      <c r="I63" s="3066">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3"/>
      <c r="F64" s="1674"/>
      <c r="G64" s="999"/>
      <c r="H64" s="1002" t="str">
        <f t="shared" si="14"/>
        <v>——</v>
      </c>
      <c r="I64" s="3066">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3"/>
      <c r="F65" s="1674"/>
      <c r="G65" s="999"/>
      <c r="H65" s="1002" t="str">
        <f t="shared" si="14"/>
        <v>——</v>
      </c>
      <c r="I65" s="3066">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3"/>
      <c r="F66" s="1674"/>
      <c r="G66" s="999"/>
      <c r="H66" s="1002" t="str">
        <f t="shared" si="14"/>
        <v>——</v>
      </c>
      <c r="I66" s="3066">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3"/>
        <v>0</v>
      </c>
      <c r="E67" s="703"/>
      <c r="F67" s="1674"/>
      <c r="G67" s="999"/>
      <c r="H67" s="1002" t="str">
        <f t="shared" si="14"/>
        <v>——</v>
      </c>
      <c r="I67" s="3066">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3"/>
        <v>0</v>
      </c>
      <c r="E68" s="703"/>
      <c r="F68" s="1674"/>
      <c r="G68" s="999"/>
      <c r="H68" s="1002" t="str">
        <f t="shared" si="14"/>
        <v>——</v>
      </c>
      <c r="I68" s="3066">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3"/>
        <v>0</v>
      </c>
      <c r="E69" s="704"/>
      <c r="F69" s="1674"/>
      <c r="G69" s="999"/>
      <c r="H69" s="1002" t="str">
        <f t="shared" si="14"/>
        <v>——</v>
      </c>
      <c r="I69" s="3067">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2">
        <f>ROUND(SUM(D72:D80),4)</f>
        <v>0</v>
      </c>
      <c r="F72" s="1674" t="str">
        <f>IF(E2="住宅",SUMIF(L1:L12,G2,N1:N12),"——")</f>
        <v>——</v>
      </c>
      <c r="G72" s="999"/>
      <c r="H72" s="1002" t="str">
        <f t="shared" ref="H72:H80" si="19">IFERROR(ROUNDDOWN($F$72*I72/2,4),"——")</f>
        <v>——</v>
      </c>
      <c r="I72" s="3066">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5"/>
      <c r="F73" s="1674"/>
      <c r="G73" s="999"/>
      <c r="H73" s="1002" t="str">
        <f t="shared" si="19"/>
        <v>——</v>
      </c>
      <c r="I73" s="3066">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8" t="s">
        <v>3273</v>
      </c>
      <c r="B74" s="1261">
        <f>估价对象房地状况!C19</f>
        <v>0</v>
      </c>
      <c r="C74" s="1886"/>
      <c r="D74" s="1001">
        <f t="shared" si="18"/>
        <v>0</v>
      </c>
      <c r="E74" s="705"/>
      <c r="F74" s="1674"/>
      <c r="G74" s="999"/>
      <c r="H74" s="1002" t="str">
        <f t="shared" si="19"/>
        <v>——</v>
      </c>
      <c r="I74" s="3066">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5"/>
      <c r="F75" s="1674"/>
      <c r="G75" s="999"/>
      <c r="H75" s="1002" t="str">
        <f t="shared" si="19"/>
        <v>——</v>
      </c>
      <c r="I75" s="3066">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5"/>
      <c r="F76" s="1674"/>
      <c r="G76" s="999"/>
      <c r="H76" s="1002" t="str">
        <f t="shared" si="19"/>
        <v>——</v>
      </c>
      <c r="I76" s="3066">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5"/>
      <c r="F77" s="1674"/>
      <c r="G77" s="999"/>
      <c r="H77" s="1002" t="str">
        <f t="shared" si="19"/>
        <v>——</v>
      </c>
      <c r="I77" s="3066">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5"/>
      <c r="F78" s="1674"/>
      <c r="G78" s="999"/>
      <c r="H78" s="1002" t="str">
        <f t="shared" si="19"/>
        <v>——</v>
      </c>
      <c r="I78" s="3066">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5"/>
      <c r="F79" s="1674"/>
      <c r="G79" s="999"/>
      <c r="H79" s="1002" t="str">
        <f t="shared" si="19"/>
        <v>——</v>
      </c>
      <c r="I79" s="3066">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6"/>
      <c r="F80" s="1674"/>
      <c r="G80" s="999"/>
      <c r="H80" s="1002" t="str">
        <f t="shared" si="19"/>
        <v>——</v>
      </c>
      <c r="I80" s="3067">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2">
        <f>ROUND(SUM(D83:D90),4)</f>
        <v>0</v>
      </c>
      <c r="F83" s="1674" t="str">
        <f>IF(E2="工业",SUMIF(L1:L12,G2,N1:N12),"——")</f>
        <v>——</v>
      </c>
      <c r="G83" s="999"/>
      <c r="H83" s="1002" t="str">
        <f t="shared" ref="H83:H90" si="24">IFERROR(ROUNDDOWN($F$83*I83/2,4),"——")</f>
        <v>——</v>
      </c>
      <c r="I83" s="3066">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5"/>
      <c r="F84" s="1674"/>
      <c r="G84" s="999"/>
      <c r="H84" s="1002" t="str">
        <f t="shared" si="24"/>
        <v>——</v>
      </c>
      <c r="I84" s="3066">
        <v>0.3</v>
      </c>
      <c r="J84" s="1000">
        <f t="shared" si="25"/>
        <v>0</v>
      </c>
      <c r="K84" s="1000">
        <f t="shared" si="26"/>
        <v>0</v>
      </c>
      <c r="L84" s="1000">
        <v>0</v>
      </c>
      <c r="M84" s="1000">
        <f t="shared" si="27"/>
        <v>0</v>
      </c>
      <c r="N84" s="1000">
        <f t="shared" si="27"/>
        <v>0</v>
      </c>
      <c r="Z84" s="1844"/>
      <c r="AA84" s="1894"/>
      <c r="AG84" s="1057"/>
      <c r="AK84" s="1894"/>
    </row>
    <row r="85" spans="1:37" ht="36">
      <c r="A85" s="3068" t="s">
        <v>3274</v>
      </c>
      <c r="B85" s="1261">
        <f>估价对象房地状况!G17</f>
        <v>0</v>
      </c>
      <c r="C85" s="1886"/>
      <c r="D85" s="1001">
        <f t="shared" si="23"/>
        <v>0</v>
      </c>
      <c r="E85" s="705"/>
      <c r="F85" s="1674"/>
      <c r="G85" s="999"/>
      <c r="H85" s="1002" t="str">
        <f t="shared" si="24"/>
        <v>——</v>
      </c>
      <c r="I85" s="3066">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5"/>
      <c r="F86" s="1674"/>
      <c r="G86" s="999"/>
      <c r="H86" s="1002" t="str">
        <f t="shared" si="24"/>
        <v>——</v>
      </c>
      <c r="I86" s="3066">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5"/>
      <c r="F87" s="1674"/>
      <c r="G87" s="999"/>
      <c r="H87" s="1002" t="str">
        <f t="shared" si="24"/>
        <v>——</v>
      </c>
      <c r="I87" s="3066">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5"/>
      <c r="F88" s="1674"/>
      <c r="G88" s="999"/>
      <c r="H88" s="1002" t="str">
        <f t="shared" si="24"/>
        <v>——</v>
      </c>
      <c r="I88" s="3066">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5"/>
      <c r="F89" s="1674"/>
      <c r="G89" s="999"/>
      <c r="H89" s="1002" t="str">
        <f t="shared" si="24"/>
        <v>——</v>
      </c>
      <c r="I89" s="3066">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6"/>
      <c r="F90" s="1674"/>
      <c r="G90" s="999"/>
      <c r="H90" s="1002" t="str">
        <f t="shared" si="24"/>
        <v>——</v>
      </c>
      <c r="I90" s="3067">
        <v>0.05</v>
      </c>
      <c r="J90" s="1000">
        <f t="shared" si="25"/>
        <v>0</v>
      </c>
      <c r="K90" s="1000">
        <f t="shared" si="26"/>
        <v>0</v>
      </c>
      <c r="L90" s="1000">
        <v>0</v>
      </c>
      <c r="M90" s="1000">
        <f t="shared" si="27"/>
        <v>0</v>
      </c>
      <c r="N90" s="1000">
        <f t="shared" si="27"/>
        <v>0</v>
      </c>
    </row>
    <row r="91" spans="1:37" ht="15">
      <c r="A91" s="3076" t="s">
        <v>2616</v>
      </c>
      <c r="B91" s="3077">
        <f>1+E93</f>
        <v>1</v>
      </c>
      <c r="C91" s="3070"/>
      <c r="D91" s="3071"/>
      <c r="E91" s="1674"/>
      <c r="F91" s="1674"/>
      <c r="G91" s="3072"/>
      <c r="H91" s="3073"/>
      <c r="I91" s="3074"/>
      <c r="J91" s="3075"/>
      <c r="K91" s="3075"/>
      <c r="L91" s="3075"/>
      <c r="M91" s="3075"/>
      <c r="N91" s="3075"/>
    </row>
    <row r="92" spans="1:37" ht="24.75">
      <c r="A92" s="3078" t="s">
        <v>3275</v>
      </c>
      <c r="B92" s="2308"/>
      <c r="C92" s="2308" t="s">
        <v>3284</v>
      </c>
      <c r="D92" s="2308" t="s">
        <v>3285</v>
      </c>
      <c r="E92" s="3050" t="s">
        <v>3286</v>
      </c>
      <c r="F92" s="3080" t="s">
        <v>3287</v>
      </c>
      <c r="G92" s="2308" t="s">
        <v>3288</v>
      </c>
      <c r="H92" s="3087" t="s">
        <v>3291</v>
      </c>
      <c r="I92" s="2308" t="s">
        <v>3292</v>
      </c>
      <c r="J92" s="2149" t="s">
        <v>3293</v>
      </c>
      <c r="K92" s="2149" t="s">
        <v>3294</v>
      </c>
      <c r="L92" s="2149" t="s">
        <v>3295</v>
      </c>
      <c r="M92" s="2149" t="s">
        <v>3296</v>
      </c>
      <c r="N92" s="2149" t="s">
        <v>3297</v>
      </c>
    </row>
    <row r="93" spans="1:37" ht="24">
      <c r="A93" s="3068" t="s">
        <v>3276</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8">K93+$G93</f>
        <v>0</v>
      </c>
      <c r="K93" s="1911">
        <f t="shared" ref="K93:K101" si="29">$L93+$G93</f>
        <v>0</v>
      </c>
      <c r="L93" s="1911">
        <v>0</v>
      </c>
      <c r="M93" s="1911">
        <f t="shared" ref="M93:N101" si="30">L93-$G93</f>
        <v>0</v>
      </c>
      <c r="N93" s="1911">
        <f t="shared" si="30"/>
        <v>0</v>
      </c>
    </row>
    <row r="94" spans="1:37" ht="38.25">
      <c r="A94" s="3078" t="s">
        <v>3277</v>
      </c>
      <c r="B94" s="3069" t="str">
        <f>估价对象房地状况!C18</f>
        <v>估价对象周边道路状况、公共交通通达情况、停车便捷程度，综合评价交通便捷度较好</v>
      </c>
      <c r="C94" s="1886"/>
      <c r="D94" s="2308">
        <f t="shared" ref="D94:D101" si="31">SUMIF($J$60:$N$60,C94,J94:N94)</f>
        <v>0</v>
      </c>
      <c r="E94" s="3082"/>
      <c r="F94" s="1674"/>
      <c r="G94" s="3072"/>
      <c r="H94" s="3117" t="str">
        <f>IFERROR(ROUNDDOWN($F$93*I94/2,4),"——")</f>
        <v>——</v>
      </c>
      <c r="I94" s="3066">
        <v>0.26</v>
      </c>
      <c r="J94" s="1911">
        <f t="shared" si="28"/>
        <v>0</v>
      </c>
      <c r="K94" s="1911">
        <f t="shared" si="29"/>
        <v>0</v>
      </c>
      <c r="L94" s="1911">
        <v>0</v>
      </c>
      <c r="M94" s="1911">
        <f t="shared" si="30"/>
        <v>0</v>
      </c>
      <c r="N94" s="1911">
        <f t="shared" si="30"/>
        <v>0</v>
      </c>
    </row>
    <row r="95" spans="1:37" ht="36">
      <c r="A95" s="3068" t="s">
        <v>3273</v>
      </c>
      <c r="B95" s="3069">
        <f>估价对象房地状况!C19</f>
        <v>0</v>
      </c>
      <c r="C95" s="1886"/>
      <c r="D95" s="2308">
        <f t="shared" si="31"/>
        <v>0</v>
      </c>
      <c r="E95" s="3082"/>
      <c r="F95" s="1674"/>
      <c r="G95" s="3072"/>
      <c r="H95" s="3117" t="str">
        <f t="shared" ref="H95:H101" si="32">IFERROR(ROUNDDOWN($F$93*I95/2,4),"——")</f>
        <v>——</v>
      </c>
      <c r="I95" s="3066">
        <v>0.11</v>
      </c>
      <c r="J95" s="1911">
        <f t="shared" si="28"/>
        <v>0</v>
      </c>
      <c r="K95" s="1911">
        <f t="shared" si="29"/>
        <v>0</v>
      </c>
      <c r="L95" s="1911">
        <v>0</v>
      </c>
      <c r="M95" s="1911">
        <f t="shared" si="30"/>
        <v>0</v>
      </c>
      <c r="N95" s="1911">
        <f t="shared" si="30"/>
        <v>0</v>
      </c>
    </row>
    <row r="96" spans="1:37" ht="36.75">
      <c r="A96" s="3078" t="s">
        <v>3278</v>
      </c>
      <c r="B96" s="3084" t="s">
        <v>3289</v>
      </c>
      <c r="C96" s="1886"/>
      <c r="D96" s="2308">
        <f t="shared" si="31"/>
        <v>0</v>
      </c>
      <c r="E96" s="3082"/>
      <c r="F96" s="1674"/>
      <c r="G96" s="3072"/>
      <c r="H96" s="3117" t="str">
        <f t="shared" si="32"/>
        <v>——</v>
      </c>
      <c r="I96" s="3066">
        <v>0.05</v>
      </c>
      <c r="J96" s="1911">
        <f t="shared" si="28"/>
        <v>0</v>
      </c>
      <c r="K96" s="1911">
        <f t="shared" si="29"/>
        <v>0</v>
      </c>
      <c r="L96" s="1911">
        <v>0</v>
      </c>
      <c r="M96" s="1911">
        <f t="shared" si="30"/>
        <v>0</v>
      </c>
      <c r="N96" s="1911">
        <f t="shared" si="30"/>
        <v>0</v>
      </c>
    </row>
    <row r="97" spans="1:14" ht="24">
      <c r="A97" s="3078" t="s">
        <v>3279</v>
      </c>
      <c r="B97" s="3069">
        <f>估价对象房地状况!C24</f>
        <v>0</v>
      </c>
      <c r="C97" s="1886"/>
      <c r="D97" s="2308">
        <f t="shared" si="31"/>
        <v>0</v>
      </c>
      <c r="E97" s="3082"/>
      <c r="F97" s="1674"/>
      <c r="G97" s="3072"/>
      <c r="H97" s="3117" t="str">
        <f t="shared" si="32"/>
        <v>——</v>
      </c>
      <c r="I97" s="3066">
        <v>0.05</v>
      </c>
      <c r="J97" s="1911">
        <f t="shared" si="28"/>
        <v>0</v>
      </c>
      <c r="K97" s="1911">
        <f t="shared" si="29"/>
        <v>0</v>
      </c>
      <c r="L97" s="1911">
        <v>0</v>
      </c>
      <c r="M97" s="1911">
        <f t="shared" si="30"/>
        <v>0</v>
      </c>
      <c r="N97" s="1911">
        <f t="shared" si="30"/>
        <v>0</v>
      </c>
    </row>
    <row r="98" spans="1:14" ht="24">
      <c r="A98" s="3078" t="s">
        <v>3280</v>
      </c>
      <c r="B98" s="3085" t="s">
        <v>3290</v>
      </c>
      <c r="C98" s="1886"/>
      <c r="D98" s="2308">
        <f t="shared" si="31"/>
        <v>0</v>
      </c>
      <c r="E98" s="3082"/>
      <c r="F98" s="1674"/>
      <c r="G98" s="3072"/>
      <c r="H98" s="3117" t="str">
        <f t="shared" si="32"/>
        <v>——</v>
      </c>
      <c r="I98" s="3066">
        <v>0.06</v>
      </c>
      <c r="J98" s="1911">
        <f t="shared" si="28"/>
        <v>0</v>
      </c>
      <c r="K98" s="1911">
        <f t="shared" si="29"/>
        <v>0</v>
      </c>
      <c r="L98" s="1911">
        <v>0</v>
      </c>
      <c r="M98" s="1911">
        <f t="shared" si="30"/>
        <v>0</v>
      </c>
      <c r="N98" s="1911">
        <f t="shared" si="30"/>
        <v>0</v>
      </c>
    </row>
    <row r="99" spans="1:14" ht="25.5">
      <c r="A99" s="3078" t="s">
        <v>3281</v>
      </c>
      <c r="B99" s="3069" t="str">
        <f>估价对象房地状况!C21</f>
        <v>估价对象所在区域公共配套设施齐备情况</v>
      </c>
      <c r="C99" s="1886"/>
      <c r="D99" s="2308">
        <f t="shared" si="31"/>
        <v>0</v>
      </c>
      <c r="E99" s="3082"/>
      <c r="F99" s="1674"/>
      <c r="G99" s="3072"/>
      <c r="H99" s="3117" t="str">
        <f t="shared" si="32"/>
        <v>——</v>
      </c>
      <c r="I99" s="3066">
        <v>0.06</v>
      </c>
      <c r="J99" s="1911">
        <f t="shared" si="28"/>
        <v>0</v>
      </c>
      <c r="K99" s="1911">
        <f t="shared" si="29"/>
        <v>0</v>
      </c>
      <c r="L99" s="1911">
        <v>0</v>
      </c>
      <c r="M99" s="1911">
        <f t="shared" si="30"/>
        <v>0</v>
      </c>
      <c r="N99" s="1911">
        <f t="shared" si="30"/>
        <v>0</v>
      </c>
    </row>
    <row r="100" spans="1:14" ht="25.5">
      <c r="A100" s="3078" t="s">
        <v>3282</v>
      </c>
      <c r="B100" s="3069" t="str">
        <f>估价对象房地状况!C22</f>
        <v>估价对象所在区域基础设施水平</v>
      </c>
      <c r="C100" s="1886"/>
      <c r="D100" s="2308">
        <f t="shared" si="31"/>
        <v>0</v>
      </c>
      <c r="E100" s="3082"/>
      <c r="F100" s="1674"/>
      <c r="G100" s="3072"/>
      <c r="H100" s="3117" t="str">
        <f t="shared" si="32"/>
        <v>——</v>
      </c>
      <c r="I100" s="3066">
        <v>0.09</v>
      </c>
      <c r="J100" s="1911">
        <f t="shared" si="28"/>
        <v>0</v>
      </c>
      <c r="K100" s="1911">
        <f t="shared" si="29"/>
        <v>0</v>
      </c>
      <c r="L100" s="1911">
        <v>0</v>
      </c>
      <c r="M100" s="1911">
        <f t="shared" si="30"/>
        <v>0</v>
      </c>
      <c r="N100" s="1911">
        <f t="shared" si="30"/>
        <v>0</v>
      </c>
    </row>
    <row r="101" spans="1:14" ht="26.25" thickBot="1">
      <c r="A101" s="3079" t="s">
        <v>3283</v>
      </c>
      <c r="B101" s="3086" t="str">
        <f>估价对象房地状况!C20</f>
        <v>区域自然环境：；人文环境；综合评价环境状况一般</v>
      </c>
      <c r="C101" s="1886"/>
      <c r="D101" s="2308">
        <f t="shared" si="31"/>
        <v>0</v>
      </c>
      <c r="E101" s="3083"/>
      <c r="F101" s="1674"/>
      <c r="G101" s="3072"/>
      <c r="H101" s="3117" t="str">
        <f t="shared" si="32"/>
        <v>——</v>
      </c>
      <c r="I101" s="3067">
        <v>7.0000000000000007E-2</v>
      </c>
      <c r="J101" s="1911">
        <f t="shared" si="28"/>
        <v>0</v>
      </c>
      <c r="K101" s="1911">
        <f t="shared" si="29"/>
        <v>0</v>
      </c>
      <c r="L101" s="1911">
        <v>0</v>
      </c>
      <c r="M101" s="1911">
        <f t="shared" si="30"/>
        <v>0</v>
      </c>
      <c r="N101" s="1911">
        <f t="shared" si="30"/>
        <v>0</v>
      </c>
    </row>
    <row r="103" spans="1:14">
      <c r="A103" s="3665" t="s">
        <v>3298</v>
      </c>
      <c r="B103" s="3665"/>
      <c r="C103" s="3665"/>
      <c r="D103" s="3665"/>
      <c r="E103" s="3665"/>
      <c r="F103" s="3665"/>
      <c r="G103" s="3665"/>
      <c r="H103" s="3665"/>
      <c r="I103" s="3665"/>
      <c r="J103" s="3665"/>
      <c r="K103" s="1666"/>
      <c r="L103" s="1666"/>
      <c r="M103" s="1666"/>
      <c r="N103" s="1666"/>
    </row>
    <row r="104" spans="1:14">
      <c r="A104" s="3666" t="s">
        <v>3299</v>
      </c>
      <c r="B104" s="3666" t="s">
        <v>3300</v>
      </c>
      <c r="C104" s="3088" t="s">
        <v>3301</v>
      </c>
      <c r="D104" s="3089"/>
      <c r="E104" s="3089"/>
      <c r="F104" s="3089"/>
      <c r="G104" s="3089"/>
      <c r="H104" s="3089"/>
      <c r="I104" s="3089"/>
      <c r="J104" s="3090"/>
      <c r="K104" s="3091"/>
      <c r="L104" s="3091"/>
      <c r="M104" s="3091"/>
      <c r="N104" s="3091"/>
    </row>
    <row r="105" spans="1:14">
      <c r="A105" s="3666"/>
      <c r="B105" s="3666"/>
      <c r="C105" s="3092" t="s">
        <v>3302</v>
      </c>
      <c r="D105" s="3092" t="s">
        <v>3303</v>
      </c>
      <c r="E105" s="3092" t="s">
        <v>3304</v>
      </c>
      <c r="F105" s="3092" t="s">
        <v>3305</v>
      </c>
      <c r="G105" s="3092" t="s">
        <v>3306</v>
      </c>
      <c r="H105" s="3092" t="s">
        <v>3307</v>
      </c>
      <c r="I105" s="3092" t="s">
        <v>3308</v>
      </c>
      <c r="J105" s="3092" t="s">
        <v>3309</v>
      </c>
      <c r="K105" s="3092" t="s">
        <v>3310</v>
      </c>
      <c r="L105" s="3092" t="s">
        <v>3311</v>
      </c>
      <c r="M105" s="3092" t="s">
        <v>3312</v>
      </c>
      <c r="N105" s="3092" t="s">
        <v>3313</v>
      </c>
    </row>
    <row r="106" spans="1:14">
      <c r="A106" s="3652" t="s">
        <v>3314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65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65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65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65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653"/>
      <c r="B111" s="3092" t="s">
        <v>3272</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654"/>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655" t="s">
        <v>3315</v>
      </c>
      <c r="B113" s="3655"/>
      <c r="C113" s="3655"/>
      <c r="D113" s="3655"/>
      <c r="E113" s="3655"/>
      <c r="F113" s="3655"/>
      <c r="G113" s="3655"/>
      <c r="H113" s="3655"/>
      <c r="I113" s="3655"/>
      <c r="J113" s="3655"/>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3316</v>
      </c>
      <c r="B116" s="3112">
        <f>G3</f>
        <v>3.5</v>
      </c>
      <c r="C116" s="3097" t="s">
        <v>3317</v>
      </c>
      <c r="D116" s="3098">
        <f>SUMPRODUCT((A118:A122=F116)*(B117:M117=H116)*B118:M122)</f>
        <v>0</v>
      </c>
      <c r="E116" s="162" t="s">
        <v>3318</v>
      </c>
      <c r="F116" s="3099" t="str">
        <f>E2</f>
        <v>商业</v>
      </c>
      <c r="G116" s="162" t="s">
        <v>3319</v>
      </c>
      <c r="H116" s="3099">
        <f>G2</f>
        <v>0</v>
      </c>
      <c r="I116" s="162"/>
      <c r="J116" s="3100"/>
      <c r="K116" s="3100"/>
      <c r="L116" s="3100"/>
      <c r="M116" s="3100"/>
      <c r="N116" s="3095"/>
    </row>
    <row r="117" spans="1:14">
      <c r="A117" s="3101"/>
      <c r="B117" s="3102" t="s">
        <v>3320</v>
      </c>
      <c r="C117" s="3102" t="s">
        <v>3321</v>
      </c>
      <c r="D117" s="3102" t="s">
        <v>3322</v>
      </c>
      <c r="E117" s="3103" t="s">
        <v>3323</v>
      </c>
      <c r="F117" s="3103" t="s">
        <v>3324</v>
      </c>
      <c r="G117" s="3103" t="s">
        <v>3325</v>
      </c>
      <c r="H117" s="3104" t="s">
        <v>3326</v>
      </c>
      <c r="I117" s="3104" t="s">
        <v>3327</v>
      </c>
      <c r="J117" s="3105" t="s">
        <v>3328</v>
      </c>
      <c r="K117" s="3105" t="s">
        <v>3329</v>
      </c>
      <c r="L117" s="3105" t="s">
        <v>3330</v>
      </c>
      <c r="M117" s="3106" t="s">
        <v>3331</v>
      </c>
      <c r="N117" s="3095"/>
    </row>
    <row r="118" spans="1:14">
      <c r="A118" s="3055" t="s">
        <v>3332</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6">I118</f>
        <v>0.78559999999999997</v>
      </c>
      <c r="K118" s="3087">
        <f t="shared" si="36"/>
        <v>0.78559999999999997</v>
      </c>
      <c r="L118" s="3087">
        <f t="shared" si="36"/>
        <v>0.78559999999999997</v>
      </c>
      <c r="M118" s="3107">
        <f t="shared" si="36"/>
        <v>0.78559999999999997</v>
      </c>
      <c r="N118" s="3095"/>
    </row>
    <row r="119" spans="1:14">
      <c r="A119" s="3055" t="s">
        <v>3333</v>
      </c>
      <c r="B119" s="3087">
        <f>ROUND(0.993-0.0112*B116,4)</f>
        <v>0.95379999999999998</v>
      </c>
      <c r="C119" s="3087">
        <f>B119</f>
        <v>0.95379999999999998</v>
      </c>
      <c r="D119" s="3087">
        <f>ROUND(0.9415-0.0142*B116,4)</f>
        <v>0.89180000000000004</v>
      </c>
      <c r="E119" s="3087">
        <f t="shared" ref="E119:H120" si="37">D119</f>
        <v>0.89180000000000004</v>
      </c>
      <c r="F119" s="3087">
        <f t="shared" si="37"/>
        <v>0.89180000000000004</v>
      </c>
      <c r="G119" s="3087">
        <f t="shared" si="37"/>
        <v>0.89180000000000004</v>
      </c>
      <c r="H119" s="3087">
        <f t="shared" si="37"/>
        <v>0.89180000000000004</v>
      </c>
      <c r="I119" s="3087">
        <f>ROUND(0.838-0.0182*B116,4)</f>
        <v>0.77429999999999999</v>
      </c>
      <c r="J119" s="3087">
        <f t="shared" si="36"/>
        <v>0.77429999999999999</v>
      </c>
      <c r="K119" s="3087">
        <f t="shared" si="36"/>
        <v>0.77429999999999999</v>
      </c>
      <c r="L119" s="3087">
        <f t="shared" si="36"/>
        <v>0.77429999999999999</v>
      </c>
      <c r="M119" s="3107">
        <f t="shared" si="36"/>
        <v>0.77429999999999999</v>
      </c>
      <c r="N119" s="3095"/>
    </row>
    <row r="120" spans="1:14">
      <c r="A120" s="3055" t="s">
        <v>3334</v>
      </c>
      <c r="B120" s="3087">
        <f>ROUND(0.9448-0.0115*B116,4)</f>
        <v>0.90459999999999996</v>
      </c>
      <c r="C120" s="3087">
        <f>B120</f>
        <v>0.90459999999999996</v>
      </c>
      <c r="D120" s="3087">
        <f>ROUND(0.937-0.0145*B116,4)</f>
        <v>0.88629999999999998</v>
      </c>
      <c r="E120" s="3087">
        <f t="shared" si="37"/>
        <v>0.88629999999999998</v>
      </c>
      <c r="F120" s="3087">
        <f t="shared" si="37"/>
        <v>0.88629999999999998</v>
      </c>
      <c r="G120" s="3087">
        <f t="shared" si="37"/>
        <v>0.88629999999999998</v>
      </c>
      <c r="H120" s="3087">
        <f t="shared" si="37"/>
        <v>0.88629999999999998</v>
      </c>
      <c r="I120" s="3087">
        <f>ROUND(0.7965-0.0185*B116,4)</f>
        <v>0.73180000000000001</v>
      </c>
      <c r="J120" s="3087">
        <f t="shared" si="36"/>
        <v>0.73180000000000001</v>
      </c>
      <c r="K120" s="3087">
        <f t="shared" si="36"/>
        <v>0.73180000000000001</v>
      </c>
      <c r="L120" s="3087">
        <f t="shared" si="36"/>
        <v>0.73180000000000001</v>
      </c>
      <c r="M120" s="3107">
        <f t="shared" si="36"/>
        <v>0.73180000000000001</v>
      </c>
      <c r="N120" s="3095"/>
    </row>
    <row r="121" spans="1:14" ht="13.5" thickBot="1">
      <c r="A121" s="3108" t="s">
        <v>3335</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6"/>
        <v>0.52400000000000002</v>
      </c>
      <c r="K121" s="3109">
        <f t="shared" si="36"/>
        <v>0.52400000000000002</v>
      </c>
      <c r="L121" s="3109">
        <f t="shared" si="36"/>
        <v>0.52400000000000002</v>
      </c>
      <c r="M121" s="3110">
        <f t="shared" si="36"/>
        <v>0.52400000000000002</v>
      </c>
      <c r="N121" s="3095"/>
    </row>
    <row r="122" spans="1:14">
      <c r="A122" s="3111" t="s">
        <v>2616</v>
      </c>
      <c r="B122" s="3087">
        <f>ROUND(0.9404-0.0106*B116,4)</f>
        <v>0.90329999999999999</v>
      </c>
      <c r="C122" s="3087">
        <f>B122</f>
        <v>0.90329999999999999</v>
      </c>
      <c r="D122" s="3087">
        <f>ROUND(0.8955-0.0135*B116,4)</f>
        <v>0.84830000000000005</v>
      </c>
      <c r="E122" s="3087">
        <f t="shared" ref="E122:H122" si="38">D122</f>
        <v>0.84830000000000005</v>
      </c>
      <c r="F122" s="3087">
        <f t="shared" si="38"/>
        <v>0.84830000000000005</v>
      </c>
      <c r="G122" s="3087">
        <f t="shared" si="38"/>
        <v>0.84830000000000005</v>
      </c>
      <c r="H122" s="3087">
        <f t="shared" si="38"/>
        <v>0.84830000000000005</v>
      </c>
      <c r="I122" s="3087">
        <f>ROUND(0.7632-0.0166*B116,4)</f>
        <v>0.70509999999999995</v>
      </c>
      <c r="J122" s="3087">
        <f t="shared" si="36"/>
        <v>0.70509999999999995</v>
      </c>
      <c r="K122" s="3087">
        <f t="shared" si="36"/>
        <v>0.70509999999999995</v>
      </c>
      <c r="L122" s="3087">
        <f t="shared" si="36"/>
        <v>0.70509999999999995</v>
      </c>
      <c r="M122" s="3107">
        <f t="shared" si="36"/>
        <v>0.70509999999999995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1" sqref="D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3386</v>
      </c>
      <c r="D1" s="1270" t="s">
        <v>43</v>
      </c>
      <c r="E1" s="1271" t="s">
        <v>678</v>
      </c>
      <c r="F1" s="998">
        <f ca="1">J53</f>
        <v>0</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341.64190000000002</v>
      </c>
      <c r="C2" s="1288" t="s">
        <v>879</v>
      </c>
      <c r="D2" s="1374">
        <f ca="1">C40+J29+L46</f>
        <v>3416419</v>
      </c>
      <c r="E2" s="1294" t="s">
        <v>880</v>
      </c>
      <c r="F2" s="1295"/>
      <c r="G2" s="2476"/>
      <c r="H2" s="2466"/>
      <c r="I2" s="2466"/>
      <c r="J2" s="2466"/>
      <c r="K2" s="2467"/>
      <c r="L2" s="2466"/>
      <c r="M2" s="2466"/>
    </row>
    <row r="3" spans="1:37" ht="18" customHeight="1" thickBot="1">
      <c r="A3" s="1296" t="s">
        <v>881</v>
      </c>
      <c r="B3" s="1297">
        <f ca="1">IF(ISERROR(D2/F43),0,ROUND(D2/F43,0))</f>
        <v>7564</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649" t="s">
        <v>694</v>
      </c>
      <c r="C6" s="1010">
        <f ca="1">ROUND(F6*F8*F7*(1-F9),0)</f>
        <v>0</v>
      </c>
      <c r="D6" s="147" t="s">
        <v>2106</v>
      </c>
      <c r="E6" s="294" t="s">
        <v>696</v>
      </c>
      <c r="F6" s="295">
        <f ca="1">INDIRECT("'数据-取费表'!u"&amp;$G$1)</f>
        <v>0</v>
      </c>
      <c r="G6" s="1291"/>
      <c r="H6" s="1005" t="s">
        <v>398</v>
      </c>
      <c r="I6" s="3649" t="s">
        <v>694</v>
      </c>
      <c r="J6" s="293">
        <f ca="1">ROUND(M6*M8*M7*(1-M9),0)</f>
        <v>0</v>
      </c>
      <c r="K6" s="1283" t="s">
        <v>2107</v>
      </c>
      <c r="L6" s="294" t="s">
        <v>696</v>
      </c>
      <c r="M6" s="295">
        <f ca="1">INDIRECT("'数据-取费表'!z"&amp;$G$1)</f>
        <v>0</v>
      </c>
    </row>
    <row r="7" spans="1:37" ht="18" customHeight="1">
      <c r="A7" s="1009"/>
      <c r="B7" s="3650"/>
      <c r="C7" s="1011"/>
      <c r="D7" s="299"/>
      <c r="E7" s="1012" t="s">
        <v>697</v>
      </c>
      <c r="F7" s="295">
        <f ca="1">IF(INDIRECT("'数据-取费表'!ah"&amp;$G$1)="",INDIRECT("'数据-取费表'!k"&amp;$G$1),INDIRECT("'数据-取费表'!ah"&amp;$G$1))</f>
        <v>451.69</v>
      </c>
      <c r="G7" s="1291"/>
      <c r="H7" s="296"/>
      <c r="I7" s="3650"/>
      <c r="J7" s="298"/>
      <c r="K7" s="299"/>
      <c r="L7" s="294" t="s">
        <v>697</v>
      </c>
      <c r="M7" s="295">
        <f ca="1">F7</f>
        <v>451.69</v>
      </c>
    </row>
    <row r="8" spans="1:37" ht="18" customHeight="1">
      <c r="A8" s="296"/>
      <c r="B8" s="3650"/>
      <c r="C8" s="298"/>
      <c r="D8" s="299"/>
      <c r="E8" s="294" t="s">
        <v>698</v>
      </c>
      <c r="F8" s="295">
        <f ca="1">INDIRECT("'数据-取费表'!ai"&amp;$G$1)</f>
        <v>365</v>
      </c>
      <c r="G8" s="1291"/>
      <c r="H8" s="296"/>
      <c r="I8" s="3650"/>
      <c r="J8" s="298"/>
      <c r="K8" s="299"/>
      <c r="L8" s="294" t="s">
        <v>698</v>
      </c>
      <c r="M8" s="295">
        <f ca="1">INDIRECT("'数据-取费表'!ai"&amp;$G$1)</f>
        <v>365</v>
      </c>
    </row>
    <row r="9" spans="1:37" ht="18" customHeight="1">
      <c r="A9" s="296"/>
      <c r="B9" s="3651"/>
      <c r="C9" s="298"/>
      <c r="D9" s="299"/>
      <c r="E9" s="294" t="s">
        <v>699</v>
      </c>
      <c r="F9" s="304">
        <f ca="1">INDIRECT("'数据-取费表'!w"&amp;$G$1)</f>
        <v>0.1</v>
      </c>
      <c r="G9" s="1291"/>
      <c r="H9" s="296"/>
      <c r="I9" s="36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3405993</v>
      </c>
      <c r="D13" s="1017" t="s">
        <v>705</v>
      </c>
      <c r="E13" s="1017" t="s">
        <v>706</v>
      </c>
      <c r="F13" s="1018">
        <f ca="1">INDIRECT("'数据-取费表'!y"&amp;$G$1)</f>
        <v>0.98</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2348788</v>
      </c>
      <c r="D14" s="1256" t="s">
        <v>708</v>
      </c>
      <c r="E14" s="1254"/>
      <c r="F14" s="311"/>
      <c r="G14" s="1291"/>
      <c r="H14" s="927" t="s">
        <v>398</v>
      </c>
      <c r="I14" s="294" t="s">
        <v>709</v>
      </c>
      <c r="J14" s="21">
        <f ca="1">C29</f>
        <v>3475503</v>
      </c>
      <c r="K14" s="12"/>
      <c r="L14" s="758"/>
      <c r="M14" s="759"/>
    </row>
    <row r="15" spans="1:37" s="1303" customFormat="1" ht="18" customHeight="1" thickBot="1">
      <c r="A15" s="927" t="s">
        <v>399</v>
      </c>
      <c r="B15" s="294" t="s">
        <v>710</v>
      </c>
      <c r="C15" s="21">
        <f ca="1">ROUND(C14*F15,0)</f>
        <v>70464</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52133</v>
      </c>
      <c r="K16" s="1023" t="s">
        <v>715</v>
      </c>
      <c r="L16" s="1024"/>
      <c r="M16" s="1008"/>
    </row>
    <row r="17" spans="1:37" s="1303" customFormat="1" ht="18" customHeight="1">
      <c r="A17" s="927" t="s">
        <v>681</v>
      </c>
      <c r="B17" s="294" t="s">
        <v>716</v>
      </c>
      <c r="C17" s="21">
        <f ca="1">ROUND(F17*(F43+INDIRECT("'数据-取费表'!S"&amp;$G$1)),0)</f>
        <v>90338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35232</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2544822</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50896</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52133</v>
      </c>
      <c r="K22" s="1255" t="s">
        <v>739</v>
      </c>
      <c r="L22" s="294" t="s">
        <v>712</v>
      </c>
      <c r="M22" s="320">
        <f ca="1">INDIRECT("'数据-取费表'!Ak"&amp;$G$1)</f>
        <v>1.4999999999999999E-2</v>
      </c>
    </row>
    <row r="23" spans="1:37" s="1303" customFormat="1" ht="18" customHeight="1">
      <c r="A23" s="927" t="s">
        <v>397</v>
      </c>
      <c r="B23" s="294" t="s">
        <v>740</v>
      </c>
      <c r="C23" s="21">
        <f ca="1">IF('数据-取费表'!B22&lt;=1,ROUND(C19*F24*F23/2,0)+ROUND(C20*F24*F23/2,0),ROUND(C19*(POWER((1+F24),F23/2)-1),0)+ROUND(C20*(POWER((1+F24),F23/2)-1),0))</f>
        <v>89552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-52133</v>
      </c>
      <c r="K25" s="1031" t="s">
        <v>753</v>
      </c>
      <c r="L25" s="1032"/>
      <c r="M25" s="1033"/>
    </row>
    <row r="26" spans="1:37" ht="18" customHeight="1">
      <c r="A26" s="927" t="s">
        <v>397</v>
      </c>
      <c r="B26" s="294" t="s">
        <v>754</v>
      </c>
      <c r="C26" s="21">
        <f ca="1">ROUND((C19+C20)*F26,0)</f>
        <v>519144</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3475503</v>
      </c>
      <c r="D29" s="1028"/>
      <c r="E29" s="1026"/>
      <c r="F29" s="1029"/>
      <c r="G29" s="1302"/>
      <c r="H29" s="325" t="s">
        <v>396</v>
      </c>
      <c r="I29" s="326" t="s">
        <v>768</v>
      </c>
      <c r="J29" s="327">
        <f ca="1">ROUND(J26/(1+F40)^F41,0)</f>
        <v>0</v>
      </c>
      <c r="K29" s="328" t="s">
        <v>769</v>
      </c>
      <c r="L29" s="329"/>
      <c r="M29" s="330">
        <f ca="1">INDIRECT("'数据-取费表'!k"&amp;$G$1)</f>
        <v>451.69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57242</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7" t="s">
        <v>2310</v>
      </c>
      <c r="I31" s="1304"/>
      <c r="J31" s="1305"/>
      <c r="K31" s="121"/>
      <c r="L31" s="2469"/>
      <c r="M31" s="2470"/>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52133</v>
      </c>
      <c r="D36" s="1255" t="s">
        <v>771</v>
      </c>
      <c r="E36" s="294" t="s">
        <v>712</v>
      </c>
      <c r="F36" s="320">
        <f ca="1">INDIRECT("'数据-取费表'!Ak"&amp;$G$1)</f>
        <v>1.4999999999999999E-2</v>
      </c>
      <c r="G36" s="1291"/>
      <c r="H36" s="2471"/>
      <c r="I36" s="1304"/>
      <c r="J36" s="1305"/>
      <c r="K36" s="2329"/>
      <c r="L36" s="2471"/>
      <c r="M36" s="2471"/>
    </row>
    <row r="37" spans="1:18" ht="18" customHeight="1">
      <c r="A37" s="927" t="s">
        <v>437</v>
      </c>
      <c r="B37" s="294" t="s">
        <v>742</v>
      </c>
      <c r="C37" s="21">
        <f ca="1">ROUND(C13*F37,0)</f>
        <v>5109</v>
      </c>
      <c r="D37" s="1255" t="s">
        <v>743</v>
      </c>
      <c r="E37" s="294" t="s">
        <v>744</v>
      </c>
      <c r="F37" s="321">
        <f ca="1">INDIRECT("'数据-取费表'!Al"&amp;$G$1)</f>
        <v>1.5E-3</v>
      </c>
      <c r="G37" s="1291"/>
      <c r="H37" s="2471"/>
      <c r="I37" s="1304"/>
      <c r="J37" s="1305"/>
      <c r="K37" s="2329"/>
      <c r="L37" s="2471"/>
      <c r="M37" s="2471"/>
    </row>
    <row r="38" spans="1:18" ht="18" customHeight="1" thickBot="1">
      <c r="A38" s="1025" t="s">
        <v>684</v>
      </c>
      <c r="B38" s="1026" t="s">
        <v>728</v>
      </c>
      <c r="C38" s="1027">
        <f ca="1">ROUND(C5*F38,0)</f>
        <v>0</v>
      </c>
      <c r="D38" s="1028" t="s">
        <v>748</v>
      </c>
      <c r="E38" s="1026" t="s">
        <v>744</v>
      </c>
      <c r="F38" s="1022">
        <f ca="1">INDIRECT("'数据-取费表'!Am"&amp;$G$1)</f>
        <v>0.01</v>
      </c>
      <c r="G38" s="1291"/>
      <c r="H38" s="2471"/>
      <c r="I38" s="1304"/>
      <c r="J38" s="1305"/>
      <c r="K38" s="2469"/>
      <c r="L38" s="2471"/>
      <c r="M38" s="2471"/>
    </row>
    <row r="39" spans="1:18" ht="24.6" customHeight="1" thickTop="1">
      <c r="A39" s="1015" t="s">
        <v>394</v>
      </c>
      <c r="B39" s="1030" t="s">
        <v>772</v>
      </c>
      <c r="C39" s="302">
        <f ca="1">C5-C30</f>
        <v>-57242</v>
      </c>
      <c r="D39" s="1031" t="s">
        <v>773</v>
      </c>
      <c r="E39" s="1032"/>
      <c r="F39" s="1033"/>
      <c r="G39" s="1291"/>
      <c r="H39" s="2471"/>
      <c r="I39" s="1304"/>
      <c r="J39" s="1305"/>
      <c r="K39" s="2469"/>
      <c r="L39" s="2471"/>
      <c r="M39" s="2471"/>
    </row>
    <row r="40" spans="1:18" ht="18" customHeight="1">
      <c r="A40" s="291" t="s">
        <v>395</v>
      </c>
      <c r="B40" s="292" t="s">
        <v>774</v>
      </c>
      <c r="C40" s="293">
        <f ca="1">ROUND(C39*(1-((1+F42)/(1+F40))^F41)/(F40-F42),0)</f>
        <v>0</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2.5000000000000001E-2</v>
      </c>
      <c r="G42" s="1291"/>
      <c r="H42" s="121"/>
      <c r="I42" s="1304"/>
      <c r="J42" s="1305"/>
      <c r="K42" s="2329"/>
      <c r="L42" s="121"/>
      <c r="M42" s="121"/>
    </row>
    <row r="43" spans="1:18" ht="18" customHeight="1" thickBot="1">
      <c r="A43" s="325" t="s">
        <v>396</v>
      </c>
      <c r="B43" s="326" t="s">
        <v>776</v>
      </c>
      <c r="C43" s="327">
        <f ca="1">ROUND(C40/F43,0)</f>
        <v>0</v>
      </c>
      <c r="D43" s="328" t="s">
        <v>777</v>
      </c>
      <c r="E43" s="329" t="s">
        <v>778</v>
      </c>
      <c r="F43" s="330">
        <f ca="1">INDIRECT("'数据-取费表'!k"&amp;$G$1)</f>
        <v>451.69</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3355</v>
      </c>
      <c r="B45" s="1306"/>
      <c r="C45" s="1375">
        <f ca="1">ROUND((C68-C40)/10000,4)</f>
        <v>0</v>
      </c>
      <c r="D45" s="3128" t="s">
        <v>3356</v>
      </c>
      <c r="E45" s="1306"/>
      <c r="F45" s="1306"/>
      <c r="O45" s="1309" t="s">
        <v>808</v>
      </c>
      <c r="P45" s="1365"/>
      <c r="Q45" s="1365"/>
      <c r="R45" s="1365"/>
    </row>
    <row r="46" spans="1:18" s="1291" customFormat="1" ht="13.5" thickBot="1">
      <c r="A46" s="1310" t="s">
        <v>809</v>
      </c>
      <c r="C46" s="1311">
        <f ca="1">ROUND(C45,0)</f>
        <v>0</v>
      </c>
      <c r="D46" s="1312" t="str">
        <f>C2</f>
        <v>万元</v>
      </c>
      <c r="I46" s="1313" t="s">
        <v>810</v>
      </c>
      <c r="J46" s="1314"/>
      <c r="K46" s="1315"/>
      <c r="L46" s="1316">
        <f ca="1">IF(M47="住宅",0,IF(L48&gt;J51,L60,J60))</f>
        <v>3416419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3389</v>
      </c>
      <c r="K47" s="1322" t="s">
        <v>816</v>
      </c>
      <c r="L47" s="1323">
        <f ca="1">INDIRECT("'数据-取费表'!d"&amp;$G$1)</f>
        <v>0</v>
      </c>
      <c r="M47" s="1287" t="str">
        <f>IF(ISNUMBER(FIND("住宅",C1)),"住宅","非住宅")</f>
        <v>非住宅</v>
      </c>
      <c r="O47" s="1324" t="s">
        <v>403</v>
      </c>
      <c r="P47" s="1325" t="s">
        <v>817</v>
      </c>
      <c r="Q47" s="1326">
        <f ca="1">C40+J29</f>
        <v>0</v>
      </c>
      <c r="R47" s="1326" t="s">
        <v>818</v>
      </c>
    </row>
    <row r="48" spans="1:18" s="1291" customFormat="1" ht="28.5" thickBot="1">
      <c r="A48" s="1046" t="s">
        <v>438</v>
      </c>
      <c r="B48" s="292" t="s">
        <v>692</v>
      </c>
      <c r="C48" s="1267">
        <f ca="1">C49+C53+C55</f>
        <v>0</v>
      </c>
      <c r="D48" s="1048"/>
      <c r="E48" s="1049"/>
      <c r="F48" s="907"/>
      <c r="G48" s="681"/>
      <c r="H48" s="682"/>
      <c r="I48" s="1327" t="s">
        <v>819</v>
      </c>
      <c r="J48" s="1328" t="s">
        <v>3390</v>
      </c>
      <c r="K48" s="1329" t="s">
        <v>820</v>
      </c>
      <c r="L48" s="1330">
        <f ca="1">INDIRECT("'数据-取费表'!f"&amp;$G$1)</f>
        <v>0</v>
      </c>
      <c r="O48" s="1324" t="s">
        <v>404</v>
      </c>
      <c r="P48" s="1325" t="s">
        <v>821</v>
      </c>
      <c r="Q48" s="1326">
        <f ca="1">J60</f>
        <v>3416419</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f>'数据-取费表'!N18</f>
        <v>2023</v>
      </c>
      <c r="K49" s="1329" t="s">
        <v>824</v>
      </c>
      <c r="L49" s="1332"/>
      <c r="O49" s="1333" t="s">
        <v>405</v>
      </c>
      <c r="P49" s="1325" t="s">
        <v>825</v>
      </c>
      <c r="Q49" s="1326">
        <f ca="1">C29</f>
        <v>3475503</v>
      </c>
      <c r="R49" s="1326" t="s">
        <v>818</v>
      </c>
    </row>
    <row r="50" spans="1:18" s="1291" customFormat="1" ht="13.5" thickBot="1">
      <c r="A50" s="921"/>
      <c r="B50" s="924"/>
      <c r="C50" s="925"/>
      <c r="D50" s="898"/>
      <c r="E50" s="992" t="s">
        <v>697</v>
      </c>
      <c r="F50" s="993">
        <f ca="1">F7</f>
        <v>451.69</v>
      </c>
      <c r="H50" s="682"/>
      <c r="I50" s="1327" t="s">
        <v>826</v>
      </c>
      <c r="J50" s="1334">
        <f>SUMPRODUCT((I63:I65=J47)*(J62:L62=J48)*(J63:L65))</f>
        <v>60</v>
      </c>
      <c r="K50" s="1329" t="s">
        <v>827</v>
      </c>
      <c r="L50" s="1332"/>
      <c r="M50" s="1335"/>
      <c r="O50" s="1333" t="s">
        <v>406</v>
      </c>
      <c r="P50" s="1325" t="s">
        <v>828</v>
      </c>
      <c r="Q50" s="1336">
        <f ca="1">J58</f>
        <v>0.98299999999999998</v>
      </c>
      <c r="R50" s="1326"/>
    </row>
    <row r="51" spans="1:18" s="1291" customFormat="1" ht="13.5" thickBot="1">
      <c r="A51" s="922"/>
      <c r="B51" s="924"/>
      <c r="C51" s="925"/>
      <c r="D51" s="898"/>
      <c r="E51" s="926" t="s">
        <v>698</v>
      </c>
      <c r="F51" s="295">
        <f ca="1">F8</f>
        <v>365</v>
      </c>
      <c r="I51" s="1337" t="s">
        <v>829</v>
      </c>
      <c r="J51" s="1330">
        <f>IF(J49="",J50,J49+J50-YEAR('数据-取费表'!B2))</f>
        <v>59</v>
      </c>
      <c r="K51" s="1338" t="s">
        <v>830</v>
      </c>
      <c r="L51" s="1339">
        <f ca="1">ROUND(-PV(INDIRECT("'数据-取费表'!h"&amp;$G$1),J51,(C39-C13*C76),0),0)</f>
        <v>-4937927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647" t="s">
        <v>837</v>
      </c>
      <c r="L53" s="3648"/>
      <c r="O53" s="1324" t="s">
        <v>409</v>
      </c>
      <c r="P53" s="1325" t="s">
        <v>838</v>
      </c>
      <c r="Q53" s="1326">
        <f ca="1">Q47+Q48</f>
        <v>3416419</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0.98299999999999998</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3405993</v>
      </c>
      <c r="D56" s="1351"/>
      <c r="E56" s="1352"/>
      <c r="F56" s="1344"/>
      <c r="I56" s="1353" t="s">
        <v>842</v>
      </c>
      <c r="J56" s="1354" t="s">
        <v>43</v>
      </c>
      <c r="K56" s="1327" t="s">
        <v>843</v>
      </c>
      <c r="L56" s="1330" t="str">
        <f ca="1">IF(L48&lt;J51,"——",L48-J51)</f>
        <v>——</v>
      </c>
      <c r="O56" s="1324" t="s">
        <v>403</v>
      </c>
      <c r="P56" s="1325" t="s">
        <v>817</v>
      </c>
      <c r="Q56" s="1326">
        <f ca="1">C40+J29</f>
        <v>0</v>
      </c>
      <c r="R56" s="1326" t="s">
        <v>818</v>
      </c>
    </row>
    <row r="57" spans="1:18" s="1291" customFormat="1" ht="24.75" thickBot="1">
      <c r="A57" s="1355"/>
      <c r="B57" s="895" t="s">
        <v>767</v>
      </c>
      <c r="C57" s="230">
        <f ca="1">C29</f>
        <v>3475503</v>
      </c>
      <c r="D57" s="1356"/>
      <c r="E57" s="1357"/>
      <c r="F57" s="1358"/>
      <c r="I57" s="1359" t="s">
        <v>844</v>
      </c>
      <c r="J57" s="1360">
        <f ca="1">IF(OR(M47="住宅",J51&lt;L48,J56="是"),"——",J51-L48)</f>
        <v>59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57242</v>
      </c>
      <c r="D58" s="905" t="s">
        <v>715</v>
      </c>
      <c r="E58" s="906"/>
      <c r="F58" s="907"/>
      <c r="I58" s="1359" t="s">
        <v>848</v>
      </c>
      <c r="J58" s="1361">
        <f ca="1">IF(J55&lt;0.4,0.4,J55)</f>
        <v>0.98299999999999998</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3416419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3416419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10" t="s">
        <v>859</v>
      </c>
      <c r="K62" s="610" t="s">
        <v>860</v>
      </c>
      <c r="L62" s="610" t="s">
        <v>861</v>
      </c>
      <c r="M62" s="1367" t="s">
        <v>862</v>
      </c>
      <c r="O62" s="1324" t="s">
        <v>409</v>
      </c>
      <c r="P62" s="1325" t="s">
        <v>863</v>
      </c>
      <c r="Q62" s="1326">
        <f ca="1">Q56+Q57</f>
        <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52133</v>
      </c>
      <c r="D64" s="909" t="s">
        <v>791</v>
      </c>
      <c r="E64" s="895"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5109</v>
      </c>
      <c r="D65" s="909" t="s">
        <v>743</v>
      </c>
      <c r="E65" s="895" t="s">
        <v>744</v>
      </c>
      <c r="F65" s="321">
        <f t="shared" ca="1" si="0"/>
        <v>1.5E-3</v>
      </c>
      <c r="I65" s="1366" t="s">
        <v>867</v>
      </c>
      <c r="J65" s="610">
        <v>40</v>
      </c>
      <c r="K65" s="610">
        <v>30</v>
      </c>
      <c r="L65" s="610">
        <v>50</v>
      </c>
      <c r="M65" s="1368">
        <v>0.02</v>
      </c>
      <c r="O65" s="1324" t="s">
        <v>403</v>
      </c>
      <c r="P65" s="1325" t="s">
        <v>868</v>
      </c>
      <c r="Q65" s="1326">
        <f ca="1">C40+J29</f>
        <v>0</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-57242</v>
      </c>
      <c r="D67" s="908" t="s">
        <v>753</v>
      </c>
      <c r="E67" s="913"/>
      <c r="F67" s="914"/>
      <c r="O67" s="1333" t="s">
        <v>405</v>
      </c>
      <c r="P67" s="1325" t="s">
        <v>850</v>
      </c>
      <c r="Q67" s="1369">
        <f ca="1">L51</f>
        <v>-4937927</v>
      </c>
      <c r="R67" s="1326" t="s">
        <v>870</v>
      </c>
    </row>
    <row r="68" spans="1:18" s="1291" customFormat="1" ht="16.5" thickBot="1">
      <c r="A68" s="892" t="s">
        <v>395</v>
      </c>
      <c r="B68" s="893" t="s">
        <v>774</v>
      </c>
      <c r="C68" s="293">
        <f ca="1">ROUND(C67*(1-((1+F70)/(1+F68))^F69)/(F68-F70),0)</f>
        <v>0</v>
      </c>
      <c r="D68" s="910" t="s">
        <v>758</v>
      </c>
      <c r="E68" s="895" t="s">
        <v>759</v>
      </c>
      <c r="F68" s="304">
        <f ca="1">F40</f>
        <v>5.5E-2</v>
      </c>
      <c r="O68" s="1333" t="s">
        <v>406</v>
      </c>
      <c r="P68" s="1370" t="s">
        <v>871</v>
      </c>
      <c r="Q68" s="1326">
        <f ca="1">ROUND(Q69-Q70*Q71,0)</f>
        <v>-261602</v>
      </c>
      <c r="R68" s="1326" t="s">
        <v>414</v>
      </c>
    </row>
    <row r="69" spans="1:18" s="1291" customFormat="1" ht="13.5" thickBot="1">
      <c r="A69" s="896"/>
      <c r="B69" s="897"/>
      <c r="C69" s="298"/>
      <c r="D69" s="915" t="s">
        <v>762</v>
      </c>
      <c r="E69" s="895" t="s">
        <v>763</v>
      </c>
      <c r="F69" s="324">
        <f ca="1">F41</f>
        <v>0</v>
      </c>
      <c r="O69" s="1333" t="s">
        <v>411</v>
      </c>
      <c r="P69" s="1370" t="s">
        <v>872</v>
      </c>
      <c r="Q69" s="1326">
        <f ca="1">C39</f>
        <v>-57242</v>
      </c>
      <c r="R69" s="1326" t="s">
        <v>818</v>
      </c>
    </row>
    <row r="70" spans="1:18" s="1291" customFormat="1" ht="13.5" thickBot="1">
      <c r="A70" s="899"/>
      <c r="B70" s="900"/>
      <c r="C70" s="302"/>
      <c r="D70" s="911"/>
      <c r="E70" s="895" t="s">
        <v>766</v>
      </c>
      <c r="F70" s="990"/>
      <c r="O70" s="1333" t="s">
        <v>412</v>
      </c>
      <c r="P70" s="1370" t="s">
        <v>873</v>
      </c>
      <c r="Q70" s="1326">
        <f ca="1">C13</f>
        <v>3405993</v>
      </c>
      <c r="R70" s="1326" t="s">
        <v>818</v>
      </c>
    </row>
    <row r="71" spans="1:18" s="1291" customFormat="1" ht="13.5" thickBot="1">
      <c r="A71" s="916" t="s">
        <v>396</v>
      </c>
      <c r="B71" s="917" t="s">
        <v>776</v>
      </c>
      <c r="C71" s="327">
        <f ca="1">ROUND(C68/F71,0)</f>
        <v>0</v>
      </c>
      <c r="D71" s="918" t="s">
        <v>777</v>
      </c>
      <c r="E71" s="919" t="s">
        <v>778</v>
      </c>
      <c r="F71" s="330">
        <f ca="1">F43</f>
        <v>451.69</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204360</v>
      </c>
      <c r="D75" s="1291"/>
      <c r="E75" s="1291"/>
      <c r="F75" s="1291"/>
      <c r="K75" s="1308"/>
      <c r="L75" s="1291"/>
      <c r="O75" s="1324" t="s">
        <v>409</v>
      </c>
      <c r="P75" s="1325" t="s">
        <v>838</v>
      </c>
      <c r="Q75" s="1326">
        <f ca="1">Q65+Q66</f>
        <v>0</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4.57</v>
      </c>
    </row>
    <row r="80" spans="1:18">
      <c r="B80" s="331" t="s">
        <v>800</v>
      </c>
      <c r="C80" s="266">
        <f ca="1">ROUND(C75/C39,3)</f>
        <v>-3.57</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2439</v>
      </c>
      <c r="B1" s="2581"/>
      <c r="C1" s="2593"/>
      <c r="D1" s="2593"/>
      <c r="E1" s="2582"/>
      <c r="F1" s="2583"/>
      <c r="G1" s="2584"/>
      <c r="J1" s="2587" t="s">
        <v>2318</v>
      </c>
      <c r="K1" s="2588"/>
      <c r="L1" s="2588"/>
      <c r="M1" s="2588"/>
      <c r="N1" s="2588"/>
      <c r="O1" s="2588"/>
      <c r="P1" s="2588"/>
      <c r="Q1" s="2588"/>
      <c r="R1" s="2589"/>
      <c r="S1" s="2590"/>
      <c r="T1" s="2590"/>
      <c r="U1" s="2590"/>
    </row>
    <row r="2" spans="1:22" s="2602" customFormat="1" ht="13.15" customHeight="1">
      <c r="A2" s="1292" t="s">
        <v>2319</v>
      </c>
      <c r="B2" s="2592" t="e">
        <f>IF(D2="——",C40,C40+E2)</f>
        <v>#DIV/0!</v>
      </c>
      <c r="C2" s="2593" t="s">
        <v>2320</v>
      </c>
      <c r="D2" s="3136" t="s">
        <v>3362</v>
      </c>
      <c r="E2" s="3137"/>
      <c r="F2" s="2595"/>
      <c r="G2" s="2596"/>
      <c r="H2" s="2597"/>
      <c r="I2" s="2598"/>
      <c r="J2" s="3677" t="s">
        <v>2321</v>
      </c>
      <c r="K2" s="3678"/>
      <c r="L2" s="2599" t="s">
        <v>2322</v>
      </c>
      <c r="M2" s="2599" t="s">
        <v>2323</v>
      </c>
      <c r="N2" s="2599" t="s">
        <v>2324</v>
      </c>
      <c r="O2" s="2599" t="s">
        <v>2325</v>
      </c>
      <c r="P2" s="2599" t="s">
        <v>2326</v>
      </c>
      <c r="Q2" s="2600" t="s">
        <v>2327</v>
      </c>
      <c r="R2" s="2601" t="s">
        <v>2328</v>
      </c>
      <c r="S2" s="2590"/>
      <c r="T2" s="2590"/>
      <c r="U2" s="2590"/>
      <c r="V2" s="2598"/>
    </row>
    <row r="3" spans="1:22" s="2602" customFormat="1" ht="13.15" customHeight="1">
      <c r="A3" s="2603" t="s">
        <v>2329</v>
      </c>
      <c r="B3" s="2604" t="e">
        <f>ROUND(B2*10000/B4,0)</f>
        <v>#DIV/0!</v>
      </c>
      <c r="C3" s="2593" t="s">
        <v>2330</v>
      </c>
      <c r="D3" s="2593"/>
      <c r="E3" s="2594"/>
      <c r="F3" s="2595"/>
      <c r="G3" s="2596"/>
      <c r="H3" s="2597"/>
      <c r="I3" s="2598"/>
      <c r="J3" s="3679" t="s">
        <v>2331</v>
      </c>
      <c r="K3" s="3680"/>
      <c r="L3" s="2605"/>
      <c r="M3" s="2605"/>
      <c r="N3" s="2605"/>
      <c r="O3" s="2605"/>
      <c r="P3" s="2605"/>
      <c r="Q3" s="2606"/>
      <c r="R3" s="2607">
        <f>SUM(L3:Q3)</f>
        <v>0</v>
      </c>
      <c r="S3" s="2590"/>
      <c r="T3" s="2590"/>
      <c r="U3" s="2590"/>
      <c r="V3" s="2598"/>
    </row>
    <row r="4" spans="1:22" s="2602" customFormat="1" ht="13.15" customHeight="1">
      <c r="A4" s="2608" t="s">
        <v>2332</v>
      </c>
      <c r="B4" s="2609"/>
      <c r="C4" s="2593"/>
      <c r="D4" s="2593"/>
      <c r="E4" s="2594"/>
      <c r="F4" s="2595"/>
      <c r="G4" s="2596"/>
      <c r="H4" s="2597"/>
      <c r="I4" s="2598"/>
      <c r="J4" s="3679" t="s">
        <v>2333</v>
      </c>
      <c r="K4" s="3680"/>
      <c r="L4" s="2610"/>
      <c r="M4" s="2610"/>
      <c r="N4" s="2610"/>
      <c r="O4" s="2610"/>
      <c r="P4" s="2610"/>
      <c r="Q4" s="2611"/>
      <c r="R4" s="2612">
        <f>SUM(L4:Q4)</f>
        <v>0</v>
      </c>
      <c r="S4" s="2590"/>
      <c r="T4" s="2590"/>
      <c r="U4" s="2590"/>
      <c r="V4" s="2598"/>
    </row>
    <row r="5" spans="1:22" s="2602" customFormat="1" ht="13.15" customHeight="1" thickBot="1">
      <c r="A5" s="2613" t="s">
        <v>2334</v>
      </c>
      <c r="B5" s="2614"/>
      <c r="C5" s="2593"/>
      <c r="D5" s="2615"/>
      <c r="E5" s="2595"/>
      <c r="F5" s="2595"/>
      <c r="G5" s="2596"/>
      <c r="H5" s="2597"/>
      <c r="I5" s="2598"/>
      <c r="J5" s="2616" t="s">
        <v>2335</v>
      </c>
      <c r="K5" s="2617"/>
      <c r="L5" s="2617"/>
      <c r="M5" s="2618"/>
      <c r="N5" s="2618"/>
      <c r="O5" s="2618"/>
      <c r="P5" s="2618"/>
      <c r="Q5" s="2618"/>
      <c r="R5" s="2601">
        <f>SUM(R14,R19,R24,R25,R27,R28)</f>
        <v>0</v>
      </c>
      <c r="S5" s="2590"/>
      <c r="T5" s="2590" t="s">
        <v>2336</v>
      </c>
      <c r="U5" s="2590" t="e">
        <f>ROUND(R5*10000/365/R3,1)</f>
        <v>#DIV/0!</v>
      </c>
      <c r="V5" s="2598"/>
    </row>
    <row r="6" spans="1:22" s="2602" customFormat="1" ht="13.15" customHeight="1" thickBot="1">
      <c r="A6" s="3685" t="s">
        <v>2337</v>
      </c>
      <c r="B6" s="3686"/>
      <c r="C6" s="3687"/>
      <c r="D6" s="2619"/>
      <c r="E6" s="2620"/>
      <c r="F6" s="2621"/>
      <c r="G6" s="2622"/>
      <c r="H6" s="2597"/>
      <c r="I6" s="2598"/>
      <c r="J6" s="3671">
        <v>1</v>
      </c>
      <c r="K6" s="3672" t="s">
        <v>2338</v>
      </c>
      <c r="L6" s="2623" t="s">
        <v>2339</v>
      </c>
      <c r="M6" s="2624" t="s">
        <v>2340</v>
      </c>
      <c r="N6" s="2624" t="s">
        <v>2341</v>
      </c>
      <c r="O6" s="2624" t="s">
        <v>2342</v>
      </c>
      <c r="P6" s="2624" t="s">
        <v>2343</v>
      </c>
      <c r="Q6" s="2624" t="s">
        <v>2344</v>
      </c>
      <c r="R6" s="2607" t="s">
        <v>2345</v>
      </c>
      <c r="S6" s="2590"/>
      <c r="T6" s="2590" t="s">
        <v>2346</v>
      </c>
      <c r="U6" s="2590"/>
      <c r="V6" s="2598"/>
    </row>
    <row r="7" spans="1:22" s="2602" customFormat="1" ht="13.15" customHeight="1">
      <c r="A7" s="2625" t="s">
        <v>2347</v>
      </c>
      <c r="B7" s="2626"/>
      <c r="C7" s="2627"/>
      <c r="D7" s="2628">
        <f>SUM(D9,D10,D11,D17,0)</f>
        <v>0</v>
      </c>
      <c r="E7" s="2629" t="e">
        <f>E9+E10+E11+E17</f>
        <v>#DIV/0!</v>
      </c>
      <c r="F7" s="2630"/>
      <c r="G7" s="2631"/>
      <c r="H7" s="2597"/>
      <c r="I7" s="2598"/>
      <c r="J7" s="3671"/>
      <c r="K7" s="3673"/>
      <c r="L7" s="2632" t="s">
        <v>2348</v>
      </c>
      <c r="M7" s="2633"/>
      <c r="N7" s="2609"/>
      <c r="O7" s="2634"/>
      <c r="P7" s="2634"/>
      <c r="Q7" s="2635">
        <v>365</v>
      </c>
      <c r="R7" s="2636">
        <f>ROUND(M7*N7*O7*P7*Q7/10000,0)</f>
        <v>0</v>
      </c>
      <c r="S7" s="2590"/>
      <c r="T7" s="2590" t="s">
        <v>2349</v>
      </c>
      <c r="U7" s="2590"/>
      <c r="V7" s="2598"/>
    </row>
    <row r="8" spans="1:22" s="2602" customFormat="1" ht="13.15" customHeight="1">
      <c r="A8" s="2637" t="s">
        <v>2350</v>
      </c>
      <c r="B8" s="3688" t="s">
        <v>2351</v>
      </c>
      <c r="C8" s="3689"/>
      <c r="D8" s="2638" t="s">
        <v>2352</v>
      </c>
      <c r="E8" s="2639" t="s">
        <v>2353</v>
      </c>
      <c r="F8" s="2640" t="s">
        <v>2354</v>
      </c>
      <c r="G8" s="2641"/>
      <c r="H8" s="2597"/>
      <c r="I8" s="2598"/>
      <c r="J8" s="3671"/>
      <c r="K8" s="3673"/>
      <c r="L8" s="2632" t="s">
        <v>2355</v>
      </c>
      <c r="M8" s="2633"/>
      <c r="N8" s="2609"/>
      <c r="O8" s="2634"/>
      <c r="P8" s="2634"/>
      <c r="Q8" s="2635">
        <v>365</v>
      </c>
      <c r="R8" s="2636">
        <f t="shared" ref="R8:R13" si="0">ROUND(M8*N8*O8*P8*Q8/10000,0)</f>
        <v>0</v>
      </c>
      <c r="S8" s="2590"/>
      <c r="T8" s="2590" t="s">
        <v>2356</v>
      </c>
      <c r="U8" s="2590"/>
      <c r="V8" s="2598"/>
    </row>
    <row r="9" spans="1:22" s="2602" customFormat="1" ht="13.15" customHeight="1">
      <c r="A9" s="2637">
        <v>1</v>
      </c>
      <c r="B9" s="3688" t="s">
        <v>2357</v>
      </c>
      <c r="C9" s="3689"/>
      <c r="D9" s="2638">
        <f>ROUND(D6*E9,0)</f>
        <v>0</v>
      </c>
      <c r="E9" s="2642"/>
      <c r="F9" s="2643" t="s">
        <v>2358</v>
      </c>
      <c r="G9" s="2622"/>
      <c r="H9" s="2597"/>
      <c r="I9" s="2598"/>
      <c r="J9" s="3671"/>
      <c r="K9" s="3673"/>
      <c r="L9" s="2632" t="s">
        <v>2359</v>
      </c>
      <c r="M9" s="2633"/>
      <c r="N9" s="2609"/>
      <c r="O9" s="2634"/>
      <c r="P9" s="2634"/>
      <c r="Q9" s="2635">
        <v>365</v>
      </c>
      <c r="R9" s="2636">
        <f t="shared" si="0"/>
        <v>0</v>
      </c>
      <c r="S9" s="2590"/>
      <c r="T9" s="2590"/>
      <c r="U9" s="2590"/>
      <c r="V9" s="2598"/>
    </row>
    <row r="10" spans="1:22" s="2602" customFormat="1" ht="13.15" customHeight="1">
      <c r="A10" s="2637">
        <v>2</v>
      </c>
      <c r="B10" s="3688" t="s">
        <v>2360</v>
      </c>
      <c r="C10" s="3689"/>
      <c r="D10" s="2638">
        <f>ROUND(D6*E10,0)</f>
        <v>0</v>
      </c>
      <c r="E10" s="2642"/>
      <c r="F10" s="2643" t="s">
        <v>2361</v>
      </c>
      <c r="G10" s="2622"/>
      <c r="H10" s="2597"/>
      <c r="I10" s="2598"/>
      <c r="J10" s="3671"/>
      <c r="K10" s="3673"/>
      <c r="L10" s="2632" t="s">
        <v>2362</v>
      </c>
      <c r="M10" s="2633"/>
      <c r="N10" s="2609"/>
      <c r="O10" s="2634"/>
      <c r="P10" s="2634"/>
      <c r="Q10" s="2635">
        <v>365</v>
      </c>
      <c r="R10" s="2636">
        <f t="shared" si="0"/>
        <v>0</v>
      </c>
      <c r="S10" s="2590"/>
      <c r="T10" s="2590"/>
      <c r="U10" s="2590"/>
      <c r="V10" s="2598"/>
    </row>
    <row r="11" spans="1:22" s="2602" customFormat="1" ht="13.15" customHeight="1">
      <c r="A11" s="2637">
        <v>3</v>
      </c>
      <c r="B11" s="3688" t="s">
        <v>2363</v>
      </c>
      <c r="C11" s="3689"/>
      <c r="D11" s="2638">
        <f>D12+D14+D15+D16</f>
        <v>0</v>
      </c>
      <c r="E11" s="2644" t="e">
        <f>D11/D6</f>
        <v>#DIV/0!</v>
      </c>
      <c r="F11" s="2640"/>
      <c r="G11" s="2641"/>
      <c r="H11" s="2597"/>
      <c r="I11" s="2598"/>
      <c r="J11" s="3671"/>
      <c r="K11" s="3673"/>
      <c r="L11" s="2632" t="s">
        <v>2364</v>
      </c>
      <c r="M11" s="2633"/>
      <c r="N11" s="2609"/>
      <c r="O11" s="2634"/>
      <c r="P11" s="2634"/>
      <c r="Q11" s="2635">
        <v>365</v>
      </c>
      <c r="R11" s="2636">
        <f t="shared" si="0"/>
        <v>0</v>
      </c>
      <c r="S11" s="2590"/>
      <c r="T11" s="2590"/>
      <c r="U11" s="2590"/>
      <c r="V11" s="2598"/>
    </row>
    <row r="12" spans="1:22" s="2602" customFormat="1" ht="13.15" customHeight="1">
      <c r="A12" s="2645" t="s">
        <v>2365</v>
      </c>
      <c r="B12" s="3681" t="s">
        <v>2366</v>
      </c>
      <c r="C12" s="3682"/>
      <c r="D12" s="2646">
        <f>ROUND(D13*1.2%*(1-30%),0)</f>
        <v>0</v>
      </c>
      <c r="E12" s="2647">
        <v>1.2E-2</v>
      </c>
      <c r="F12" s="2640" t="s">
        <v>2367</v>
      </c>
      <c r="G12" s="2641"/>
      <c r="H12" s="2597"/>
      <c r="I12" s="2598"/>
      <c r="J12" s="3671"/>
      <c r="K12" s="3673"/>
      <c r="L12" s="2632" t="s">
        <v>2368</v>
      </c>
      <c r="M12" s="2633"/>
      <c r="N12" s="2609"/>
      <c r="O12" s="2634"/>
      <c r="P12" s="2634"/>
      <c r="Q12" s="2635">
        <v>365</v>
      </c>
      <c r="R12" s="2636">
        <f t="shared" si="0"/>
        <v>0</v>
      </c>
      <c r="S12" s="2590"/>
      <c r="T12" s="2590"/>
      <c r="U12" s="2590"/>
      <c r="V12" s="2598"/>
    </row>
    <row r="13" spans="1:22" s="2602" customFormat="1" ht="13.15" customHeight="1">
      <c r="A13" s="2645"/>
      <c r="B13" s="2648"/>
      <c r="C13" s="2649" t="s">
        <v>2369</v>
      </c>
      <c r="D13" s="2650"/>
      <c r="E13" s="2651"/>
      <c r="F13" s="2640"/>
      <c r="G13" s="2641"/>
      <c r="H13" s="2597"/>
      <c r="I13" s="2598"/>
      <c r="J13" s="3671"/>
      <c r="K13" s="3673"/>
      <c r="L13" s="2632" t="s">
        <v>2370</v>
      </c>
      <c r="M13" s="2633"/>
      <c r="N13" s="2609"/>
      <c r="O13" s="2634"/>
      <c r="P13" s="2634"/>
      <c r="Q13" s="2635">
        <v>365</v>
      </c>
      <c r="R13" s="2636">
        <f t="shared" si="0"/>
        <v>0</v>
      </c>
      <c r="S13" s="2590"/>
      <c r="T13" s="2590"/>
      <c r="U13" s="2590"/>
      <c r="V13" s="2598"/>
    </row>
    <row r="14" spans="1:22" s="2602" customFormat="1" ht="13.15" customHeight="1">
      <c r="A14" s="2645" t="s">
        <v>2371</v>
      </c>
      <c r="B14" s="3681" t="s">
        <v>2372</v>
      </c>
      <c r="C14" s="3682"/>
      <c r="D14" s="2646">
        <f>ROUND(E14*B5/10000,0)</f>
        <v>0</v>
      </c>
      <c r="E14" s="2635"/>
      <c r="F14" s="2640" t="s">
        <v>2373</v>
      </c>
      <c r="G14" s="2641"/>
      <c r="H14" s="2597"/>
      <c r="I14" s="2598"/>
      <c r="J14" s="3671"/>
      <c r="K14" s="3674"/>
      <c r="L14" s="2652" t="s">
        <v>2374</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2375</v>
      </c>
      <c r="B15" s="3681" t="s">
        <v>2376</v>
      </c>
      <c r="C15" s="3682"/>
      <c r="D15" s="2646">
        <f>ROUND(D6*E15,0)</f>
        <v>0</v>
      </c>
      <c r="E15" s="2647">
        <v>5.5E-2</v>
      </c>
      <c r="F15" s="2640" t="s">
        <v>2377</v>
      </c>
      <c r="G15" s="2622"/>
      <c r="H15" s="2597"/>
      <c r="I15" s="2598"/>
      <c r="J15" s="3671">
        <v>2</v>
      </c>
      <c r="K15" s="3672" t="s">
        <v>2378</v>
      </c>
      <c r="L15" s="2632" t="s">
        <v>2379</v>
      </c>
      <c r="M15" s="2633" t="s">
        <v>2380</v>
      </c>
      <c r="N15" s="2633" t="s">
        <v>2381</v>
      </c>
      <c r="O15" s="2634" t="s">
        <v>2382</v>
      </c>
      <c r="P15" s="2634" t="s">
        <v>2344</v>
      </c>
      <c r="Q15" s="2609" t="s">
        <v>2383</v>
      </c>
      <c r="R15" s="2656" t="s">
        <v>2345</v>
      </c>
      <c r="S15" s="2590"/>
      <c r="T15" s="2590"/>
      <c r="U15" s="2590"/>
      <c r="V15" s="2598"/>
    </row>
    <row r="16" spans="1:22" s="2602" customFormat="1" ht="13.15" customHeight="1">
      <c r="A16" s="2645" t="s">
        <v>2384</v>
      </c>
      <c r="B16" s="3681" t="s">
        <v>2385</v>
      </c>
      <c r="C16" s="3682"/>
      <c r="D16" s="2657">
        <f>D6*E16</f>
        <v>0</v>
      </c>
      <c r="E16" s="2658"/>
      <c r="F16" s="2643" t="s">
        <v>2386</v>
      </c>
      <c r="G16" s="2622"/>
      <c r="H16" s="2597"/>
      <c r="I16" s="2598"/>
      <c r="J16" s="3671"/>
      <c r="K16" s="3673"/>
      <c r="L16" s="2632" t="s">
        <v>2387</v>
      </c>
      <c r="M16" s="2633"/>
      <c r="N16" s="2633"/>
      <c r="O16" s="2634"/>
      <c r="P16" s="2635">
        <v>365</v>
      </c>
      <c r="Q16" s="2609"/>
      <c r="R16" s="2656">
        <f>ROUND(M16*N16*O16*P16/10000,0)</f>
        <v>0</v>
      </c>
      <c r="S16" s="2590"/>
      <c r="T16" s="2590"/>
      <c r="U16" s="2590"/>
      <c r="V16" s="2598"/>
    </row>
    <row r="17" spans="1:22" s="2602" customFormat="1" ht="13.15" customHeight="1" thickBot="1">
      <c r="A17" s="2659">
        <v>4</v>
      </c>
      <c r="B17" s="3683" t="s">
        <v>2388</v>
      </c>
      <c r="C17" s="3684"/>
      <c r="D17" s="2660">
        <f>ROUND(D6*E17,0)</f>
        <v>0</v>
      </c>
      <c r="E17" s="2661"/>
      <c r="F17" s="2662" t="s">
        <v>2389</v>
      </c>
      <c r="G17" s="2622"/>
      <c r="H17" s="2597"/>
      <c r="I17" s="2598"/>
      <c r="J17" s="3671"/>
      <c r="K17" s="3673"/>
      <c r="L17" s="2632" t="s">
        <v>2390</v>
      </c>
      <c r="M17" s="2633"/>
      <c r="N17" s="2633"/>
      <c r="O17" s="2634"/>
      <c r="P17" s="2635">
        <v>365</v>
      </c>
      <c r="Q17" s="2609"/>
      <c r="R17" s="2656">
        <f>ROUND(M17*N17*O17*P17/10000,0)</f>
        <v>0</v>
      </c>
      <c r="S17" s="2590"/>
      <c r="T17" s="2590"/>
      <c r="U17" s="2590"/>
      <c r="V17" s="2598"/>
    </row>
    <row r="18" spans="1:22" s="2602" customFormat="1" ht="13.15" customHeight="1" thickBot="1">
      <c r="A18" s="2625" t="s">
        <v>2391</v>
      </c>
      <c r="B18" s="2626"/>
      <c r="C18" s="2626"/>
      <c r="D18" s="2663">
        <f>ROUND(D6*E18,0)</f>
        <v>0</v>
      </c>
      <c r="E18" s="2664"/>
      <c r="F18" s="2665" t="s">
        <v>2392</v>
      </c>
      <c r="G18" s="2622"/>
      <c r="H18" s="2597"/>
      <c r="I18" s="2598"/>
      <c r="J18" s="3671"/>
      <c r="K18" s="3673"/>
      <c r="L18" s="2632" t="s">
        <v>2393</v>
      </c>
      <c r="M18" s="2633"/>
      <c r="N18" s="2633"/>
      <c r="O18" s="2634"/>
      <c r="P18" s="2635">
        <v>365</v>
      </c>
      <c r="Q18" s="2609"/>
      <c r="R18" s="2656">
        <f>ROUND(M18*N18*O18*P18/10000,0)</f>
        <v>0</v>
      </c>
      <c r="S18" s="2590"/>
      <c r="T18" s="2590"/>
      <c r="U18" s="2590"/>
      <c r="V18" s="2598"/>
    </row>
    <row r="19" spans="1:22" s="2602" customFormat="1" ht="13.15" customHeight="1" thickBot="1">
      <c r="A19" s="2666" t="s">
        <v>2394</v>
      </c>
      <c r="B19" s="2620"/>
      <c r="C19" s="2620"/>
      <c r="D19" s="2620"/>
      <c r="E19" s="2620"/>
      <c r="F19" s="2621"/>
      <c r="G19" s="2641"/>
      <c r="H19" s="2597"/>
      <c r="I19" s="2598"/>
      <c r="J19" s="3671"/>
      <c r="K19" s="3674"/>
      <c r="L19" s="2652" t="s">
        <v>2374</v>
      </c>
      <c r="M19" s="2653"/>
      <c r="N19" s="2653">
        <f>SUM(N16:N18)</f>
        <v>0</v>
      </c>
      <c r="O19" s="2654"/>
      <c r="P19" s="2667" t="s">
        <v>2438</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671">
        <v>3</v>
      </c>
      <c r="K20" s="3672" t="s">
        <v>2395</v>
      </c>
      <c r="L20" s="2632" t="s">
        <v>2396</v>
      </c>
      <c r="M20" s="2633" t="s">
        <v>2397</v>
      </c>
      <c r="N20" s="2670" t="s">
        <v>2398</v>
      </c>
      <c r="O20" s="2634" t="s">
        <v>2399</v>
      </c>
      <c r="P20" s="2635" t="s">
        <v>2400</v>
      </c>
      <c r="Q20" s="2609" t="s">
        <v>2401</v>
      </c>
      <c r="R20" s="2656" t="s">
        <v>2402</v>
      </c>
      <c r="S20" s="2590"/>
      <c r="T20" s="2590"/>
      <c r="U20" s="2590"/>
      <c r="V20" s="2598"/>
    </row>
    <row r="21" spans="1:22" s="2602" customFormat="1" ht="13.15" customHeight="1">
      <c r="A21" s="2625"/>
      <c r="B21" s="2626"/>
      <c r="C21" s="2671" t="s">
        <v>2403</v>
      </c>
      <c r="D21" s="2672" t="s">
        <v>2404</v>
      </c>
      <c r="E21" s="2673" t="s">
        <v>2405</v>
      </c>
      <c r="F21" s="2669"/>
      <c r="G21" s="2641"/>
      <c r="H21" s="2597"/>
      <c r="I21" s="2598"/>
      <c r="J21" s="3671"/>
      <c r="K21" s="3673"/>
      <c r="L21" s="2632" t="s">
        <v>2406</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2407</v>
      </c>
      <c r="D22" s="2676" t="s">
        <v>2408</v>
      </c>
      <c r="E22" s="2677" t="s">
        <v>2409</v>
      </c>
      <c r="F22" s="2669"/>
      <c r="G22" s="2590"/>
      <c r="H22" s="2597"/>
      <c r="I22" s="2598"/>
      <c r="J22" s="3671"/>
      <c r="K22" s="3673"/>
      <c r="L22" s="2632" t="s">
        <v>2410</v>
      </c>
      <c r="M22" s="2633"/>
      <c r="N22" s="2633"/>
      <c r="O22" s="2634"/>
      <c r="P22" s="2635">
        <v>365</v>
      </c>
      <c r="Q22" s="2609"/>
      <c r="R22" s="2674">
        <f>ROUND(M22*N22*O22*P22/10000,0)</f>
        <v>0</v>
      </c>
      <c r="S22" s="2590"/>
      <c r="T22" s="2590"/>
      <c r="U22" s="2590"/>
      <c r="V22" s="2598"/>
    </row>
    <row r="23" spans="1:22" s="2602" customFormat="1" ht="13.15" customHeight="1">
      <c r="A23" s="2678">
        <v>1</v>
      </c>
      <c r="B23" s="2679" t="s">
        <v>2411</v>
      </c>
      <c r="C23" s="2680">
        <f>D6</f>
        <v>0</v>
      </c>
      <c r="D23" s="2681">
        <f>C23*(1+D24)</f>
        <v>0</v>
      </c>
      <c r="E23" s="2682">
        <f>D23*(1+E24)</f>
        <v>0</v>
      </c>
      <c r="F23" s="2683"/>
      <c r="G23" s="2684"/>
      <c r="H23" s="2597"/>
      <c r="I23" s="2598"/>
      <c r="J23" s="3671"/>
      <c r="K23" s="3673"/>
      <c r="L23" s="2632" t="s">
        <v>2412</v>
      </c>
      <c r="M23" s="2633"/>
      <c r="N23" s="2633"/>
      <c r="O23" s="2634"/>
      <c r="P23" s="2635">
        <v>365</v>
      </c>
      <c r="Q23" s="2609"/>
      <c r="R23" s="2674">
        <f>ROUND(M23*N23*O23*P23/10000,0)</f>
        <v>0</v>
      </c>
      <c r="S23" s="2590"/>
      <c r="T23" s="2590"/>
      <c r="U23" s="2590"/>
      <c r="V23" s="2598"/>
    </row>
    <row r="24" spans="1:22" s="2602" customFormat="1" ht="13.15" customHeight="1">
      <c r="A24" s="2685"/>
      <c r="B24" s="2686" t="s">
        <v>2413</v>
      </c>
      <c r="C24" s="2687"/>
      <c r="D24" s="2688"/>
      <c r="E24" s="2689"/>
      <c r="F24" s="2690"/>
      <c r="G24" s="2684"/>
      <c r="H24" s="2597"/>
      <c r="I24" s="2598"/>
      <c r="J24" s="3671"/>
      <c r="K24" s="3674"/>
      <c r="L24" s="2652" t="s">
        <v>2374</v>
      </c>
      <c r="M24" s="2653">
        <f>SUM(M21:M23)</f>
        <v>0</v>
      </c>
      <c r="N24" s="2653"/>
      <c r="O24" s="2654"/>
      <c r="P24" s="2667" t="s">
        <v>2438</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2414</v>
      </c>
      <c r="L25" s="2693"/>
      <c r="M25" s="2693"/>
      <c r="N25" s="2693"/>
      <c r="O25" s="2693"/>
      <c r="P25" s="2694"/>
      <c r="Q25" s="2695">
        <v>0</v>
      </c>
      <c r="R25" s="2668">
        <f>ROUND(R14*Q25,0)</f>
        <v>0</v>
      </c>
      <c r="S25" s="2590"/>
      <c r="T25" s="2590"/>
      <c r="U25" s="2590"/>
      <c r="V25" s="2696"/>
    </row>
    <row r="26" spans="1:22" s="2697" customFormat="1" ht="13.15" customHeight="1">
      <c r="A26" s="2678">
        <v>2</v>
      </c>
      <c r="B26" s="2679" t="s">
        <v>2415</v>
      </c>
      <c r="C26" s="2680">
        <f>D7</f>
        <v>0</v>
      </c>
      <c r="D26" s="2681">
        <f>D23*D27</f>
        <v>0</v>
      </c>
      <c r="E26" s="2682">
        <f>E23*E27</f>
        <v>0</v>
      </c>
      <c r="F26" s="2683"/>
      <c r="G26" s="2684"/>
      <c r="H26" s="2597"/>
      <c r="I26" s="2598"/>
      <c r="J26" s="3675">
        <v>5</v>
      </c>
      <c r="K26" s="2698" t="s">
        <v>2416</v>
      </c>
      <c r="L26" s="2699"/>
      <c r="M26" s="2700"/>
      <c r="N26" s="2701" t="s">
        <v>2417</v>
      </c>
      <c r="O26" s="2701" t="s">
        <v>2418</v>
      </c>
      <c r="P26" s="2702" t="s">
        <v>2419</v>
      </c>
      <c r="Q26" s="2702" t="s">
        <v>2420</v>
      </c>
      <c r="R26" s="2607" t="s">
        <v>2345</v>
      </c>
      <c r="S26" s="2641"/>
      <c r="T26" s="2641"/>
      <c r="U26" s="2641"/>
      <c r="V26" s="2696"/>
    </row>
    <row r="27" spans="1:22" s="2602" customFormat="1" ht="13.15" customHeight="1">
      <c r="A27" s="2685"/>
      <c r="B27" s="2686" t="s">
        <v>2421</v>
      </c>
      <c r="C27" s="2703" t="e">
        <f>E7</f>
        <v>#DIV/0!</v>
      </c>
      <c r="D27" s="2688"/>
      <c r="E27" s="2689"/>
      <c r="F27" s="2690"/>
      <c r="G27" s="2684"/>
      <c r="H27" s="2704"/>
      <c r="I27" s="2696"/>
      <c r="J27" s="367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2422</v>
      </c>
      <c r="F28" s="2690"/>
      <c r="G28" s="2590"/>
      <c r="H28" s="2704"/>
      <c r="I28" s="2696"/>
      <c r="J28" s="2710">
        <v>6</v>
      </c>
      <c r="K28" s="2711" t="s">
        <v>2423</v>
      </c>
      <c r="L28" s="2712" t="s">
        <v>2424</v>
      </c>
      <c r="M28" s="2713"/>
      <c r="N28" s="2712" t="s">
        <v>2425</v>
      </c>
      <c r="O28" s="2714"/>
      <c r="P28" s="2712" t="s">
        <v>2426</v>
      </c>
      <c r="Q28" s="2715">
        <v>1.4999999999999999E-2</v>
      </c>
      <c r="R28" s="2716"/>
      <c r="S28" s="2590"/>
      <c r="T28" s="2590"/>
      <c r="U28" s="2590"/>
      <c r="V28" s="2696"/>
    </row>
    <row r="29" spans="1:22" s="2697" customFormat="1" ht="13.15" customHeight="1">
      <c r="A29" s="2678">
        <v>3</v>
      </c>
      <c r="B29" s="2679" t="s">
        <v>2427</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2421</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2428</v>
      </c>
      <c r="K31" s="2588"/>
      <c r="L31" s="2588"/>
      <c r="M31" s="2588"/>
      <c r="N31" s="2588"/>
      <c r="O31" s="2588"/>
      <c r="P31" s="2588"/>
      <c r="Q31" s="2588"/>
      <c r="R31" s="2589"/>
      <c r="S31" s="2590"/>
      <c r="T31" s="2590"/>
      <c r="U31" s="2590"/>
      <c r="V31" s="2696"/>
    </row>
    <row r="32" spans="1:22" s="2697" customFormat="1" ht="13.15" customHeight="1">
      <c r="A32" s="2678">
        <v>4</v>
      </c>
      <c r="B32" s="2679" t="s">
        <v>2429</v>
      </c>
      <c r="C32" s="2680">
        <f>C23-C26-C29</f>
        <v>0</v>
      </c>
      <c r="D32" s="2681">
        <f>D23-D26-D29</f>
        <v>0</v>
      </c>
      <c r="E32" s="2682">
        <f>E23-E26-E29</f>
        <v>0</v>
      </c>
      <c r="F32" s="2683"/>
      <c r="G32" s="2590"/>
      <c r="H32" s="2597"/>
      <c r="I32" s="2598"/>
      <c r="J32" s="3677" t="s">
        <v>2321</v>
      </c>
      <c r="K32" s="3678"/>
      <c r="L32" s="2599" t="s">
        <v>2322</v>
      </c>
      <c r="M32" s="2599" t="s">
        <v>2323</v>
      </c>
      <c r="N32" s="2599" t="s">
        <v>2324</v>
      </c>
      <c r="O32" s="2599" t="s">
        <v>2325</v>
      </c>
      <c r="P32" s="2599" t="s">
        <v>2326</v>
      </c>
      <c r="Q32" s="2600" t="s">
        <v>2327</v>
      </c>
      <c r="R32" s="2719" t="s">
        <v>2328</v>
      </c>
      <c r="S32" s="2590"/>
      <c r="T32" s="2590"/>
      <c r="U32" s="2590"/>
      <c r="V32" s="2696"/>
    </row>
    <row r="33" spans="1:23" s="2602" customFormat="1" ht="13.15" customHeight="1">
      <c r="A33" s="2678"/>
      <c r="B33" s="2679"/>
      <c r="C33" s="2680"/>
      <c r="D33" s="2720"/>
      <c r="E33" s="2721"/>
      <c r="F33" s="2683"/>
      <c r="G33" s="2590"/>
      <c r="H33" s="2704"/>
      <c r="I33" s="2696"/>
      <c r="J33" s="3679" t="s">
        <v>2331</v>
      </c>
      <c r="K33" s="3680"/>
      <c r="L33" s="2605"/>
      <c r="M33" s="2605"/>
      <c r="N33" s="2605"/>
      <c r="O33" s="2605"/>
      <c r="P33" s="2605"/>
      <c r="Q33" s="2606"/>
      <c r="R33" s="2722">
        <f>SUM(L33:Q33)</f>
        <v>0</v>
      </c>
      <c r="S33" s="2590"/>
      <c r="T33" s="2590"/>
      <c r="U33" s="2590"/>
      <c r="V33" s="2598"/>
    </row>
    <row r="34" spans="1:23" s="2602" customFormat="1" ht="13.15" customHeight="1">
      <c r="A34" s="2678">
        <v>5</v>
      </c>
      <c r="B34" s="2679" t="s">
        <v>2430</v>
      </c>
      <c r="C34" s="2723"/>
      <c r="D34" s="2724"/>
      <c r="E34" s="2725"/>
      <c r="F34" s="2683"/>
      <c r="G34" s="2590"/>
      <c r="H34" s="2704"/>
      <c r="I34" s="2696"/>
      <c r="J34" s="3679" t="s">
        <v>2333</v>
      </c>
      <c r="K34" s="368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2431</v>
      </c>
      <c r="C35" s="2727"/>
      <c r="D35" s="2728"/>
      <c r="E35" s="2729"/>
      <c r="F35" s="2683"/>
      <c r="G35" s="2730"/>
      <c r="H35" s="2597"/>
      <c r="I35" s="2696"/>
      <c r="J35" s="2616" t="s">
        <v>2335</v>
      </c>
      <c r="K35" s="2617"/>
      <c r="L35" s="2617"/>
      <c r="M35" s="2618"/>
      <c r="N35" s="2618"/>
      <c r="O35" s="2618"/>
      <c r="P35" s="2618"/>
      <c r="Q35" s="2618"/>
      <c r="R35" s="2731">
        <f>R40+R41+R43</f>
        <v>0</v>
      </c>
      <c r="S35" s="2590"/>
      <c r="T35" s="2590" t="s">
        <v>2336</v>
      </c>
      <c r="U35" s="2590"/>
      <c r="V35" s="2598"/>
    </row>
    <row r="36" spans="1:23" s="2602" customFormat="1" ht="13.15" customHeight="1" thickBot="1">
      <c r="A36" s="2678">
        <v>7</v>
      </c>
      <c r="B36" s="2732" t="s">
        <v>2432</v>
      </c>
      <c r="C36" s="2733"/>
      <c r="D36" s="2734"/>
      <c r="E36" s="2735"/>
      <c r="F36" s="2736">
        <f>C36+D36+E36</f>
        <v>0</v>
      </c>
      <c r="G36" s="2590"/>
      <c r="H36" s="2597"/>
      <c r="I36" s="2598"/>
      <c r="J36" s="3671">
        <v>1</v>
      </c>
      <c r="K36" s="3672" t="s">
        <v>2433</v>
      </c>
      <c r="L36" s="2623"/>
      <c r="M36" s="2624"/>
      <c r="N36" s="2624"/>
      <c r="O36" s="2624"/>
      <c r="P36" s="2624"/>
      <c r="Q36" s="2624"/>
      <c r="R36" s="2607" t="s">
        <v>2345</v>
      </c>
      <c r="S36" s="2590"/>
      <c r="T36" s="2590" t="s">
        <v>2346</v>
      </c>
      <c r="U36" s="2590"/>
      <c r="V36" s="2598"/>
    </row>
    <row r="37" spans="1:23" s="2602" customFormat="1" ht="13.15" customHeight="1">
      <c r="A37" s="2678"/>
      <c r="B37" s="2679"/>
      <c r="C37" s="2679"/>
      <c r="D37" s="2679"/>
      <c r="E37" s="2679"/>
      <c r="F37" s="2683"/>
      <c r="G37" s="2590"/>
      <c r="H37" s="2597"/>
      <c r="I37" s="2598"/>
      <c r="J37" s="3671"/>
      <c r="K37" s="3673"/>
      <c r="L37" s="2632"/>
      <c r="M37" s="2633"/>
      <c r="N37" s="2609"/>
      <c r="O37" s="2634"/>
      <c r="P37" s="2634"/>
      <c r="Q37" s="2635"/>
      <c r="R37" s="2636"/>
      <c r="S37" s="2590"/>
      <c r="T37" s="2590" t="s">
        <v>2349</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671"/>
      <c r="K38" s="3673"/>
      <c r="L38" s="2632"/>
      <c r="M38" s="2633"/>
      <c r="N38" s="2609"/>
      <c r="O38" s="2634"/>
      <c r="P38" s="2634"/>
      <c r="Q38" s="2635"/>
      <c r="R38" s="2636"/>
      <c r="S38" s="2590"/>
      <c r="T38" s="2590" t="s">
        <v>2356</v>
      </c>
      <c r="U38" s="2590"/>
      <c r="V38" s="2598"/>
    </row>
    <row r="39" spans="1:23" s="2602" customFormat="1" ht="13.15" customHeight="1">
      <c r="A39" s="2678">
        <v>9</v>
      </c>
      <c r="B39" s="2679" t="s">
        <v>2434</v>
      </c>
      <c r="C39" s="2646" t="e">
        <f>C38</f>
        <v>#DIV/0!</v>
      </c>
      <c r="D39" s="2679">
        <f>D38/(1+D34)^C36</f>
        <v>0</v>
      </c>
      <c r="E39" s="2679">
        <f>E38/(1+E34)^(C36+D36)</f>
        <v>0</v>
      </c>
      <c r="F39" s="2683"/>
      <c r="G39" s="2598"/>
      <c r="H39" s="2597"/>
      <c r="I39" s="2598"/>
      <c r="J39" s="3671"/>
      <c r="K39" s="3673"/>
      <c r="L39" s="2632"/>
      <c r="M39" s="2633"/>
      <c r="N39" s="2609"/>
      <c r="O39" s="2634"/>
      <c r="P39" s="2634"/>
      <c r="Q39" s="2635"/>
      <c r="R39" s="2636"/>
      <c r="S39" s="2590"/>
      <c r="T39" s="2590"/>
      <c r="U39" s="2590"/>
      <c r="V39" s="2598"/>
    </row>
    <row r="40" spans="1:23" s="2602" customFormat="1" ht="13.15" customHeight="1">
      <c r="A40" s="2737">
        <v>10</v>
      </c>
      <c r="B40" s="2679" t="s">
        <v>2435</v>
      </c>
      <c r="C40" s="2738" t="e">
        <f>C39+D39+E39</f>
        <v>#DIV/0!</v>
      </c>
      <c r="D40" s="2739"/>
      <c r="E40" s="2739"/>
      <c r="F40" s="2740"/>
      <c r="G40" s="2590"/>
      <c r="H40" s="2597"/>
      <c r="I40" s="2598"/>
      <c r="J40" s="3671"/>
      <c r="K40" s="3674"/>
      <c r="L40" s="2652" t="s">
        <v>2374</v>
      </c>
      <c r="M40" s="2653"/>
      <c r="N40" s="2653"/>
      <c r="O40" s="2654"/>
      <c r="P40" s="2654"/>
      <c r="Q40" s="2655"/>
      <c r="R40" s="2601">
        <f>SUM(R37:R39)</f>
        <v>0</v>
      </c>
      <c r="S40" s="2590"/>
      <c r="T40" s="2590"/>
      <c r="U40" s="2590"/>
      <c r="V40" s="2598"/>
    </row>
    <row r="41" spans="1:23" s="2602" customFormat="1" ht="13.15" customHeight="1" thickBot="1">
      <c r="A41" s="2741">
        <v>11</v>
      </c>
      <c r="B41" s="2742" t="s">
        <v>2436</v>
      </c>
      <c r="C41" s="2742" t="e">
        <f>ROUND(C40*10000/B4,0)</f>
        <v>#DIV/0!</v>
      </c>
      <c r="D41" s="2743"/>
      <c r="E41" s="2743"/>
      <c r="F41" s="2744"/>
      <c r="G41" s="2597"/>
      <c r="H41" s="2597"/>
      <c r="I41" s="2598"/>
      <c r="J41" s="2691">
        <v>2</v>
      </c>
      <c r="K41" s="2692" t="s">
        <v>2414</v>
      </c>
      <c r="L41" s="2693"/>
      <c r="M41" s="2693"/>
      <c r="N41" s="2693"/>
      <c r="O41" s="2693"/>
      <c r="P41" s="2694"/>
      <c r="Q41" s="2695"/>
      <c r="R41" s="2668">
        <f>ROUND(R40*Q41,0)</f>
        <v>0</v>
      </c>
      <c r="S41" s="2590"/>
      <c r="T41" s="2590"/>
      <c r="U41" s="2641"/>
      <c r="V41" s="2598"/>
    </row>
    <row r="42" spans="1:23" s="2602" customFormat="1" ht="13.15" customHeight="1">
      <c r="G42" s="2597"/>
      <c r="H42" s="2597"/>
      <c r="I42" s="2598"/>
      <c r="J42" s="3675">
        <v>3</v>
      </c>
      <c r="K42" s="2698" t="s">
        <v>2416</v>
      </c>
      <c r="L42" s="2699"/>
      <c r="M42" s="2700"/>
      <c r="N42" s="2701" t="s">
        <v>2417</v>
      </c>
      <c r="O42" s="2701" t="s">
        <v>2418</v>
      </c>
      <c r="P42" s="2702" t="s">
        <v>2419</v>
      </c>
      <c r="Q42" s="2702" t="s">
        <v>2420</v>
      </c>
      <c r="R42" s="2607" t="s">
        <v>2345</v>
      </c>
      <c r="S42" s="2641"/>
      <c r="T42" s="2641"/>
      <c r="U42" s="2590"/>
      <c r="V42" s="2598"/>
    </row>
    <row r="43" spans="1:23" ht="13.15" customHeight="1">
      <c r="A43" s="2602"/>
      <c r="B43" s="2602"/>
      <c r="C43" s="2602"/>
      <c r="D43" s="2602"/>
      <c r="E43" s="2602"/>
      <c r="F43" s="2602"/>
      <c r="I43" s="2585"/>
      <c r="J43" s="367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2423</v>
      </c>
      <c r="L44" s="2747" t="s">
        <v>2424</v>
      </c>
      <c r="M44" s="2713"/>
      <c r="N44" s="2747" t="s">
        <v>2425</v>
      </c>
      <c r="O44" s="2713"/>
      <c r="P44" s="2747" t="s">
        <v>2426</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0">
        <f ca="1">SUMIF(B6:B13,"&lt;&gt;#ref!",B6:B13)</f>
        <v>341.64190000000002</v>
      </c>
      <c r="C2" s="1728" t="s">
        <v>1651</v>
      </c>
      <c r="D2" s="1729" t="s">
        <v>1652</v>
      </c>
      <c r="E2" s="2391">
        <f>SUM(E6:E13)</f>
        <v>451.69</v>
      </c>
      <c r="F2" s="2477"/>
      <c r="G2" s="459"/>
      <c r="H2" s="459"/>
      <c r="I2" s="459"/>
      <c r="J2" s="459"/>
      <c r="K2" s="459"/>
      <c r="L2" s="459"/>
      <c r="M2" s="459"/>
      <c r="N2" s="459"/>
      <c r="O2" s="459"/>
      <c r="P2" s="459"/>
      <c r="Q2" s="459"/>
      <c r="R2" s="459"/>
      <c r="S2" s="459"/>
    </row>
    <row r="3" spans="1:22" ht="15.75">
      <c r="A3" s="1727" t="s">
        <v>686</v>
      </c>
      <c r="B3" s="2385">
        <f ca="1">ROUND(B2*10000/E2,0)</f>
        <v>7564</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690" t="s">
        <v>1654</v>
      </c>
      <c r="C5" s="3691"/>
      <c r="D5" s="2478"/>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341.64190000000002</v>
      </c>
      <c r="C6" s="1728" t="s">
        <v>1651</v>
      </c>
      <c r="D6" s="2477"/>
      <c r="E6" s="2390">
        <f>IF(OR(A6=0,F6="否"),0,'数据-取费表'!K6+'数据-取费表'!S6)</f>
        <v>451.69</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451.69</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5" t="s">
        <v>1666</v>
      </c>
      <c r="B4" s="346"/>
      <c r="C4" s="3575" t="s">
        <v>1667</v>
      </c>
      <c r="D4" s="3576"/>
      <c r="E4" s="3577" t="s">
        <v>1668</v>
      </c>
      <c r="F4" s="3578"/>
      <c r="G4" s="3575" t="s">
        <v>1669</v>
      </c>
      <c r="H4" s="3576"/>
      <c r="I4" s="3575" t="s">
        <v>1670</v>
      </c>
      <c r="J4" s="3576"/>
      <c r="K4" s="1743" t="s">
        <v>1671</v>
      </c>
      <c r="L4" s="2484"/>
      <c r="M4" s="2485"/>
      <c r="N4" s="2485"/>
      <c r="O4" s="2485"/>
      <c r="P4" s="3579" t="s">
        <v>1672</v>
      </c>
      <c r="Q4" s="3580"/>
      <c r="R4" s="3585" t="s">
        <v>1668</v>
      </c>
      <c r="S4" s="3586"/>
      <c r="T4" s="3585" t="s">
        <v>1669</v>
      </c>
      <c r="U4" s="3586"/>
      <c r="V4" s="3558" t="s">
        <v>1670</v>
      </c>
      <c r="W4" s="3558"/>
      <c r="X4" s="1264"/>
      <c r="Y4" s="3585" t="s">
        <v>1672</v>
      </c>
      <c r="Z4" s="3586"/>
      <c r="AA4" s="3572" t="s">
        <v>1668</v>
      </c>
      <c r="AB4" s="3572" t="s">
        <v>1669</v>
      </c>
      <c r="AC4" s="3572" t="s">
        <v>1670</v>
      </c>
    </row>
    <row r="5" spans="1:29" ht="15">
      <c r="A5" s="348"/>
      <c r="B5" s="349"/>
      <c r="C5" s="3692" t="s">
        <v>1673</v>
      </c>
      <c r="D5" s="3594"/>
      <c r="E5" s="3694" t="s">
        <v>1674</v>
      </c>
      <c r="F5" s="3695"/>
      <c r="G5" s="3692" t="s">
        <v>1675</v>
      </c>
      <c r="H5" s="3594"/>
      <c r="I5" s="3692" t="s">
        <v>1676</v>
      </c>
      <c r="J5" s="3594"/>
      <c r="K5" s="1744"/>
      <c r="L5" s="2484"/>
      <c r="M5" s="2485"/>
      <c r="N5" s="2485"/>
      <c r="O5" s="2485"/>
      <c r="P5" s="3581"/>
      <c r="Q5" s="3582"/>
      <c r="R5" s="3587"/>
      <c r="S5" s="3588"/>
      <c r="T5" s="3587"/>
      <c r="U5" s="3588"/>
      <c r="V5" s="3558"/>
      <c r="W5" s="3558"/>
      <c r="X5" s="1264"/>
      <c r="Y5" s="3587"/>
      <c r="Z5" s="3588"/>
      <c r="AA5" s="3573"/>
      <c r="AB5" s="3573"/>
      <c r="AC5" s="3573"/>
    </row>
    <row r="6" spans="1:29" ht="15.75" thickBot="1">
      <c r="A6" s="350"/>
      <c r="B6" s="351"/>
      <c r="C6" s="3598" t="s">
        <v>1677</v>
      </c>
      <c r="D6" s="3592"/>
      <c r="E6" s="3693" t="s">
        <v>1677</v>
      </c>
      <c r="F6" s="3600"/>
      <c r="G6" s="3598" t="s">
        <v>1677</v>
      </c>
      <c r="H6" s="3592"/>
      <c r="I6" s="3598" t="s">
        <v>1677</v>
      </c>
      <c r="J6" s="3592"/>
      <c r="K6" s="1744" t="s">
        <v>1678</v>
      </c>
      <c r="L6" s="2484"/>
      <c r="M6" s="2485"/>
      <c r="N6" s="2485"/>
      <c r="O6" s="2485"/>
      <c r="P6" s="3583"/>
      <c r="Q6" s="3584"/>
      <c r="R6" s="3587"/>
      <c r="S6" s="3588"/>
      <c r="T6" s="3589"/>
      <c r="U6" s="3590"/>
      <c r="V6" s="3558"/>
      <c r="W6" s="3558"/>
      <c r="X6" s="1264"/>
      <c r="Y6" s="3589"/>
      <c r="Z6" s="3590"/>
      <c r="AA6" s="3574"/>
      <c r="AB6" s="3574"/>
      <c r="AC6" s="3574"/>
    </row>
    <row r="7" spans="1:29" s="102" customFormat="1" ht="15.75" thickBot="1">
      <c r="A7" s="352" t="s">
        <v>1679</v>
      </c>
      <c r="B7" s="353"/>
      <c r="C7" s="354">
        <f>'数据-取费表'!B2</f>
        <v>45407</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595" t="s">
        <v>1680</v>
      </c>
      <c r="Q7" s="3597"/>
      <c r="R7" s="664" t="s">
        <v>20</v>
      </c>
      <c r="S7" s="665">
        <f t="shared" ref="S7:S15" si="0">F7</f>
        <v>0</v>
      </c>
      <c r="T7" s="664" t="s">
        <v>20</v>
      </c>
      <c r="U7" s="665">
        <f t="shared" ref="U7:U15" si="1">H7</f>
        <v>0</v>
      </c>
      <c r="V7" s="664" t="s">
        <v>20</v>
      </c>
      <c r="W7" s="665">
        <f t="shared" ref="W7:W15" si="2">J7</f>
        <v>0</v>
      </c>
      <c r="X7" s="666"/>
      <c r="Y7" s="3595" t="s">
        <v>1680</v>
      </c>
      <c r="Z7" s="3596"/>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595" t="s">
        <v>1683</v>
      </c>
      <c r="Q8" s="3596"/>
      <c r="R8" s="664" t="s">
        <v>20</v>
      </c>
      <c r="S8" s="665">
        <f t="shared" si="0"/>
        <v>100</v>
      </c>
      <c r="T8" s="664" t="s">
        <v>20</v>
      </c>
      <c r="U8" s="665">
        <f t="shared" si="1"/>
        <v>100</v>
      </c>
      <c r="V8" s="664" t="s">
        <v>20</v>
      </c>
      <c r="W8" s="665">
        <f t="shared" si="2"/>
        <v>100</v>
      </c>
      <c r="X8" s="666"/>
      <c r="Y8" s="3595" t="s">
        <v>1683</v>
      </c>
      <c r="Z8" s="359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571" t="s">
        <v>1686</v>
      </c>
      <c r="Q9" s="530" t="str">
        <f t="shared" ref="Q9:Q15" si="6">B9</f>
        <v>用途</v>
      </c>
      <c r="R9" s="664" t="s">
        <v>14</v>
      </c>
      <c r="S9" s="665">
        <f t="shared" si="0"/>
        <v>100</v>
      </c>
      <c r="T9" s="664" t="s">
        <v>14</v>
      </c>
      <c r="U9" s="665">
        <f t="shared" si="1"/>
        <v>100</v>
      </c>
      <c r="V9" s="664" t="s">
        <v>14</v>
      </c>
      <c r="W9" s="665">
        <f t="shared" si="2"/>
        <v>100</v>
      </c>
      <c r="X9" s="666"/>
      <c r="Y9" s="34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571"/>
      <c r="Q10" s="530" t="str">
        <f t="shared" si="6"/>
        <v>土地使用年限（年）</v>
      </c>
      <c r="R10" s="664" t="s">
        <v>14</v>
      </c>
      <c r="S10" s="665">
        <f t="shared" si="0"/>
        <v>100</v>
      </c>
      <c r="T10" s="664" t="s">
        <v>14</v>
      </c>
      <c r="U10" s="665">
        <f t="shared" si="1"/>
        <v>100</v>
      </c>
      <c r="V10" s="664" t="s">
        <v>14</v>
      </c>
      <c r="W10" s="665">
        <f t="shared" si="2"/>
        <v>100</v>
      </c>
      <c r="X10" s="666"/>
      <c r="Y10" s="34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571"/>
      <c r="Q11" s="530" t="str">
        <f t="shared" si="6"/>
        <v>容积率</v>
      </c>
      <c r="R11" s="664" t="s">
        <v>18</v>
      </c>
      <c r="S11" s="665" t="e">
        <f t="shared" si="0"/>
        <v>#N/A</v>
      </c>
      <c r="T11" s="664" t="s">
        <v>18</v>
      </c>
      <c r="U11" s="665" t="e">
        <f t="shared" si="1"/>
        <v>#N/A</v>
      </c>
      <c r="V11" s="664" t="s">
        <v>18</v>
      </c>
      <c r="W11" s="665" t="e">
        <f t="shared" si="2"/>
        <v>#N/A</v>
      </c>
      <c r="X11" s="666"/>
      <c r="Y11" s="34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571"/>
      <c r="Q12" s="530">
        <f t="shared" si="6"/>
        <v>111</v>
      </c>
      <c r="R12" s="664" t="s">
        <v>18</v>
      </c>
      <c r="S12" s="665">
        <f t="shared" si="0"/>
        <v>100</v>
      </c>
      <c r="T12" s="664" t="s">
        <v>18</v>
      </c>
      <c r="U12" s="665">
        <f t="shared" si="1"/>
        <v>100</v>
      </c>
      <c r="V12" s="664" t="s">
        <v>18</v>
      </c>
      <c r="W12" s="665">
        <f t="shared" si="2"/>
        <v>100</v>
      </c>
      <c r="X12" s="666"/>
      <c r="Y12" s="34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571"/>
      <c r="Q13" s="530">
        <f t="shared" si="6"/>
        <v>111</v>
      </c>
      <c r="R13" s="664" t="s">
        <v>18</v>
      </c>
      <c r="S13" s="665">
        <f t="shared" si="0"/>
        <v>100</v>
      </c>
      <c r="T13" s="664" t="s">
        <v>18</v>
      </c>
      <c r="U13" s="665">
        <f t="shared" si="1"/>
        <v>100</v>
      </c>
      <c r="V13" s="664" t="s">
        <v>18</v>
      </c>
      <c r="W13" s="665">
        <f t="shared" si="2"/>
        <v>100</v>
      </c>
      <c r="X13" s="666"/>
      <c r="Y13" s="346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571"/>
      <c r="Q14" s="530">
        <f t="shared" si="6"/>
        <v>111</v>
      </c>
      <c r="R14" s="664" t="s">
        <v>18</v>
      </c>
      <c r="S14" s="665">
        <f t="shared" si="0"/>
        <v>100</v>
      </c>
      <c r="T14" s="664" t="s">
        <v>18</v>
      </c>
      <c r="U14" s="665">
        <f t="shared" si="1"/>
        <v>100</v>
      </c>
      <c r="V14" s="664" t="s">
        <v>18</v>
      </c>
      <c r="W14" s="665">
        <f t="shared" si="2"/>
        <v>100</v>
      </c>
      <c r="X14" s="666"/>
      <c r="Y14" s="346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62" t="s">
        <v>1691</v>
      </c>
      <c r="Q15" s="1262" t="str">
        <f t="shared" si="6"/>
        <v>居住社区成熟度</v>
      </c>
      <c r="R15" s="667" t="s">
        <v>18</v>
      </c>
      <c r="S15" s="668">
        <f t="shared" si="0"/>
        <v>100</v>
      </c>
      <c r="T15" s="667" t="s">
        <v>18</v>
      </c>
      <c r="U15" s="668">
        <f t="shared" si="1"/>
        <v>100</v>
      </c>
      <c r="V15" s="667" t="s">
        <v>18</v>
      </c>
      <c r="W15" s="668">
        <f t="shared" si="2"/>
        <v>100</v>
      </c>
      <c r="X15" s="1264"/>
      <c r="Y15" s="356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563"/>
      <c r="Q16" s="1262"/>
      <c r="R16" s="667"/>
      <c r="S16" s="668"/>
      <c r="T16" s="667"/>
      <c r="U16" s="668"/>
      <c r="V16" s="667"/>
      <c r="W16" s="668"/>
      <c r="X16" s="1264"/>
      <c r="Y16" s="3565"/>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63"/>
      <c r="Q17" s="1262" t="str">
        <f>B17</f>
        <v>交通便捷度</v>
      </c>
      <c r="R17" s="667" t="s">
        <v>18</v>
      </c>
      <c r="S17" s="668">
        <f>F17</f>
        <v>100</v>
      </c>
      <c r="T17" s="667" t="s">
        <v>18</v>
      </c>
      <c r="U17" s="668">
        <f>H17</f>
        <v>100</v>
      </c>
      <c r="V17" s="667" t="s">
        <v>18</v>
      </c>
      <c r="W17" s="668">
        <f>J17</f>
        <v>100</v>
      </c>
      <c r="X17" s="1264"/>
      <c r="Y17" s="356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563"/>
      <c r="Q18" s="1262"/>
      <c r="R18" s="667"/>
      <c r="S18" s="668"/>
      <c r="T18" s="667"/>
      <c r="U18" s="668"/>
      <c r="V18" s="667"/>
      <c r="W18" s="668"/>
      <c r="X18" s="1264"/>
      <c r="Y18" s="3565"/>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63"/>
      <c r="Q19" s="1262" t="str">
        <f>B19</f>
        <v>公共配套设施</v>
      </c>
      <c r="R19" s="667" t="s">
        <v>18</v>
      </c>
      <c r="S19" s="668">
        <f>F19</f>
        <v>100</v>
      </c>
      <c r="T19" s="667" t="s">
        <v>18</v>
      </c>
      <c r="U19" s="668">
        <f>H19</f>
        <v>100</v>
      </c>
      <c r="V19" s="667" t="s">
        <v>18</v>
      </c>
      <c r="W19" s="668">
        <f>J19</f>
        <v>100</v>
      </c>
      <c r="X19" s="1264"/>
      <c r="Y19" s="356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563"/>
      <c r="Q20" s="1262"/>
      <c r="R20" s="667"/>
      <c r="S20" s="668"/>
      <c r="T20" s="667"/>
      <c r="U20" s="668"/>
      <c r="V20" s="667"/>
      <c r="W20" s="668"/>
      <c r="X20" s="1264"/>
      <c r="Y20" s="3565"/>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63"/>
      <c r="Q21" s="1262" t="str">
        <f>B21</f>
        <v>基础设施水平</v>
      </c>
      <c r="R21" s="667" t="s">
        <v>14</v>
      </c>
      <c r="S21" s="668">
        <f>F21</f>
        <v>100</v>
      </c>
      <c r="T21" s="667" t="s">
        <v>14</v>
      </c>
      <c r="U21" s="668">
        <f>H21</f>
        <v>100</v>
      </c>
      <c r="V21" s="667" t="s">
        <v>14</v>
      </c>
      <c r="W21" s="668">
        <f>J21</f>
        <v>100</v>
      </c>
      <c r="X21" s="1264"/>
      <c r="Y21" s="35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563"/>
      <c r="Q22" s="1262"/>
      <c r="R22" s="667"/>
      <c r="S22" s="668"/>
      <c r="T22" s="667"/>
      <c r="U22" s="668"/>
      <c r="V22" s="667"/>
      <c r="W22" s="668"/>
      <c r="X22" s="1264"/>
      <c r="Y22" s="3565"/>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63"/>
      <c r="Q23" s="1262" t="str">
        <f>B23</f>
        <v>自然及人文环境</v>
      </c>
      <c r="R23" s="667" t="s">
        <v>18</v>
      </c>
      <c r="S23" s="668">
        <f>F23</f>
        <v>100</v>
      </c>
      <c r="T23" s="667" t="s">
        <v>18</v>
      </c>
      <c r="U23" s="668">
        <f>H23</f>
        <v>100</v>
      </c>
      <c r="V23" s="667" t="s">
        <v>18</v>
      </c>
      <c r="W23" s="668">
        <f>J23</f>
        <v>100</v>
      </c>
      <c r="X23" s="1264"/>
      <c r="Y23" s="356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563"/>
      <c r="Q24" s="1262"/>
      <c r="R24" s="667"/>
      <c r="S24" s="668"/>
      <c r="T24" s="667"/>
      <c r="U24" s="668"/>
      <c r="V24" s="667"/>
      <c r="W24" s="668"/>
      <c r="X24" s="1264"/>
      <c r="Y24" s="356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56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56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563"/>
      <c r="Q26" s="1262" t="str">
        <f t="shared" si="11"/>
        <v>朝向</v>
      </c>
      <c r="R26" s="667" t="s">
        <v>18</v>
      </c>
      <c r="S26" s="668">
        <f t="shared" si="12"/>
        <v>100</v>
      </c>
      <c r="T26" s="667" t="s">
        <v>18</v>
      </c>
      <c r="U26" s="668">
        <f t="shared" si="13"/>
        <v>100</v>
      </c>
      <c r="V26" s="667" t="s">
        <v>18</v>
      </c>
      <c r="W26" s="668">
        <f t="shared" si="14"/>
        <v>100</v>
      </c>
      <c r="X26" s="1264"/>
      <c r="Y26" s="3565"/>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563"/>
      <c r="Q27" s="530">
        <f t="shared" si="11"/>
        <v>111</v>
      </c>
      <c r="R27" s="664" t="s">
        <v>18</v>
      </c>
      <c r="S27" s="665">
        <f t="shared" si="12"/>
        <v>100</v>
      </c>
      <c r="T27" s="664" t="s">
        <v>18</v>
      </c>
      <c r="U27" s="665">
        <f t="shared" si="13"/>
        <v>100</v>
      </c>
      <c r="V27" s="664" t="s">
        <v>18</v>
      </c>
      <c r="W27" s="665">
        <f t="shared" si="14"/>
        <v>100</v>
      </c>
      <c r="X27" s="666"/>
      <c r="Y27" s="3565"/>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563"/>
      <c r="Q28" s="1262">
        <f t="shared" si="11"/>
        <v>111</v>
      </c>
      <c r="R28" s="667" t="s">
        <v>18</v>
      </c>
      <c r="S28" s="668">
        <f t="shared" si="12"/>
        <v>100</v>
      </c>
      <c r="T28" s="667" t="s">
        <v>18</v>
      </c>
      <c r="U28" s="668">
        <f t="shared" si="13"/>
        <v>100</v>
      </c>
      <c r="V28" s="667" t="s">
        <v>18</v>
      </c>
      <c r="W28" s="668">
        <f t="shared" si="14"/>
        <v>100</v>
      </c>
      <c r="X28" s="1264"/>
      <c r="Y28" s="3565"/>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563"/>
      <c r="Q29" s="1262">
        <f t="shared" si="11"/>
        <v>111</v>
      </c>
      <c r="R29" s="667" t="s">
        <v>18</v>
      </c>
      <c r="S29" s="668">
        <f t="shared" si="12"/>
        <v>100</v>
      </c>
      <c r="T29" s="667" t="s">
        <v>18</v>
      </c>
      <c r="U29" s="668">
        <f t="shared" si="13"/>
        <v>100</v>
      </c>
      <c r="V29" s="667" t="s">
        <v>18</v>
      </c>
      <c r="W29" s="668">
        <f t="shared" si="14"/>
        <v>100</v>
      </c>
      <c r="X29" s="1264"/>
      <c r="Y29" s="3565"/>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563"/>
      <c r="Q30" s="1262">
        <f t="shared" si="11"/>
        <v>111</v>
      </c>
      <c r="R30" s="667" t="s">
        <v>18</v>
      </c>
      <c r="S30" s="668">
        <f t="shared" si="12"/>
        <v>100</v>
      </c>
      <c r="T30" s="667" t="s">
        <v>18</v>
      </c>
      <c r="U30" s="668">
        <f t="shared" si="13"/>
        <v>100</v>
      </c>
      <c r="V30" s="667" t="s">
        <v>18</v>
      </c>
      <c r="W30" s="668">
        <f t="shared" si="14"/>
        <v>100</v>
      </c>
      <c r="X30" s="1264"/>
      <c r="Y30" s="3565"/>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563"/>
      <c r="Q31" s="1262">
        <f t="shared" si="11"/>
        <v>111</v>
      </c>
      <c r="R31" s="667" t="s">
        <v>18</v>
      </c>
      <c r="S31" s="668">
        <f t="shared" si="12"/>
        <v>100</v>
      </c>
      <c r="T31" s="667" t="s">
        <v>18</v>
      </c>
      <c r="U31" s="668">
        <f t="shared" si="13"/>
        <v>100</v>
      </c>
      <c r="V31" s="667" t="s">
        <v>18</v>
      </c>
      <c r="W31" s="668">
        <f t="shared" si="14"/>
        <v>100</v>
      </c>
      <c r="X31" s="1264"/>
      <c r="Y31" s="356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566" t="s">
        <v>1696</v>
      </c>
      <c r="Q32" s="1262" t="str">
        <f t="shared" si="11"/>
        <v>建筑类型</v>
      </c>
      <c r="R32" s="667" t="s">
        <v>18</v>
      </c>
      <c r="S32" s="668">
        <f t="shared" si="12"/>
        <v>100</v>
      </c>
      <c r="T32" s="667" t="s">
        <v>18</v>
      </c>
      <c r="U32" s="668">
        <f t="shared" si="13"/>
        <v>100</v>
      </c>
      <c r="V32" s="667" t="s">
        <v>18</v>
      </c>
      <c r="W32" s="668">
        <f t="shared" si="14"/>
        <v>100</v>
      </c>
      <c r="X32" s="1264"/>
      <c r="Y32" s="356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567"/>
      <c r="Q33" s="531" t="str">
        <f t="shared" si="11"/>
        <v>项目建筑规模</v>
      </c>
      <c r="R33" s="669" t="s">
        <v>18</v>
      </c>
      <c r="S33" s="670" t="e">
        <f t="shared" si="12"/>
        <v>#N/A</v>
      </c>
      <c r="T33" s="669" t="s">
        <v>18</v>
      </c>
      <c r="U33" s="670" t="e">
        <f t="shared" si="13"/>
        <v>#N/A</v>
      </c>
      <c r="V33" s="669" t="s">
        <v>18</v>
      </c>
      <c r="W33" s="670" t="e">
        <f t="shared" si="14"/>
        <v>#N/A</v>
      </c>
      <c r="X33" s="671"/>
      <c r="Y33" s="3569"/>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567"/>
      <c r="Q34" s="1262" t="str">
        <f t="shared" si="11"/>
        <v>建筑结构</v>
      </c>
      <c r="R34" s="667" t="s">
        <v>18</v>
      </c>
      <c r="S34" s="668">
        <f t="shared" si="12"/>
        <v>100</v>
      </c>
      <c r="T34" s="667" t="s">
        <v>18</v>
      </c>
      <c r="U34" s="668">
        <f t="shared" si="13"/>
        <v>100</v>
      </c>
      <c r="V34" s="667" t="s">
        <v>18</v>
      </c>
      <c r="W34" s="668">
        <f t="shared" si="14"/>
        <v>100</v>
      </c>
      <c r="X34" s="1264"/>
      <c r="Y34" s="356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567"/>
      <c r="Q35" s="1262" t="str">
        <f t="shared" si="11"/>
        <v>建筑品质</v>
      </c>
      <c r="R35" s="667" t="s">
        <v>18</v>
      </c>
      <c r="S35" s="668">
        <f t="shared" si="12"/>
        <v>100</v>
      </c>
      <c r="T35" s="667" t="s">
        <v>18</v>
      </c>
      <c r="U35" s="668">
        <f t="shared" si="13"/>
        <v>100</v>
      </c>
      <c r="V35" s="667" t="s">
        <v>18</v>
      </c>
      <c r="W35" s="668">
        <f t="shared" si="14"/>
        <v>100</v>
      </c>
      <c r="X35" s="1264"/>
      <c r="Y35" s="356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567"/>
      <c r="Q36" s="1262" t="str">
        <f t="shared" si="11"/>
        <v>公共部分装修</v>
      </c>
      <c r="R36" s="667" t="s">
        <v>18</v>
      </c>
      <c r="S36" s="668">
        <f t="shared" si="12"/>
        <v>100</v>
      </c>
      <c r="T36" s="667" t="s">
        <v>18</v>
      </c>
      <c r="U36" s="668">
        <f t="shared" si="13"/>
        <v>100</v>
      </c>
      <c r="V36" s="667" t="s">
        <v>18</v>
      </c>
      <c r="W36" s="668">
        <f t="shared" si="14"/>
        <v>100</v>
      </c>
      <c r="X36" s="1264"/>
      <c r="Y36" s="356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567"/>
      <c r="Q37" s="530" t="str">
        <f t="shared" si="11"/>
        <v>成新度</v>
      </c>
      <c r="R37" s="664" t="s">
        <v>18</v>
      </c>
      <c r="S37" s="665" t="e">
        <f t="shared" si="12"/>
        <v>#N/A</v>
      </c>
      <c r="T37" s="664" t="s">
        <v>18</v>
      </c>
      <c r="U37" s="665" t="e">
        <f t="shared" si="13"/>
        <v>#N/A</v>
      </c>
      <c r="V37" s="664" t="s">
        <v>18</v>
      </c>
      <c r="W37" s="665" t="e">
        <f t="shared" si="14"/>
        <v>#N/A</v>
      </c>
      <c r="X37" s="666"/>
      <c r="Y37" s="356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567" t="s">
        <v>1696</v>
      </c>
      <c r="Q38" s="1262" t="str">
        <f t="shared" si="11"/>
        <v>物业管理</v>
      </c>
      <c r="R38" s="667" t="s">
        <v>18</v>
      </c>
      <c r="S38" s="668">
        <f t="shared" si="12"/>
        <v>100</v>
      </c>
      <c r="T38" s="667" t="s">
        <v>18</v>
      </c>
      <c r="U38" s="668">
        <f t="shared" si="13"/>
        <v>100</v>
      </c>
      <c r="V38" s="667" t="s">
        <v>18</v>
      </c>
      <c r="W38" s="668">
        <f t="shared" si="14"/>
        <v>100</v>
      </c>
      <c r="X38" s="1264"/>
      <c r="Y38" s="356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567"/>
      <c r="Q39" s="1262" t="str">
        <f t="shared" si="11"/>
        <v>市政基础设施</v>
      </c>
      <c r="R39" s="667" t="s">
        <v>18</v>
      </c>
      <c r="S39" s="668">
        <f t="shared" si="12"/>
        <v>100</v>
      </c>
      <c r="T39" s="667" t="s">
        <v>18</v>
      </c>
      <c r="U39" s="668">
        <f t="shared" si="13"/>
        <v>100</v>
      </c>
      <c r="V39" s="667" t="s">
        <v>18</v>
      </c>
      <c r="W39" s="668">
        <f t="shared" si="14"/>
        <v>100</v>
      </c>
      <c r="X39" s="1264"/>
      <c r="Y39" s="356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567"/>
      <c r="Q40" s="1262" t="str">
        <f t="shared" si="11"/>
        <v>房型</v>
      </c>
      <c r="R40" s="667" t="s">
        <v>18</v>
      </c>
      <c r="S40" s="668">
        <f t="shared" si="12"/>
        <v>100</v>
      </c>
      <c r="T40" s="667" t="s">
        <v>18</v>
      </c>
      <c r="U40" s="668">
        <f t="shared" si="13"/>
        <v>100</v>
      </c>
      <c r="V40" s="667" t="s">
        <v>18</v>
      </c>
      <c r="W40" s="668">
        <f t="shared" si="14"/>
        <v>100</v>
      </c>
      <c r="X40" s="1264"/>
      <c r="Y40" s="356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567"/>
      <c r="Q41" s="531" t="str">
        <f t="shared" si="11"/>
        <v>单套/主力户型建筑面积</v>
      </c>
      <c r="R41" s="669" t="s">
        <v>18</v>
      </c>
      <c r="S41" s="670">
        <f t="shared" si="12"/>
        <v>100</v>
      </c>
      <c r="T41" s="669" t="s">
        <v>18</v>
      </c>
      <c r="U41" s="670">
        <f t="shared" si="13"/>
        <v>100</v>
      </c>
      <c r="V41" s="669" t="s">
        <v>18</v>
      </c>
      <c r="W41" s="670">
        <f t="shared" si="14"/>
        <v>100</v>
      </c>
      <c r="X41" s="671"/>
      <c r="Y41" s="3569"/>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567"/>
      <c r="Q42" s="1262" t="str">
        <f t="shared" si="11"/>
        <v>内部装修</v>
      </c>
      <c r="R42" s="667" t="s">
        <v>18</v>
      </c>
      <c r="S42" s="668">
        <f t="shared" si="12"/>
        <v>100</v>
      </c>
      <c r="T42" s="667" t="s">
        <v>18</v>
      </c>
      <c r="U42" s="668">
        <f t="shared" si="13"/>
        <v>100</v>
      </c>
      <c r="V42" s="667" t="s">
        <v>18</v>
      </c>
      <c r="W42" s="668">
        <f t="shared" si="14"/>
        <v>100</v>
      </c>
      <c r="X42" s="1264"/>
      <c r="Y42" s="3569"/>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567"/>
      <c r="Q43" s="1262" t="str">
        <f t="shared" si="11"/>
        <v>内部装修维护情况</v>
      </c>
      <c r="R43" s="667" t="s">
        <v>18</v>
      </c>
      <c r="S43" s="668">
        <f t="shared" si="12"/>
        <v>100</v>
      </c>
      <c r="T43" s="667" t="s">
        <v>18</v>
      </c>
      <c r="U43" s="668">
        <f t="shared" si="13"/>
        <v>100</v>
      </c>
      <c r="V43" s="667" t="s">
        <v>18</v>
      </c>
      <c r="W43" s="668">
        <f t="shared" si="14"/>
        <v>100</v>
      </c>
      <c r="X43" s="1264"/>
      <c r="Y43" s="3569"/>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567"/>
      <c r="Q44" s="530">
        <f t="shared" si="11"/>
        <v>111</v>
      </c>
      <c r="R44" s="664" t="s">
        <v>18</v>
      </c>
      <c r="S44" s="665">
        <f t="shared" si="12"/>
        <v>100</v>
      </c>
      <c r="T44" s="664" t="s">
        <v>18</v>
      </c>
      <c r="U44" s="665">
        <f t="shared" si="13"/>
        <v>100</v>
      </c>
      <c r="V44" s="664" t="s">
        <v>18</v>
      </c>
      <c r="W44" s="665">
        <f t="shared" si="14"/>
        <v>100</v>
      </c>
      <c r="X44" s="666"/>
      <c r="Y44" s="3569"/>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567"/>
      <c r="Q45" s="1262">
        <f t="shared" si="11"/>
        <v>111</v>
      </c>
      <c r="R45" s="667" t="s">
        <v>18</v>
      </c>
      <c r="S45" s="668">
        <f t="shared" si="12"/>
        <v>100</v>
      </c>
      <c r="T45" s="667" t="s">
        <v>18</v>
      </c>
      <c r="U45" s="668">
        <f t="shared" si="13"/>
        <v>100</v>
      </c>
      <c r="V45" s="667" t="s">
        <v>18</v>
      </c>
      <c r="W45" s="668">
        <f t="shared" si="14"/>
        <v>100</v>
      </c>
      <c r="X45" s="1264"/>
      <c r="Y45" s="3569"/>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568"/>
      <c r="Q46" s="1262">
        <f t="shared" si="11"/>
        <v>111</v>
      </c>
      <c r="R46" s="667" t="s">
        <v>17</v>
      </c>
      <c r="S46" s="668">
        <f t="shared" si="12"/>
        <v>100</v>
      </c>
      <c r="T46" s="667" t="s">
        <v>17</v>
      </c>
      <c r="U46" s="668">
        <f t="shared" si="13"/>
        <v>100</v>
      </c>
      <c r="V46" s="667" t="s">
        <v>17</v>
      </c>
      <c r="W46" s="668">
        <f t="shared" si="14"/>
        <v>100</v>
      </c>
      <c r="X46" s="1264"/>
      <c r="Y46" s="3570"/>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2"/>
      <c r="M47" s="2485"/>
      <c r="N47" s="2485"/>
      <c r="O47" s="2485"/>
      <c r="P47" s="3557" t="str">
        <f>A47</f>
        <v>成交单价（元/平方米）</v>
      </c>
      <c r="Q47" s="3557"/>
      <c r="R47" s="3558">
        <f>E47</f>
        <v>0</v>
      </c>
      <c r="S47" s="3558"/>
      <c r="T47" s="3558">
        <f>G47</f>
        <v>0</v>
      </c>
      <c r="U47" s="3558"/>
      <c r="V47" s="3558">
        <f>I47</f>
        <v>0</v>
      </c>
      <c r="W47" s="3558"/>
      <c r="X47" s="385"/>
      <c r="Y47" s="673"/>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2"/>
      <c r="M49" s="2485"/>
      <c r="N49" s="2485"/>
      <c r="O49" s="2485"/>
      <c r="P49" s="3559" t="str">
        <f>A49</f>
        <v>估价对象XX用房的比较价值（楼面单价，元/平方米）</v>
      </c>
      <c r="Q49" s="3560"/>
      <c r="R49" s="3561" t="e">
        <f>IF(F1="售价",ROUND(IF(D48="简单平均",AVERAGE(R48:V48),R48*F48+T48*H48+V48*J48),0),ROUND(IF(D48="简单平均",AVERAGE(R48:V48),R48*F48+T48*H48+V48*J48),1))</f>
        <v>#DIV/0!</v>
      </c>
      <c r="S49" s="3561"/>
      <c r="T49" s="3561"/>
      <c r="U49" s="3561"/>
      <c r="V49" s="3561"/>
      <c r="W49" s="356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农行：</v>
      </c>
    </row>
    <row r="4" spans="1:1" ht="54">
      <c r="A4" s="1381" t="str">
        <f>"受贵公司委托，我公司对"&amp;项目基本情况!S1&amp;"进行了预评估。"</f>
        <v>受贵公司委托，我公司对北京市海淀区古莲路66号院“中关村温泉科技园·二期”1号楼1层部分集体产业用房房地产市场租金水平评估房地产市场价值进行了预评估。</v>
      </c>
    </row>
    <row r="5" spans="1:1" ht="18.75">
      <c r="A5" s="1382" t="s">
        <v>899</v>
      </c>
    </row>
    <row r="6" spans="1:1" ht="18.75">
      <c r="A6" s="1383" t="s">
        <v>900</v>
      </c>
    </row>
    <row r="7" spans="1:1" ht="7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古莲路66号院“中关村温泉科技园·二期”1号楼1层部分集体产业用房房地产市场租金水平评估房地产，为所有。根据《国有土地使用证》[]，估价对象（分摊）出让国有建设用地使用权面积为0平方米，建筑面积为451.69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古莲路66号院“中关村温泉科技园·二期”1号楼1层部分集体产业用房房地产市场租金水平评估房地产,属开发建设的，该项目尚在开发建设中。根据《国有土地使用证》[]，估价对象（分摊）出让国有建设用地使用权面积为0平方米，规划建筑面积为451.69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2024年4月25日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outlinePr summaryBelow="0" summaryRight="0"/>
  </sheetPr>
  <dimension ref="A1:O1171"/>
  <sheetViews>
    <sheetView view="pageBreakPreview" zoomScale="110" zoomScaleSheetLayoutView="110" workbookViewId="0">
      <pane xSplit="4" ySplit="3" topLeftCell="E111" activePane="bottomRight" state="frozen"/>
      <selection pane="topRight" activeCell="F1" sqref="F1"/>
      <selection pane="bottomLeft" activeCell="A6" sqref="A6"/>
      <selection pane="bottomRight" activeCell="G130" sqref="G130"/>
    </sheetView>
  </sheetViews>
  <sheetFormatPr defaultColWidth="9" defaultRowHeight="14.25"/>
  <cols>
    <col min="1" max="1" width="5" style="3218" customWidth="1"/>
    <col min="2" max="2" width="6" style="3218" customWidth="1"/>
    <col min="3" max="3" width="10" style="3218" customWidth="1"/>
    <col min="4" max="4" width="17.25" style="3218" customWidth="1"/>
    <col min="5" max="5" width="12.75" style="3322" customWidth="1"/>
    <col min="6" max="6" width="11.375" style="3322" customWidth="1"/>
    <col min="7" max="7" width="11.5" style="3322" customWidth="1"/>
    <col min="8" max="9" width="7.75" style="3322" customWidth="1"/>
    <col min="10" max="10" width="7.625" style="3322" customWidth="1"/>
    <col min="11" max="11" width="9.875" style="3322" customWidth="1"/>
    <col min="12" max="12" width="16.75" style="3217" bestFit="1" customWidth="1"/>
    <col min="13" max="13" width="12.5" style="3217" customWidth="1"/>
    <col min="14" max="14" width="9" style="3218" customWidth="1"/>
    <col min="15" max="16384" width="9" style="3218"/>
  </cols>
  <sheetData>
    <row r="1" spans="1:13" ht="13.5" customHeight="1">
      <c r="A1" s="3214"/>
      <c r="B1" s="3214"/>
      <c r="C1" s="3215"/>
      <c r="D1" s="3215"/>
      <c r="E1" s="3216"/>
      <c r="F1" s="3216"/>
      <c r="G1" s="3216"/>
      <c r="H1" s="3216"/>
      <c r="I1" s="3216"/>
      <c r="J1" s="3216"/>
      <c r="K1" s="3216"/>
    </row>
    <row r="2" spans="1:13" ht="21" thickBot="1">
      <c r="A2" s="3696" t="s">
        <v>3591</v>
      </c>
      <c r="B2" s="3697"/>
      <c r="C2" s="3697"/>
      <c r="D2" s="3697"/>
      <c r="E2" s="3696"/>
      <c r="F2" s="3696"/>
      <c r="G2" s="3696"/>
      <c r="H2" s="3696"/>
      <c r="I2" s="3696"/>
      <c r="J2" s="3698"/>
      <c r="K2" s="3698"/>
      <c r="L2" s="3699"/>
      <c r="M2" s="3699"/>
    </row>
    <row r="3" spans="1:13" s="3223" customFormat="1" ht="21" customHeight="1" thickBot="1">
      <c r="A3" s="3219" t="s">
        <v>3592</v>
      </c>
      <c r="B3" s="3220" t="s">
        <v>3593</v>
      </c>
      <c r="C3" s="3220" t="s">
        <v>3594</v>
      </c>
      <c r="D3" s="3220" t="s">
        <v>3595</v>
      </c>
      <c r="E3" s="3220" t="s">
        <v>3596</v>
      </c>
      <c r="F3" s="3220" t="s">
        <v>3597</v>
      </c>
      <c r="G3" s="3220" t="s">
        <v>3598</v>
      </c>
      <c r="H3" s="3220" t="s">
        <v>3599</v>
      </c>
      <c r="I3" s="3220"/>
      <c r="J3" s="3220" t="s">
        <v>3600</v>
      </c>
      <c r="K3" s="3220" t="s">
        <v>3601</v>
      </c>
      <c r="L3" s="3221" t="s">
        <v>3602</v>
      </c>
      <c r="M3" s="3222" t="s">
        <v>3603</v>
      </c>
    </row>
    <row r="4" spans="1:13" s="3232" customFormat="1" ht="15" hidden="1" customHeight="1">
      <c r="A4" s="3224">
        <v>1</v>
      </c>
      <c r="B4" s="3225">
        <v>3</v>
      </c>
      <c r="C4" s="3225" t="s">
        <v>3604</v>
      </c>
      <c r="D4" s="3226" t="s">
        <v>3605</v>
      </c>
      <c r="E4" s="3227">
        <v>1377.33</v>
      </c>
      <c r="F4" s="3228">
        <v>42036</v>
      </c>
      <c r="G4" s="3228" t="s">
        <v>3606</v>
      </c>
      <c r="H4" s="3227">
        <v>270</v>
      </c>
      <c r="I4" s="3227"/>
      <c r="J4" s="3227">
        <v>28</v>
      </c>
      <c r="K4" s="3229" t="s">
        <v>3607</v>
      </c>
      <c r="L4" s="3230">
        <f t="shared" ref="L4:L64" si="0">E4*H4*12</f>
        <v>4462549.1999999993</v>
      </c>
      <c r="M4" s="3231">
        <f t="shared" ref="M4:M64" si="1">E4*J4*12</f>
        <v>462782.88</v>
      </c>
    </row>
    <row r="5" spans="1:13" s="3232" customFormat="1" ht="15" hidden="1" customHeight="1">
      <c r="A5" s="3224">
        <v>2</v>
      </c>
      <c r="B5" s="3225">
        <v>5</v>
      </c>
      <c r="C5" s="3225" t="s">
        <v>3608</v>
      </c>
      <c r="D5" s="3226" t="s">
        <v>3609</v>
      </c>
      <c r="E5" s="3227">
        <v>1283.93</v>
      </c>
      <c r="F5" s="3228">
        <v>41699</v>
      </c>
      <c r="G5" s="3228">
        <v>42794</v>
      </c>
      <c r="H5" s="3227">
        <v>270</v>
      </c>
      <c r="I5" s="3227"/>
      <c r="J5" s="3227">
        <v>28</v>
      </c>
      <c r="K5" s="3229" t="s">
        <v>3610</v>
      </c>
      <c r="L5" s="3230">
        <f t="shared" si="0"/>
        <v>4159933.2</v>
      </c>
      <c r="M5" s="3231">
        <f t="shared" si="1"/>
        <v>431400.48</v>
      </c>
    </row>
    <row r="6" spans="1:13" s="3232" customFormat="1" ht="15" hidden="1" customHeight="1">
      <c r="A6" s="3224">
        <v>3</v>
      </c>
      <c r="B6" s="3225">
        <v>5</v>
      </c>
      <c r="C6" s="3225" t="s">
        <v>3611</v>
      </c>
      <c r="D6" s="3233" t="s">
        <v>3612</v>
      </c>
      <c r="E6" s="3227">
        <v>268.08999999999997</v>
      </c>
      <c r="F6" s="3228">
        <v>42109</v>
      </c>
      <c r="G6" s="3228">
        <v>42794</v>
      </c>
      <c r="H6" s="3227">
        <v>270</v>
      </c>
      <c r="I6" s="3227"/>
      <c r="J6" s="3227">
        <v>28</v>
      </c>
      <c r="K6" s="3229" t="s">
        <v>3610</v>
      </c>
      <c r="L6" s="3230">
        <f t="shared" si="0"/>
        <v>868611.59999999986</v>
      </c>
      <c r="M6" s="3231">
        <f t="shared" si="1"/>
        <v>90078.239999999991</v>
      </c>
    </row>
    <row r="7" spans="1:13" s="3232" customFormat="1" ht="15" hidden="1" customHeight="1">
      <c r="A7" s="3224">
        <v>4</v>
      </c>
      <c r="B7" s="3225">
        <v>6</v>
      </c>
      <c r="C7" s="3225" t="s">
        <v>3613</v>
      </c>
      <c r="D7" s="3226" t="s">
        <v>3614</v>
      </c>
      <c r="E7" s="3227">
        <v>186.93</v>
      </c>
      <c r="F7" s="3228">
        <v>41806</v>
      </c>
      <c r="G7" s="3228" t="s">
        <v>3615</v>
      </c>
      <c r="H7" s="3227">
        <v>270</v>
      </c>
      <c r="I7" s="3227"/>
      <c r="J7" s="3227">
        <v>28</v>
      </c>
      <c r="K7" s="3229" t="s">
        <v>3610</v>
      </c>
      <c r="L7" s="3230">
        <f t="shared" si="0"/>
        <v>605653.19999999995</v>
      </c>
      <c r="M7" s="3231">
        <f t="shared" si="1"/>
        <v>62808.479999999996</v>
      </c>
    </row>
    <row r="8" spans="1:13" s="3232" customFormat="1" ht="15" hidden="1" customHeight="1">
      <c r="A8" s="3224">
        <v>5</v>
      </c>
      <c r="B8" s="3225">
        <v>6</v>
      </c>
      <c r="C8" s="3225" t="s">
        <v>3613</v>
      </c>
      <c r="D8" s="3233" t="s">
        <v>3616</v>
      </c>
      <c r="E8" s="3227">
        <v>296.18</v>
      </c>
      <c r="F8" s="3228" t="s">
        <v>3617</v>
      </c>
      <c r="G8" s="3228" t="s">
        <v>3618</v>
      </c>
      <c r="H8" s="3227">
        <v>270</v>
      </c>
      <c r="I8" s="3227"/>
      <c r="J8" s="3227">
        <v>28</v>
      </c>
      <c r="K8" s="3229" t="s">
        <v>3610</v>
      </c>
      <c r="L8" s="3230">
        <f t="shared" si="0"/>
        <v>959623.20000000007</v>
      </c>
      <c r="M8" s="3231">
        <f t="shared" si="1"/>
        <v>99516.48000000001</v>
      </c>
    </row>
    <row r="9" spans="1:13" s="3232" customFormat="1" ht="15" hidden="1" customHeight="1">
      <c r="A9" s="3224">
        <v>6</v>
      </c>
      <c r="B9" s="3225">
        <v>6</v>
      </c>
      <c r="C9" s="3225" t="s">
        <v>3613</v>
      </c>
      <c r="D9" s="3233" t="s">
        <v>3619</v>
      </c>
      <c r="E9" s="3227">
        <v>381.07</v>
      </c>
      <c r="F9" s="3228">
        <v>41563</v>
      </c>
      <c r="G9" s="3228">
        <v>43023</v>
      </c>
      <c r="H9" s="3227">
        <v>270</v>
      </c>
      <c r="I9" s="3227"/>
      <c r="J9" s="3227">
        <v>28</v>
      </c>
      <c r="K9" s="3229" t="s">
        <v>3610</v>
      </c>
      <c r="L9" s="3230">
        <f t="shared" si="0"/>
        <v>1234666.7999999998</v>
      </c>
      <c r="M9" s="3231">
        <f t="shared" si="1"/>
        <v>128039.51999999999</v>
      </c>
    </row>
    <row r="10" spans="1:13" s="3232" customFormat="1" ht="15" hidden="1" customHeight="1">
      <c r="A10" s="3224">
        <v>7</v>
      </c>
      <c r="B10" s="3225">
        <v>6</v>
      </c>
      <c r="C10" s="3225" t="s">
        <v>3613</v>
      </c>
      <c r="D10" s="3226" t="s">
        <v>3620</v>
      </c>
      <c r="E10" s="3227">
        <v>268.08999999999997</v>
      </c>
      <c r="F10" s="3228" t="s">
        <v>3621</v>
      </c>
      <c r="G10" s="3228" t="s">
        <v>3622</v>
      </c>
      <c r="H10" s="3227">
        <v>270</v>
      </c>
      <c r="I10" s="3227"/>
      <c r="J10" s="3227">
        <v>28</v>
      </c>
      <c r="K10" s="3229" t="s">
        <v>3607</v>
      </c>
      <c r="L10" s="3230">
        <f t="shared" si="0"/>
        <v>868611.59999999986</v>
      </c>
      <c r="M10" s="3231">
        <f t="shared" si="1"/>
        <v>90078.239999999991</v>
      </c>
    </row>
    <row r="11" spans="1:13" s="3232" customFormat="1" ht="15" hidden="1" customHeight="1">
      <c r="A11" s="3224">
        <v>8</v>
      </c>
      <c r="B11" s="3225">
        <v>6</v>
      </c>
      <c r="C11" s="3225" t="s">
        <v>3613</v>
      </c>
      <c r="D11" s="3233" t="s">
        <v>3623</v>
      </c>
      <c r="E11" s="3227">
        <v>128.47</v>
      </c>
      <c r="F11" s="3228">
        <v>41573</v>
      </c>
      <c r="G11" s="3228">
        <v>43033</v>
      </c>
      <c r="H11" s="3227">
        <v>270</v>
      </c>
      <c r="I11" s="3227"/>
      <c r="J11" s="3227">
        <v>28</v>
      </c>
      <c r="K11" s="3229" t="s">
        <v>3607</v>
      </c>
      <c r="L11" s="3230">
        <f t="shared" si="0"/>
        <v>416242.80000000005</v>
      </c>
      <c r="M11" s="3231">
        <f t="shared" si="1"/>
        <v>43165.919999999998</v>
      </c>
    </row>
    <row r="12" spans="1:13" s="3232" customFormat="1" ht="15" hidden="1" customHeight="1">
      <c r="A12" s="3224">
        <v>9</v>
      </c>
      <c r="B12" s="3225">
        <v>6</v>
      </c>
      <c r="C12" s="3225" t="s">
        <v>3613</v>
      </c>
      <c r="D12" s="3226" t="s">
        <v>3624</v>
      </c>
      <c r="E12" s="3227">
        <v>144.09</v>
      </c>
      <c r="F12" s="3228">
        <v>41806</v>
      </c>
      <c r="G12" s="3228" t="s">
        <v>3615</v>
      </c>
      <c r="H12" s="3227">
        <v>270</v>
      </c>
      <c r="I12" s="3227"/>
      <c r="J12" s="3227">
        <v>28</v>
      </c>
      <c r="K12" s="3229" t="s">
        <v>3610</v>
      </c>
      <c r="L12" s="3230">
        <f t="shared" si="0"/>
        <v>466851.60000000003</v>
      </c>
      <c r="M12" s="3231">
        <f t="shared" si="1"/>
        <v>48414.239999999998</v>
      </c>
    </row>
    <row r="13" spans="1:13" s="3232" customFormat="1" ht="15" hidden="1" customHeight="1">
      <c r="A13" s="3224">
        <v>10</v>
      </c>
      <c r="B13" s="3225">
        <v>6</v>
      </c>
      <c r="C13" s="3225" t="s">
        <v>3613</v>
      </c>
      <c r="D13" s="3226" t="s">
        <v>3625</v>
      </c>
      <c r="E13" s="3227">
        <v>147.19</v>
      </c>
      <c r="F13" s="3228">
        <v>42274</v>
      </c>
      <c r="G13" s="3228">
        <v>43004</v>
      </c>
      <c r="H13" s="3227">
        <v>270</v>
      </c>
      <c r="I13" s="3227"/>
      <c r="J13" s="3227">
        <v>28</v>
      </c>
      <c r="K13" s="3229" t="s">
        <v>3607</v>
      </c>
      <c r="L13" s="3230">
        <f t="shared" si="0"/>
        <v>476895.60000000003</v>
      </c>
      <c r="M13" s="3231">
        <f t="shared" si="1"/>
        <v>49455.839999999997</v>
      </c>
    </row>
    <row r="14" spans="1:13" s="3232" customFormat="1" ht="15" hidden="1" customHeight="1">
      <c r="A14" s="3224">
        <v>11</v>
      </c>
      <c r="B14" s="3225">
        <v>7</v>
      </c>
      <c r="C14" s="3225" t="s">
        <v>3626</v>
      </c>
      <c r="D14" s="3226" t="s">
        <v>3627</v>
      </c>
      <c r="E14" s="3227">
        <v>693.49</v>
      </c>
      <c r="F14" s="3228" t="s">
        <v>3628</v>
      </c>
      <c r="G14" s="3228" t="s">
        <v>3615</v>
      </c>
      <c r="H14" s="3227">
        <v>270</v>
      </c>
      <c r="I14" s="3227"/>
      <c r="J14" s="3227">
        <v>28</v>
      </c>
      <c r="K14" s="3229" t="s">
        <v>3610</v>
      </c>
      <c r="L14" s="3230">
        <f t="shared" si="0"/>
        <v>2246907.5999999996</v>
      </c>
      <c r="M14" s="3231">
        <f t="shared" si="1"/>
        <v>233012.64</v>
      </c>
    </row>
    <row r="15" spans="1:13" s="3232" customFormat="1" ht="15" hidden="1" customHeight="1">
      <c r="A15" s="3224">
        <v>12</v>
      </c>
      <c r="B15" s="3225">
        <v>7</v>
      </c>
      <c r="C15" s="3225" t="s">
        <v>3626</v>
      </c>
      <c r="D15" s="3226" t="s">
        <v>3629</v>
      </c>
      <c r="E15" s="3227">
        <v>46.7</v>
      </c>
      <c r="F15" s="3228" t="s">
        <v>3628</v>
      </c>
      <c r="G15" s="3228" t="s">
        <v>3615</v>
      </c>
      <c r="H15" s="3227">
        <v>270</v>
      </c>
      <c r="I15" s="3227"/>
      <c r="J15" s="3227">
        <v>28</v>
      </c>
      <c r="K15" s="3229" t="s">
        <v>3610</v>
      </c>
      <c r="L15" s="3230">
        <f t="shared" si="0"/>
        <v>151308</v>
      </c>
      <c r="M15" s="3231">
        <f t="shared" si="1"/>
        <v>15691.2</v>
      </c>
    </row>
    <row r="16" spans="1:13" s="3232" customFormat="1" ht="15" hidden="1" customHeight="1">
      <c r="A16" s="3224">
        <v>13</v>
      </c>
      <c r="B16" s="3225">
        <v>7</v>
      </c>
      <c r="C16" s="3225" t="s">
        <v>3626</v>
      </c>
      <c r="D16" s="3233" t="s">
        <v>3630</v>
      </c>
      <c r="E16" s="3227">
        <v>39.799999999999997</v>
      </c>
      <c r="F16" s="3228" t="s">
        <v>3628</v>
      </c>
      <c r="G16" s="3228" t="s">
        <v>3615</v>
      </c>
      <c r="H16" s="3227">
        <v>270</v>
      </c>
      <c r="I16" s="3227"/>
      <c r="J16" s="3227">
        <v>28</v>
      </c>
      <c r="K16" s="3229" t="s">
        <v>3610</v>
      </c>
      <c r="L16" s="3230">
        <f t="shared" si="0"/>
        <v>128952</v>
      </c>
      <c r="M16" s="3231">
        <f t="shared" si="1"/>
        <v>13372.8</v>
      </c>
    </row>
    <row r="17" spans="1:13" s="3232" customFormat="1" ht="15" hidden="1" customHeight="1">
      <c r="A17" s="3224">
        <v>14</v>
      </c>
      <c r="B17" s="3225">
        <v>7</v>
      </c>
      <c r="C17" s="3225" t="s">
        <v>3626</v>
      </c>
      <c r="D17" s="3226" t="s">
        <v>3631</v>
      </c>
      <c r="E17" s="3227">
        <v>56.1</v>
      </c>
      <c r="F17" s="3228" t="s">
        <v>3628</v>
      </c>
      <c r="G17" s="3228" t="s">
        <v>3615</v>
      </c>
      <c r="H17" s="3227">
        <v>270</v>
      </c>
      <c r="I17" s="3227"/>
      <c r="J17" s="3227">
        <v>28</v>
      </c>
      <c r="K17" s="3229" t="s">
        <v>3610</v>
      </c>
      <c r="L17" s="3230">
        <f t="shared" si="0"/>
        <v>181764</v>
      </c>
      <c r="M17" s="3231">
        <f t="shared" si="1"/>
        <v>18849.599999999999</v>
      </c>
    </row>
    <row r="18" spans="1:13" s="3232" customFormat="1" ht="15" hidden="1" customHeight="1">
      <c r="A18" s="3224">
        <v>15</v>
      </c>
      <c r="B18" s="3225">
        <v>7</v>
      </c>
      <c r="C18" s="3225" t="s">
        <v>3626</v>
      </c>
      <c r="D18" s="3226" t="s">
        <v>3632</v>
      </c>
      <c r="E18" s="3227">
        <v>296.18</v>
      </c>
      <c r="F18" s="3228" t="s">
        <v>3628</v>
      </c>
      <c r="G18" s="3228" t="s">
        <v>3615</v>
      </c>
      <c r="H18" s="3227">
        <v>270</v>
      </c>
      <c r="I18" s="3227"/>
      <c r="J18" s="3227">
        <v>28</v>
      </c>
      <c r="K18" s="3229" t="s">
        <v>3610</v>
      </c>
      <c r="L18" s="3230">
        <f t="shared" si="0"/>
        <v>959623.20000000007</v>
      </c>
      <c r="M18" s="3231">
        <f t="shared" si="1"/>
        <v>99516.48000000001</v>
      </c>
    </row>
    <row r="19" spans="1:13" s="3232" customFormat="1" ht="15" hidden="1" customHeight="1">
      <c r="A19" s="3224">
        <v>16</v>
      </c>
      <c r="B19" s="3225">
        <v>7</v>
      </c>
      <c r="C19" s="3225" t="s">
        <v>3626</v>
      </c>
      <c r="D19" s="3226" t="s">
        <v>3633</v>
      </c>
      <c r="E19" s="3227">
        <v>419.75</v>
      </c>
      <c r="F19" s="3228" t="s">
        <v>3628</v>
      </c>
      <c r="G19" s="3228" t="s">
        <v>3615</v>
      </c>
      <c r="H19" s="3227">
        <v>270</v>
      </c>
      <c r="I19" s="3227"/>
      <c r="J19" s="3227">
        <v>28</v>
      </c>
      <c r="K19" s="3229" t="s">
        <v>3610</v>
      </c>
      <c r="L19" s="3230">
        <f t="shared" si="0"/>
        <v>1359990</v>
      </c>
      <c r="M19" s="3231">
        <f t="shared" si="1"/>
        <v>141036</v>
      </c>
    </row>
    <row r="20" spans="1:13" s="3232" customFormat="1" ht="15" hidden="1" customHeight="1">
      <c r="A20" s="3224">
        <v>17</v>
      </c>
      <c r="B20" s="3225">
        <v>8</v>
      </c>
      <c r="C20" s="3225" t="s">
        <v>3634</v>
      </c>
      <c r="D20" s="3226" t="s">
        <v>3635</v>
      </c>
      <c r="E20" s="3227">
        <v>131.93</v>
      </c>
      <c r="F20" s="3228">
        <v>41699</v>
      </c>
      <c r="G20" s="3228">
        <v>42794</v>
      </c>
      <c r="H20" s="3227">
        <v>285</v>
      </c>
      <c r="I20" s="3227"/>
      <c r="J20" s="3227">
        <v>28</v>
      </c>
      <c r="K20" s="3229" t="s">
        <v>3607</v>
      </c>
      <c r="L20" s="3230">
        <f t="shared" si="0"/>
        <v>451200.60000000003</v>
      </c>
      <c r="M20" s="3231">
        <f t="shared" si="1"/>
        <v>44328.479999999996</v>
      </c>
    </row>
    <row r="21" spans="1:13" s="3232" customFormat="1" ht="15" hidden="1" customHeight="1">
      <c r="A21" s="3224">
        <v>18</v>
      </c>
      <c r="B21" s="3225">
        <v>8</v>
      </c>
      <c r="C21" s="3225" t="s">
        <v>3634</v>
      </c>
      <c r="D21" s="3226" t="s">
        <v>3636</v>
      </c>
      <c r="E21" s="3227">
        <v>55</v>
      </c>
      <c r="F21" s="3228">
        <v>41699</v>
      </c>
      <c r="G21" s="3228">
        <v>42794</v>
      </c>
      <c r="H21" s="3227">
        <v>285</v>
      </c>
      <c r="I21" s="3227"/>
      <c r="J21" s="3227">
        <v>28</v>
      </c>
      <c r="K21" s="3229" t="s">
        <v>3607</v>
      </c>
      <c r="L21" s="3230">
        <f t="shared" si="0"/>
        <v>188100</v>
      </c>
      <c r="M21" s="3231">
        <f t="shared" si="1"/>
        <v>18480</v>
      </c>
    </row>
    <row r="22" spans="1:13" s="3232" customFormat="1" ht="15" hidden="1" customHeight="1">
      <c r="A22" s="3224">
        <v>19</v>
      </c>
      <c r="B22" s="3225">
        <v>8</v>
      </c>
      <c r="C22" s="3225" t="s">
        <v>3634</v>
      </c>
      <c r="D22" s="3226" t="s">
        <v>3637</v>
      </c>
      <c r="E22" s="3227">
        <v>296.18</v>
      </c>
      <c r="F22" s="3228" t="s">
        <v>3638</v>
      </c>
      <c r="G22" s="3228" t="s">
        <v>3639</v>
      </c>
      <c r="H22" s="3227">
        <v>285</v>
      </c>
      <c r="I22" s="3227"/>
      <c r="J22" s="3227">
        <v>28</v>
      </c>
      <c r="K22" s="3229" t="s">
        <v>3610</v>
      </c>
      <c r="L22" s="3230">
        <f t="shared" si="0"/>
        <v>1012935.6000000001</v>
      </c>
      <c r="M22" s="3231">
        <f t="shared" si="1"/>
        <v>99516.48000000001</v>
      </c>
    </row>
    <row r="23" spans="1:13" s="3232" customFormat="1" ht="15" hidden="1" customHeight="1">
      <c r="A23" s="3224">
        <v>20</v>
      </c>
      <c r="B23" s="3225">
        <v>8</v>
      </c>
      <c r="C23" s="3225" t="s">
        <v>3634</v>
      </c>
      <c r="D23" s="3226" t="s">
        <v>3640</v>
      </c>
      <c r="E23" s="3227">
        <v>170</v>
      </c>
      <c r="F23" s="3228">
        <v>41655</v>
      </c>
      <c r="G23" s="3228">
        <v>42750</v>
      </c>
      <c r="H23" s="3227">
        <v>285</v>
      </c>
      <c r="I23" s="3227"/>
      <c r="J23" s="3227">
        <v>28</v>
      </c>
      <c r="K23" s="3229" t="s">
        <v>3607</v>
      </c>
      <c r="L23" s="3230">
        <f t="shared" si="0"/>
        <v>581400</v>
      </c>
      <c r="M23" s="3231">
        <f t="shared" si="1"/>
        <v>57120</v>
      </c>
    </row>
    <row r="24" spans="1:13" s="3232" customFormat="1" ht="15" hidden="1" customHeight="1">
      <c r="A24" s="3224">
        <v>21</v>
      </c>
      <c r="B24" s="3225">
        <v>8</v>
      </c>
      <c r="C24" s="3225" t="s">
        <v>3634</v>
      </c>
      <c r="D24" s="3226" t="s">
        <v>3641</v>
      </c>
      <c r="E24" s="3227">
        <v>170</v>
      </c>
      <c r="F24" s="3228">
        <v>41908</v>
      </c>
      <c r="G24" s="3228">
        <v>42750</v>
      </c>
      <c r="H24" s="3227">
        <v>285</v>
      </c>
      <c r="I24" s="3227"/>
      <c r="J24" s="3227">
        <v>28</v>
      </c>
      <c r="K24" s="3229" t="s">
        <v>3607</v>
      </c>
      <c r="L24" s="3230">
        <f t="shared" si="0"/>
        <v>581400</v>
      </c>
      <c r="M24" s="3231">
        <f t="shared" si="1"/>
        <v>57120</v>
      </c>
    </row>
    <row r="25" spans="1:13" s="3232" customFormat="1" ht="15" hidden="1" customHeight="1">
      <c r="A25" s="3224">
        <v>22</v>
      </c>
      <c r="B25" s="3225">
        <v>8</v>
      </c>
      <c r="C25" s="3225" t="s">
        <v>3634</v>
      </c>
      <c r="D25" s="3226" t="s">
        <v>3642</v>
      </c>
      <c r="E25" s="3227">
        <f>41.07+128.47</f>
        <v>169.54</v>
      </c>
      <c r="F25" s="3228">
        <v>41655</v>
      </c>
      <c r="G25" s="3228">
        <v>42750</v>
      </c>
      <c r="H25" s="3227">
        <v>285</v>
      </c>
      <c r="I25" s="3227"/>
      <c r="J25" s="3227">
        <v>28</v>
      </c>
      <c r="K25" s="3229" t="s">
        <v>3607</v>
      </c>
      <c r="L25" s="3230">
        <f t="shared" si="0"/>
        <v>579826.79999999993</v>
      </c>
      <c r="M25" s="3231">
        <f t="shared" si="1"/>
        <v>56965.440000000002</v>
      </c>
    </row>
    <row r="26" spans="1:13" s="3232" customFormat="1" ht="15" hidden="1" customHeight="1">
      <c r="A26" s="3224">
        <v>23</v>
      </c>
      <c r="B26" s="3225">
        <v>8</v>
      </c>
      <c r="C26" s="3225" t="s">
        <v>3634</v>
      </c>
      <c r="D26" s="3226" t="s">
        <v>3643</v>
      </c>
      <c r="E26" s="3227">
        <v>268.08999999999997</v>
      </c>
      <c r="F26" s="3228">
        <v>41671</v>
      </c>
      <c r="G26" s="3228">
        <v>42400</v>
      </c>
      <c r="H26" s="3227">
        <v>285</v>
      </c>
      <c r="I26" s="3227"/>
      <c r="J26" s="3227">
        <v>28</v>
      </c>
      <c r="K26" s="3229" t="s">
        <v>3644</v>
      </c>
      <c r="L26" s="3230">
        <f t="shared" si="0"/>
        <v>916867.79999999993</v>
      </c>
      <c r="M26" s="3231">
        <f t="shared" si="1"/>
        <v>90078.239999999991</v>
      </c>
    </row>
    <row r="27" spans="1:13" s="3232" customFormat="1" ht="15" hidden="1" customHeight="1">
      <c r="A27" s="3224">
        <v>24</v>
      </c>
      <c r="B27" s="3225">
        <v>8</v>
      </c>
      <c r="C27" s="3225" t="s">
        <v>3634</v>
      </c>
      <c r="D27" s="3226" t="s">
        <v>3645</v>
      </c>
      <c r="E27" s="3227">
        <v>144.09</v>
      </c>
      <c r="F27" s="3228">
        <v>41714</v>
      </c>
      <c r="G27" s="3228">
        <v>42809</v>
      </c>
      <c r="H27" s="3227">
        <v>212</v>
      </c>
      <c r="I27" s="3227"/>
      <c r="J27" s="3227">
        <v>28</v>
      </c>
      <c r="K27" s="3229" t="s">
        <v>3607</v>
      </c>
      <c r="L27" s="3230">
        <f t="shared" si="0"/>
        <v>366564.96</v>
      </c>
      <c r="M27" s="3231">
        <f t="shared" si="1"/>
        <v>48414.239999999998</v>
      </c>
    </row>
    <row r="28" spans="1:13" s="3232" customFormat="1" ht="15" hidden="1" customHeight="1">
      <c r="A28" s="3224">
        <v>25</v>
      </c>
      <c r="B28" s="3225">
        <v>8</v>
      </c>
      <c r="C28" s="3225" t="s">
        <v>3634</v>
      </c>
      <c r="D28" s="3226" t="s">
        <v>3646</v>
      </c>
      <c r="E28" s="3227">
        <v>147.19</v>
      </c>
      <c r="F28" s="3228">
        <v>41730</v>
      </c>
      <c r="G28" s="3228">
        <v>42460</v>
      </c>
      <c r="H28" s="3227">
        <v>285</v>
      </c>
      <c r="I28" s="3227"/>
      <c r="J28" s="3227">
        <v>28</v>
      </c>
      <c r="K28" s="3229" t="s">
        <v>3607</v>
      </c>
      <c r="L28" s="3230">
        <f t="shared" si="0"/>
        <v>503389.80000000005</v>
      </c>
      <c r="M28" s="3231">
        <f t="shared" si="1"/>
        <v>49455.839999999997</v>
      </c>
    </row>
    <row r="29" spans="1:13" s="3232" customFormat="1" ht="15" hidden="1" customHeight="1">
      <c r="A29" s="3224">
        <v>26</v>
      </c>
      <c r="B29" s="3225">
        <v>9</v>
      </c>
      <c r="C29" s="3225" t="s">
        <v>3647</v>
      </c>
      <c r="D29" s="3226" t="s">
        <v>3648</v>
      </c>
      <c r="E29" s="3227">
        <v>483.11</v>
      </c>
      <c r="F29" s="3228">
        <v>41671</v>
      </c>
      <c r="G29" s="3228">
        <v>42766</v>
      </c>
      <c r="H29" s="3227">
        <v>285</v>
      </c>
      <c r="I29" s="3227"/>
      <c r="J29" s="3227">
        <v>28</v>
      </c>
      <c r="K29" s="3229" t="s">
        <v>3610</v>
      </c>
      <c r="L29" s="3230">
        <f t="shared" si="0"/>
        <v>1652236.2000000002</v>
      </c>
      <c r="M29" s="3231">
        <f t="shared" si="1"/>
        <v>162324.96</v>
      </c>
    </row>
    <row r="30" spans="1:13" s="3232" customFormat="1" ht="15" hidden="1" customHeight="1">
      <c r="A30" s="3224">
        <v>27</v>
      </c>
      <c r="B30" s="3225">
        <v>9</v>
      </c>
      <c r="C30" s="3225" t="s">
        <v>3647</v>
      </c>
      <c r="D30" s="3226" t="s">
        <v>3649</v>
      </c>
      <c r="E30" s="3227">
        <v>381.07</v>
      </c>
      <c r="F30" s="3228" t="s">
        <v>3650</v>
      </c>
      <c r="G30" s="3228" t="s">
        <v>3651</v>
      </c>
      <c r="H30" s="3227">
        <v>285</v>
      </c>
      <c r="I30" s="3227"/>
      <c r="J30" s="3227">
        <v>28</v>
      </c>
      <c r="K30" s="3229" t="s">
        <v>3610</v>
      </c>
      <c r="L30" s="3230">
        <f t="shared" si="0"/>
        <v>1303259.3999999999</v>
      </c>
      <c r="M30" s="3231">
        <f t="shared" si="1"/>
        <v>128039.51999999999</v>
      </c>
    </row>
    <row r="31" spans="1:13" s="3232" customFormat="1" ht="15" hidden="1" customHeight="1">
      <c r="A31" s="3224">
        <v>28</v>
      </c>
      <c r="B31" s="3225">
        <v>9</v>
      </c>
      <c r="C31" s="3225" t="s">
        <v>3647</v>
      </c>
      <c r="D31" s="3233" t="s">
        <v>3652</v>
      </c>
      <c r="E31" s="3227">
        <v>396.56</v>
      </c>
      <c r="F31" s="3228">
        <v>42095</v>
      </c>
      <c r="G31" s="3228">
        <v>42825</v>
      </c>
      <c r="H31" s="3227">
        <v>285</v>
      </c>
      <c r="I31" s="3227"/>
      <c r="J31" s="3227">
        <v>28</v>
      </c>
      <c r="K31" s="3229" t="s">
        <v>3610</v>
      </c>
      <c r="L31" s="3230">
        <f t="shared" si="0"/>
        <v>1356235.2000000002</v>
      </c>
      <c r="M31" s="3231">
        <f t="shared" si="1"/>
        <v>133244.16</v>
      </c>
    </row>
    <row r="32" spans="1:13" s="3232" customFormat="1" ht="15" hidden="1" customHeight="1">
      <c r="A32" s="3224">
        <v>29</v>
      </c>
      <c r="B32" s="3225">
        <v>9</v>
      </c>
      <c r="C32" s="3225" t="s">
        <v>3647</v>
      </c>
      <c r="D32" s="3226" t="s">
        <v>3653</v>
      </c>
      <c r="E32" s="3227">
        <v>291.27999999999997</v>
      </c>
      <c r="F32" s="3228" t="s">
        <v>3654</v>
      </c>
      <c r="G32" s="3228" t="s">
        <v>3655</v>
      </c>
      <c r="H32" s="3227">
        <v>285</v>
      </c>
      <c r="I32" s="3227"/>
      <c r="J32" s="3227">
        <v>28</v>
      </c>
      <c r="K32" s="3229" t="s">
        <v>3607</v>
      </c>
      <c r="L32" s="3230">
        <f t="shared" si="0"/>
        <v>996177.59999999986</v>
      </c>
      <c r="M32" s="3231">
        <f t="shared" si="1"/>
        <v>97870.079999999987</v>
      </c>
    </row>
    <row r="33" spans="1:13" s="3232" customFormat="1" ht="15" hidden="1" customHeight="1">
      <c r="A33" s="3224">
        <v>30</v>
      </c>
      <c r="B33" s="3225">
        <v>10</v>
      </c>
      <c r="C33" s="3225" t="s">
        <v>3656</v>
      </c>
      <c r="D33" s="3226" t="s">
        <v>3657</v>
      </c>
      <c r="E33" s="3227">
        <v>186.93</v>
      </c>
      <c r="F33" s="3228" t="s">
        <v>3658</v>
      </c>
      <c r="G33" s="3228" t="s">
        <v>3659</v>
      </c>
      <c r="H33" s="3227">
        <v>285</v>
      </c>
      <c r="I33" s="3227"/>
      <c r="J33" s="3227">
        <v>28</v>
      </c>
      <c r="K33" s="3229" t="s">
        <v>3610</v>
      </c>
      <c r="L33" s="3230">
        <f t="shared" si="0"/>
        <v>639300.60000000009</v>
      </c>
      <c r="M33" s="3231">
        <f t="shared" si="1"/>
        <v>62808.479999999996</v>
      </c>
    </row>
    <row r="34" spans="1:13" s="3232" customFormat="1" ht="15" hidden="1" customHeight="1">
      <c r="A34" s="3224">
        <v>31</v>
      </c>
      <c r="B34" s="3225">
        <v>10</v>
      </c>
      <c r="C34" s="3225" t="s">
        <v>3656</v>
      </c>
      <c r="D34" s="3226" t="s">
        <v>3660</v>
      </c>
      <c r="E34" s="3227">
        <v>677.26</v>
      </c>
      <c r="F34" s="3228" t="s">
        <v>3658</v>
      </c>
      <c r="G34" s="3228" t="s">
        <v>3661</v>
      </c>
      <c r="H34" s="3227">
        <v>285</v>
      </c>
      <c r="I34" s="3227"/>
      <c r="J34" s="3227">
        <v>28</v>
      </c>
      <c r="K34" s="3229" t="s">
        <v>3607</v>
      </c>
      <c r="L34" s="3230">
        <f t="shared" si="0"/>
        <v>2316229.2000000002</v>
      </c>
      <c r="M34" s="3231">
        <f t="shared" si="1"/>
        <v>227559.36</v>
      </c>
    </row>
    <row r="35" spans="1:13" s="3232" customFormat="1" ht="15" hidden="1" customHeight="1">
      <c r="A35" s="3224">
        <v>32</v>
      </c>
      <c r="B35" s="3225">
        <v>10</v>
      </c>
      <c r="C35" s="3225" t="s">
        <v>3656</v>
      </c>
      <c r="D35" s="3234" t="s">
        <v>3662</v>
      </c>
      <c r="E35" s="3227">
        <v>396.56</v>
      </c>
      <c r="F35" s="3228" t="s">
        <v>3663</v>
      </c>
      <c r="G35" s="3228" t="s">
        <v>3664</v>
      </c>
      <c r="H35" s="3227">
        <v>285</v>
      </c>
      <c r="I35" s="3227"/>
      <c r="J35" s="3227">
        <v>28</v>
      </c>
      <c r="K35" s="3229" t="s">
        <v>3610</v>
      </c>
      <c r="L35" s="3230">
        <f t="shared" si="0"/>
        <v>1356235.2000000002</v>
      </c>
      <c r="M35" s="3231">
        <f t="shared" si="1"/>
        <v>133244.16</v>
      </c>
    </row>
    <row r="36" spans="1:13" s="3232" customFormat="1" ht="15" hidden="1" customHeight="1">
      <c r="A36" s="3224">
        <v>33</v>
      </c>
      <c r="B36" s="3225">
        <v>10</v>
      </c>
      <c r="C36" s="3225" t="s">
        <v>3656</v>
      </c>
      <c r="D36" s="3226" t="s">
        <v>3665</v>
      </c>
      <c r="E36" s="3227">
        <v>291.27999999999997</v>
      </c>
      <c r="F36" s="3228">
        <v>42145</v>
      </c>
      <c r="G36" s="3228">
        <v>42875</v>
      </c>
      <c r="H36" s="3227">
        <v>285</v>
      </c>
      <c r="I36" s="3227"/>
      <c r="J36" s="3227">
        <v>28</v>
      </c>
      <c r="K36" s="3229" t="s">
        <v>3607</v>
      </c>
      <c r="L36" s="3230">
        <f t="shared" si="0"/>
        <v>996177.59999999986</v>
      </c>
      <c r="M36" s="3231">
        <f t="shared" si="1"/>
        <v>97870.079999999987</v>
      </c>
    </row>
    <row r="37" spans="1:13" s="3232" customFormat="1" ht="15" hidden="1" customHeight="1">
      <c r="A37" s="3224">
        <v>34</v>
      </c>
      <c r="B37" s="3225">
        <v>11</v>
      </c>
      <c r="C37" s="3225" t="s">
        <v>3666</v>
      </c>
      <c r="D37" s="3234" t="s">
        <v>3667</v>
      </c>
      <c r="E37" s="3227">
        <f>186.93+128.47</f>
        <v>315.39999999999998</v>
      </c>
      <c r="F37" s="3228" t="s">
        <v>3668</v>
      </c>
      <c r="G37" s="3228" t="s">
        <v>3669</v>
      </c>
      <c r="H37" s="3227">
        <v>300</v>
      </c>
      <c r="I37" s="3227"/>
      <c r="J37" s="3227">
        <v>28</v>
      </c>
      <c r="K37" s="3229" t="s">
        <v>3610</v>
      </c>
      <c r="L37" s="3230">
        <f t="shared" si="0"/>
        <v>1135440</v>
      </c>
      <c r="M37" s="3231">
        <f t="shared" si="1"/>
        <v>105974.39999999999</v>
      </c>
    </row>
    <row r="38" spans="1:13" s="3232" customFormat="1" ht="15" hidden="1" customHeight="1">
      <c r="A38" s="3224">
        <v>35</v>
      </c>
      <c r="B38" s="3225">
        <v>11</v>
      </c>
      <c r="C38" s="3225" t="s">
        <v>3666</v>
      </c>
      <c r="D38" s="3233" t="s">
        <v>3670</v>
      </c>
      <c r="E38" s="3227">
        <v>365.38</v>
      </c>
      <c r="F38" s="3228" t="s">
        <v>3671</v>
      </c>
      <c r="G38" s="3228" t="s">
        <v>3672</v>
      </c>
      <c r="H38" s="3227">
        <v>300</v>
      </c>
      <c r="I38" s="3227"/>
      <c r="J38" s="3227">
        <v>28</v>
      </c>
      <c r="K38" s="3229" t="s">
        <v>3673</v>
      </c>
      <c r="L38" s="3230">
        <f t="shared" si="0"/>
        <v>1315368</v>
      </c>
      <c r="M38" s="3231">
        <f t="shared" si="1"/>
        <v>122767.67999999999</v>
      </c>
    </row>
    <row r="39" spans="1:13" s="3232" customFormat="1" ht="15" hidden="1" customHeight="1">
      <c r="A39" s="3224">
        <v>36</v>
      </c>
      <c r="B39" s="3225">
        <v>11</v>
      </c>
      <c r="C39" s="3225" t="s">
        <v>3666</v>
      </c>
      <c r="D39" s="3226" t="s">
        <v>3674</v>
      </c>
      <c r="E39" s="3227">
        <v>579.97</v>
      </c>
      <c r="F39" s="3228" t="s">
        <v>3654</v>
      </c>
      <c r="G39" s="3228" t="s">
        <v>3675</v>
      </c>
      <c r="H39" s="3227">
        <v>300</v>
      </c>
      <c r="I39" s="3227"/>
      <c r="J39" s="3227">
        <v>28</v>
      </c>
      <c r="K39" s="3229" t="s">
        <v>3607</v>
      </c>
      <c r="L39" s="3230">
        <f t="shared" si="0"/>
        <v>2087892</v>
      </c>
      <c r="M39" s="3231">
        <f t="shared" si="1"/>
        <v>194869.91999999998</v>
      </c>
    </row>
    <row r="40" spans="1:13" s="3232" customFormat="1" ht="15" hidden="1" customHeight="1">
      <c r="A40" s="3224">
        <v>37</v>
      </c>
      <c r="B40" s="3225">
        <v>11</v>
      </c>
      <c r="C40" s="3225" t="s">
        <v>3666</v>
      </c>
      <c r="D40" s="3226" t="s">
        <v>3676</v>
      </c>
      <c r="E40" s="3227">
        <v>144.09</v>
      </c>
      <c r="F40" s="3228" t="s">
        <v>3677</v>
      </c>
      <c r="G40" s="3228" t="s">
        <v>3678</v>
      </c>
      <c r="H40" s="3227">
        <v>300</v>
      </c>
      <c r="I40" s="3227"/>
      <c r="J40" s="3227">
        <v>28</v>
      </c>
      <c r="K40" s="3229" t="s">
        <v>3610</v>
      </c>
      <c r="L40" s="3230">
        <f t="shared" si="0"/>
        <v>518724</v>
      </c>
      <c r="M40" s="3231">
        <f t="shared" si="1"/>
        <v>48414.239999999998</v>
      </c>
    </row>
    <row r="41" spans="1:13" s="3232" customFormat="1" ht="15" hidden="1" customHeight="1">
      <c r="A41" s="3224">
        <v>38</v>
      </c>
      <c r="B41" s="3225">
        <v>11</v>
      </c>
      <c r="C41" s="3225" t="s">
        <v>3666</v>
      </c>
      <c r="D41" s="3226" t="s">
        <v>3679</v>
      </c>
      <c r="E41" s="3227">
        <v>147.19</v>
      </c>
      <c r="F41" s="3228" t="s">
        <v>3680</v>
      </c>
      <c r="G41" s="3228" t="s">
        <v>3681</v>
      </c>
      <c r="H41" s="3227">
        <v>300</v>
      </c>
      <c r="I41" s="3227"/>
      <c r="J41" s="3227">
        <v>28</v>
      </c>
      <c r="K41" s="3229" t="s">
        <v>3610</v>
      </c>
      <c r="L41" s="3230">
        <f t="shared" si="0"/>
        <v>529884</v>
      </c>
      <c r="M41" s="3231">
        <f t="shared" si="1"/>
        <v>49455.839999999997</v>
      </c>
    </row>
    <row r="42" spans="1:13" s="3232" customFormat="1" ht="15" hidden="1" customHeight="1">
      <c r="A42" s="3224">
        <v>39</v>
      </c>
      <c r="B42" s="3225">
        <v>12</v>
      </c>
      <c r="C42" s="3225" t="s">
        <v>3682</v>
      </c>
      <c r="D42" s="3226" t="s">
        <v>3683</v>
      </c>
      <c r="E42" s="3227">
        <v>1351.45</v>
      </c>
      <c r="F42" s="3228" t="s">
        <v>3684</v>
      </c>
      <c r="G42" s="3228" t="s">
        <v>3685</v>
      </c>
      <c r="H42" s="3227">
        <v>300</v>
      </c>
      <c r="I42" s="3227"/>
      <c r="J42" s="3227">
        <v>28</v>
      </c>
      <c r="K42" s="3229" t="s">
        <v>3607</v>
      </c>
      <c r="L42" s="3230">
        <f t="shared" si="0"/>
        <v>4865220</v>
      </c>
      <c r="M42" s="3231">
        <f t="shared" si="1"/>
        <v>454087.19999999995</v>
      </c>
    </row>
    <row r="43" spans="1:13" s="3232" customFormat="1" ht="15" hidden="1" customHeight="1">
      <c r="A43" s="3224">
        <v>40</v>
      </c>
      <c r="B43" s="3225">
        <v>12</v>
      </c>
      <c r="C43" s="3225" t="s">
        <v>3682</v>
      </c>
      <c r="D43" s="3226" t="s">
        <v>3686</v>
      </c>
      <c r="E43" s="3227">
        <v>200.58</v>
      </c>
      <c r="F43" s="3228" t="s">
        <v>3684</v>
      </c>
      <c r="G43" s="3228" t="s">
        <v>3685</v>
      </c>
      <c r="H43" s="3227">
        <v>300</v>
      </c>
      <c r="I43" s="3227"/>
      <c r="J43" s="3227">
        <v>28</v>
      </c>
      <c r="K43" s="3229" t="s">
        <v>3607</v>
      </c>
      <c r="L43" s="3230">
        <f t="shared" si="0"/>
        <v>722088.00000000012</v>
      </c>
      <c r="M43" s="3231">
        <f t="shared" si="1"/>
        <v>67394.880000000005</v>
      </c>
    </row>
    <row r="44" spans="1:13" s="3232" customFormat="1" ht="15" hidden="1" customHeight="1">
      <c r="A44" s="3224">
        <v>41</v>
      </c>
      <c r="B44" s="3225">
        <v>15</v>
      </c>
      <c r="C44" s="3225" t="s">
        <v>3687</v>
      </c>
      <c r="D44" s="3226" t="s">
        <v>3688</v>
      </c>
      <c r="E44" s="3227">
        <v>1552.03</v>
      </c>
      <c r="F44" s="3228" t="s">
        <v>3689</v>
      </c>
      <c r="G44" s="3228" t="s">
        <v>3690</v>
      </c>
      <c r="H44" s="3227">
        <v>300</v>
      </c>
      <c r="I44" s="3227"/>
      <c r="J44" s="3227">
        <v>28</v>
      </c>
      <c r="K44" s="3229" t="s">
        <v>3607</v>
      </c>
      <c r="L44" s="3230">
        <f t="shared" si="0"/>
        <v>5587308</v>
      </c>
      <c r="M44" s="3231">
        <f t="shared" si="1"/>
        <v>521482.07999999996</v>
      </c>
    </row>
    <row r="45" spans="1:13" s="3232" customFormat="1" ht="15" hidden="1" customHeight="1">
      <c r="A45" s="3224">
        <v>42</v>
      </c>
      <c r="B45" s="3225">
        <v>16</v>
      </c>
      <c r="C45" s="3225" t="s">
        <v>3691</v>
      </c>
      <c r="D45" s="3226" t="s">
        <v>3692</v>
      </c>
      <c r="E45" s="3227">
        <v>402.43</v>
      </c>
      <c r="F45" s="3228">
        <v>42095</v>
      </c>
      <c r="G45" s="3228">
        <v>43190</v>
      </c>
      <c r="H45" s="3227">
        <v>300</v>
      </c>
      <c r="I45" s="3227"/>
      <c r="J45" s="3227">
        <v>28</v>
      </c>
      <c r="K45" s="3229" t="s">
        <v>3610</v>
      </c>
      <c r="L45" s="3230">
        <f t="shared" si="0"/>
        <v>1448748</v>
      </c>
      <c r="M45" s="3231">
        <f t="shared" si="1"/>
        <v>135216.48000000001</v>
      </c>
    </row>
    <row r="46" spans="1:13" s="3232" customFormat="1" ht="15" hidden="1" customHeight="1">
      <c r="A46" s="3224">
        <v>43</v>
      </c>
      <c r="B46" s="3225">
        <v>16</v>
      </c>
      <c r="C46" s="3225" t="s">
        <v>3691</v>
      </c>
      <c r="D46" s="3226" t="s">
        <v>3693</v>
      </c>
      <c r="E46" s="3227">
        <v>311.88</v>
      </c>
      <c r="F46" s="3228" t="s">
        <v>3694</v>
      </c>
      <c r="G46" s="3228" t="s">
        <v>3695</v>
      </c>
      <c r="H46" s="3227">
        <v>300</v>
      </c>
      <c r="I46" s="3227"/>
      <c r="J46" s="3227">
        <v>28</v>
      </c>
      <c r="K46" s="3229" t="s">
        <v>3610</v>
      </c>
      <c r="L46" s="3230">
        <f t="shared" si="0"/>
        <v>1122768</v>
      </c>
      <c r="M46" s="3231">
        <f t="shared" si="1"/>
        <v>104791.67999999999</v>
      </c>
    </row>
    <row r="47" spans="1:13" s="3232" customFormat="1" ht="15" hidden="1" customHeight="1">
      <c r="A47" s="3224">
        <v>44</v>
      </c>
      <c r="B47" s="3225">
        <v>16</v>
      </c>
      <c r="C47" s="3225" t="s">
        <v>3691</v>
      </c>
      <c r="D47" s="3226" t="s">
        <v>3696</v>
      </c>
      <c r="E47" s="3227">
        <v>396.56</v>
      </c>
      <c r="F47" s="3228" t="s">
        <v>3697</v>
      </c>
      <c r="G47" s="3228" t="s">
        <v>3698</v>
      </c>
      <c r="H47" s="3227">
        <v>300</v>
      </c>
      <c r="I47" s="3227"/>
      <c r="J47" s="3227">
        <v>28</v>
      </c>
      <c r="K47" s="3229" t="s">
        <v>3610</v>
      </c>
      <c r="L47" s="3230">
        <f t="shared" si="0"/>
        <v>1427616</v>
      </c>
      <c r="M47" s="3231">
        <f t="shared" si="1"/>
        <v>133244.16</v>
      </c>
    </row>
    <row r="48" spans="1:13" s="3232" customFormat="1" ht="15" hidden="1" customHeight="1">
      <c r="A48" s="3224">
        <v>45</v>
      </c>
      <c r="B48" s="3225">
        <v>16</v>
      </c>
      <c r="C48" s="3225" t="s">
        <v>3691</v>
      </c>
      <c r="D48" s="3233" t="s">
        <v>3699</v>
      </c>
      <c r="E48" s="3227">
        <v>144.09</v>
      </c>
      <c r="F48" s="3228" t="s">
        <v>3700</v>
      </c>
      <c r="G48" s="3228" t="s">
        <v>3701</v>
      </c>
      <c r="H48" s="3227">
        <v>300</v>
      </c>
      <c r="I48" s="3227"/>
      <c r="J48" s="3227">
        <v>28</v>
      </c>
      <c r="K48" s="3229" t="s">
        <v>3610</v>
      </c>
      <c r="L48" s="3230">
        <f t="shared" si="0"/>
        <v>518724</v>
      </c>
      <c r="M48" s="3231">
        <f t="shared" si="1"/>
        <v>48414.239999999998</v>
      </c>
    </row>
    <row r="49" spans="1:15" s="3232" customFormat="1" ht="15" hidden="1" customHeight="1">
      <c r="A49" s="3224">
        <v>46</v>
      </c>
      <c r="B49" s="3225">
        <v>16</v>
      </c>
      <c r="C49" s="3225" t="s">
        <v>3691</v>
      </c>
      <c r="D49" s="3226" t="s">
        <v>3702</v>
      </c>
      <c r="E49" s="3227">
        <v>147.19</v>
      </c>
      <c r="F49" s="3228" t="s">
        <v>3684</v>
      </c>
      <c r="G49" s="3228" t="s">
        <v>3703</v>
      </c>
      <c r="H49" s="3227">
        <v>300</v>
      </c>
      <c r="I49" s="3227"/>
      <c r="J49" s="3227">
        <v>28</v>
      </c>
      <c r="K49" s="3229" t="s">
        <v>3610</v>
      </c>
      <c r="L49" s="3230">
        <f t="shared" si="0"/>
        <v>529884</v>
      </c>
      <c r="M49" s="3231">
        <f t="shared" si="1"/>
        <v>49455.839999999997</v>
      </c>
    </row>
    <row r="50" spans="1:15" s="3232" customFormat="1" ht="15" hidden="1" customHeight="1">
      <c r="A50" s="3224">
        <v>47</v>
      </c>
      <c r="B50" s="3225">
        <v>17</v>
      </c>
      <c r="C50" s="3225" t="s">
        <v>3704</v>
      </c>
      <c r="D50" s="3235" t="s">
        <v>3705</v>
      </c>
      <c r="E50" s="3227">
        <v>982.4</v>
      </c>
      <c r="F50" s="3228">
        <v>42061</v>
      </c>
      <c r="G50" s="3228" t="s">
        <v>3706</v>
      </c>
      <c r="H50" s="3227">
        <v>270</v>
      </c>
      <c r="I50" s="3227"/>
      <c r="J50" s="3227">
        <v>28</v>
      </c>
      <c r="K50" s="3229" t="s">
        <v>3607</v>
      </c>
      <c r="L50" s="3230">
        <f t="shared" si="0"/>
        <v>3182976</v>
      </c>
      <c r="M50" s="3231">
        <f t="shared" si="1"/>
        <v>330086.40000000002</v>
      </c>
    </row>
    <row r="51" spans="1:15" s="3232" customFormat="1" ht="15" hidden="1" customHeight="1">
      <c r="A51" s="3224">
        <v>48</v>
      </c>
      <c r="B51" s="3225">
        <v>17</v>
      </c>
      <c r="C51" s="3236" t="s">
        <v>3707</v>
      </c>
      <c r="D51" s="3237" t="s">
        <v>3708</v>
      </c>
      <c r="E51" s="3238">
        <v>128.47</v>
      </c>
      <c r="F51" s="3228" t="s">
        <v>3709</v>
      </c>
      <c r="G51" s="3228" t="s">
        <v>3710</v>
      </c>
      <c r="H51" s="3227">
        <v>300</v>
      </c>
      <c r="I51" s="3227"/>
      <c r="J51" s="3227">
        <v>28</v>
      </c>
      <c r="K51" s="3229" t="s">
        <v>3610</v>
      </c>
      <c r="L51" s="3230">
        <f t="shared" si="0"/>
        <v>462492</v>
      </c>
      <c r="M51" s="3231">
        <f t="shared" si="1"/>
        <v>43165.919999999998</v>
      </c>
    </row>
    <row r="52" spans="1:15" s="3232" customFormat="1" ht="15" hidden="1" customHeight="1">
      <c r="A52" s="3224">
        <v>49</v>
      </c>
      <c r="B52" s="3225">
        <v>17</v>
      </c>
      <c r="C52" s="3236" t="s">
        <v>3711</v>
      </c>
      <c r="D52" s="3237" t="s">
        <v>3708</v>
      </c>
      <c r="E52" s="3238">
        <v>144.09</v>
      </c>
      <c r="F52" s="3228" t="s">
        <v>3709</v>
      </c>
      <c r="G52" s="3228" t="s">
        <v>3710</v>
      </c>
      <c r="H52" s="3227">
        <v>300</v>
      </c>
      <c r="I52" s="3227"/>
      <c r="J52" s="3227">
        <v>28</v>
      </c>
      <c r="K52" s="3229" t="s">
        <v>3610</v>
      </c>
      <c r="L52" s="3230">
        <f t="shared" si="0"/>
        <v>518724</v>
      </c>
      <c r="M52" s="3231">
        <f t="shared" si="1"/>
        <v>48414.239999999998</v>
      </c>
    </row>
    <row r="53" spans="1:15" s="3232" customFormat="1" ht="15" hidden="1" customHeight="1">
      <c r="A53" s="3224">
        <v>50</v>
      </c>
      <c r="B53" s="3225">
        <v>17</v>
      </c>
      <c r="C53" s="3236" t="s">
        <v>3712</v>
      </c>
      <c r="D53" s="3237" t="s">
        <v>3708</v>
      </c>
      <c r="E53" s="3238">
        <v>147.19</v>
      </c>
      <c r="F53" s="3228" t="s">
        <v>3709</v>
      </c>
      <c r="G53" s="3228" t="s">
        <v>3710</v>
      </c>
      <c r="H53" s="3227">
        <v>300</v>
      </c>
      <c r="I53" s="3227"/>
      <c r="J53" s="3227">
        <v>28</v>
      </c>
      <c r="K53" s="3229" t="s">
        <v>3610</v>
      </c>
      <c r="L53" s="3230">
        <f t="shared" si="0"/>
        <v>529884</v>
      </c>
      <c r="M53" s="3231">
        <f t="shared" si="1"/>
        <v>49455.839999999997</v>
      </c>
    </row>
    <row r="54" spans="1:15" s="3232" customFormat="1" ht="15" hidden="1" customHeight="1">
      <c r="A54" s="3224">
        <v>51</v>
      </c>
      <c r="B54" s="3225">
        <v>18</v>
      </c>
      <c r="C54" s="3225" t="s">
        <v>3713</v>
      </c>
      <c r="D54" s="3239" t="s">
        <v>3714</v>
      </c>
      <c r="E54" s="3227">
        <v>402.43</v>
      </c>
      <c r="F54" s="3228" t="s">
        <v>3715</v>
      </c>
      <c r="G54" s="3228" t="s">
        <v>3716</v>
      </c>
      <c r="H54" s="3227">
        <v>300</v>
      </c>
      <c r="I54" s="3227"/>
      <c r="J54" s="3227">
        <v>28</v>
      </c>
      <c r="K54" s="3229" t="s">
        <v>3610</v>
      </c>
      <c r="L54" s="3230">
        <f t="shared" si="0"/>
        <v>1448748</v>
      </c>
      <c r="M54" s="3231">
        <f t="shared" si="1"/>
        <v>135216.48000000001</v>
      </c>
    </row>
    <row r="55" spans="1:15" s="3232" customFormat="1" ht="15" hidden="1" customHeight="1">
      <c r="A55" s="3224">
        <v>52</v>
      </c>
      <c r="B55" s="3225">
        <v>18</v>
      </c>
      <c r="C55" s="3225" t="s">
        <v>3713</v>
      </c>
      <c r="D55" s="3226" t="s">
        <v>3717</v>
      </c>
      <c r="E55" s="3227">
        <v>548.44000000000005</v>
      </c>
      <c r="F55" s="3228" t="s">
        <v>3715</v>
      </c>
      <c r="G55" s="3228" t="s">
        <v>3716</v>
      </c>
      <c r="H55" s="3227">
        <v>300</v>
      </c>
      <c r="I55" s="3227"/>
      <c r="J55" s="3227">
        <v>28</v>
      </c>
      <c r="K55" s="3229" t="s">
        <v>3607</v>
      </c>
      <c r="L55" s="3230">
        <f t="shared" si="0"/>
        <v>1974384.0000000005</v>
      </c>
      <c r="M55" s="3231">
        <f t="shared" si="1"/>
        <v>184275.84000000003</v>
      </c>
    </row>
    <row r="56" spans="1:15" s="3232" customFormat="1" ht="15" hidden="1" customHeight="1">
      <c r="A56" s="3224">
        <v>53</v>
      </c>
      <c r="B56" s="3225">
        <v>18</v>
      </c>
      <c r="C56" s="3225" t="s">
        <v>3713</v>
      </c>
      <c r="D56" s="3226" t="s">
        <v>3718</v>
      </c>
      <c r="E56" s="3227">
        <v>160</v>
      </c>
      <c r="F56" s="3228" t="s">
        <v>3715</v>
      </c>
      <c r="G56" s="3228" t="s">
        <v>3716</v>
      </c>
      <c r="H56" s="3227">
        <v>300</v>
      </c>
      <c r="I56" s="3227"/>
      <c r="J56" s="3227">
        <v>28</v>
      </c>
      <c r="K56" s="3229" t="s">
        <v>3719</v>
      </c>
      <c r="L56" s="3230">
        <f t="shared" si="0"/>
        <v>576000</v>
      </c>
      <c r="M56" s="3231">
        <f t="shared" si="1"/>
        <v>53760</v>
      </c>
    </row>
    <row r="57" spans="1:15" s="3232" customFormat="1" ht="15" hidden="1" customHeight="1">
      <c r="A57" s="3240">
        <v>54</v>
      </c>
      <c r="B57" s="3241">
        <v>18</v>
      </c>
      <c r="C57" s="3242" t="s">
        <v>3720</v>
      </c>
      <c r="D57" s="3241" t="s">
        <v>3721</v>
      </c>
      <c r="E57" s="3243">
        <v>291.27999999999997</v>
      </c>
      <c r="F57" s="3244" t="s">
        <v>3722</v>
      </c>
      <c r="G57" s="3245" t="s">
        <v>3723</v>
      </c>
      <c r="H57" s="3246">
        <v>300</v>
      </c>
      <c r="I57" s="3246"/>
      <c r="J57" s="3246">
        <v>28</v>
      </c>
      <c r="K57" s="3247" t="s">
        <v>3719</v>
      </c>
      <c r="L57" s="3248">
        <f t="shared" si="0"/>
        <v>1048607.9999999998</v>
      </c>
      <c r="M57" s="3249">
        <f t="shared" si="1"/>
        <v>97870.079999999987</v>
      </c>
    </row>
    <row r="58" spans="1:15" s="3232" customFormat="1" ht="15" hidden="1" customHeight="1">
      <c r="A58" s="3224">
        <v>55</v>
      </c>
      <c r="B58" s="3225">
        <v>19</v>
      </c>
      <c r="C58" s="3225" t="s">
        <v>3724</v>
      </c>
      <c r="D58" s="3226" t="s">
        <v>3725</v>
      </c>
      <c r="E58" s="3227">
        <v>714.31</v>
      </c>
      <c r="F58" s="3228" t="s">
        <v>3726</v>
      </c>
      <c r="G58" s="3228" t="s">
        <v>3727</v>
      </c>
      <c r="H58" s="3227">
        <v>300</v>
      </c>
      <c r="I58" s="3227"/>
      <c r="J58" s="3227">
        <v>28</v>
      </c>
      <c r="K58" s="3229" t="s">
        <v>3610</v>
      </c>
      <c r="L58" s="3230">
        <f t="shared" si="0"/>
        <v>2571515.9999999995</v>
      </c>
      <c r="M58" s="3231">
        <f t="shared" si="1"/>
        <v>240008.16</v>
      </c>
    </row>
    <row r="59" spans="1:15" s="3232" customFormat="1" ht="15" hidden="1" customHeight="1">
      <c r="A59" s="3224">
        <v>56</v>
      </c>
      <c r="B59" s="3225">
        <v>19</v>
      </c>
      <c r="C59" s="3225" t="s">
        <v>3724</v>
      </c>
      <c r="D59" s="3226" t="s">
        <v>3725</v>
      </c>
      <c r="E59" s="3227">
        <v>396.56</v>
      </c>
      <c r="F59" s="3228" t="s">
        <v>3650</v>
      </c>
      <c r="G59" s="3228" t="s">
        <v>3651</v>
      </c>
      <c r="H59" s="3227">
        <v>300</v>
      </c>
      <c r="I59" s="3227"/>
      <c r="J59" s="3227">
        <v>28</v>
      </c>
      <c r="K59" s="3229" t="s">
        <v>3610</v>
      </c>
      <c r="L59" s="3230">
        <f t="shared" si="0"/>
        <v>1427616</v>
      </c>
      <c r="M59" s="3231">
        <f t="shared" si="1"/>
        <v>133244.16</v>
      </c>
      <c r="O59" s="3232">
        <v>11</v>
      </c>
    </row>
    <row r="60" spans="1:15" s="3232" customFormat="1" ht="15" hidden="1" customHeight="1">
      <c r="A60" s="3224">
        <v>57</v>
      </c>
      <c r="B60" s="3225">
        <v>19</v>
      </c>
      <c r="C60" s="3225" t="s">
        <v>3724</v>
      </c>
      <c r="D60" s="3226" t="s">
        <v>3728</v>
      </c>
      <c r="E60" s="3227">
        <v>291.27999999999997</v>
      </c>
      <c r="F60" s="3228" t="s">
        <v>3650</v>
      </c>
      <c r="G60" s="3228" t="s">
        <v>3651</v>
      </c>
      <c r="H60" s="3227">
        <v>300</v>
      </c>
      <c r="I60" s="3227"/>
      <c r="J60" s="3227">
        <v>28</v>
      </c>
      <c r="K60" s="3229" t="s">
        <v>3610</v>
      </c>
      <c r="L60" s="3230">
        <f t="shared" si="0"/>
        <v>1048607.9999999998</v>
      </c>
      <c r="M60" s="3231">
        <f t="shared" si="1"/>
        <v>97870.079999999987</v>
      </c>
    </row>
    <row r="61" spans="1:15" s="3232" customFormat="1" ht="15" hidden="1" customHeight="1">
      <c r="A61" s="3224">
        <v>58</v>
      </c>
      <c r="B61" s="3225">
        <v>20</v>
      </c>
      <c r="C61" s="3225" t="s">
        <v>3729</v>
      </c>
      <c r="D61" s="3226" t="s">
        <v>3730</v>
      </c>
      <c r="E61" s="3227">
        <v>1402.1499999999999</v>
      </c>
      <c r="F61" s="3228" t="s">
        <v>3731</v>
      </c>
      <c r="G61" s="3228" t="s">
        <v>3732</v>
      </c>
      <c r="H61" s="3227">
        <v>300</v>
      </c>
      <c r="I61" s="3227"/>
      <c r="J61" s="3227">
        <v>28</v>
      </c>
      <c r="K61" s="3229" t="s">
        <v>3607</v>
      </c>
      <c r="L61" s="3230">
        <f t="shared" si="0"/>
        <v>5047739.9999999991</v>
      </c>
      <c r="M61" s="3231">
        <f t="shared" si="1"/>
        <v>471122.39999999997</v>
      </c>
    </row>
    <row r="62" spans="1:15" s="3232" customFormat="1" ht="15" hidden="1" customHeight="1">
      <c r="A62" s="3224">
        <v>59</v>
      </c>
      <c r="B62" s="3225">
        <v>21</v>
      </c>
      <c r="C62" s="3225" t="s">
        <v>3733</v>
      </c>
      <c r="D62" s="3226" t="s">
        <v>3730</v>
      </c>
      <c r="E62" s="3227">
        <v>1358.44</v>
      </c>
      <c r="F62" s="3228" t="s">
        <v>3731</v>
      </c>
      <c r="G62" s="3228" t="s">
        <v>3732</v>
      </c>
      <c r="H62" s="3227">
        <v>300</v>
      </c>
      <c r="I62" s="3227"/>
      <c r="J62" s="3227">
        <v>28</v>
      </c>
      <c r="K62" s="3229" t="s">
        <v>3607</v>
      </c>
      <c r="L62" s="3230">
        <f t="shared" si="0"/>
        <v>4890384</v>
      </c>
      <c r="M62" s="3231">
        <f t="shared" si="1"/>
        <v>456435.83999999997</v>
      </c>
    </row>
    <row r="63" spans="1:15" s="3232" customFormat="1" ht="15" hidden="1" customHeight="1">
      <c r="A63" s="3224">
        <v>60</v>
      </c>
      <c r="B63" s="3225">
        <v>22</v>
      </c>
      <c r="C63" s="3225" t="s">
        <v>3734</v>
      </c>
      <c r="D63" s="3226" t="s">
        <v>3735</v>
      </c>
      <c r="E63" s="3227">
        <v>291.27999999999997</v>
      </c>
      <c r="F63" s="3228" t="s">
        <v>3736</v>
      </c>
      <c r="G63" s="3228" t="s">
        <v>3737</v>
      </c>
      <c r="H63" s="3227">
        <v>240</v>
      </c>
      <c r="I63" s="3227"/>
      <c r="J63" s="3227">
        <v>28</v>
      </c>
      <c r="K63" s="3229" t="s">
        <v>3610</v>
      </c>
      <c r="L63" s="3230">
        <f t="shared" si="0"/>
        <v>838886.39999999991</v>
      </c>
      <c r="M63" s="3231">
        <f t="shared" si="1"/>
        <v>97870.079999999987</v>
      </c>
    </row>
    <row r="64" spans="1:15" s="3232" customFormat="1" ht="15" hidden="1" customHeight="1">
      <c r="A64" s="3224">
        <v>61</v>
      </c>
      <c r="B64" s="3225">
        <v>22</v>
      </c>
      <c r="C64" s="3225" t="s">
        <v>3734</v>
      </c>
      <c r="D64" s="3226" t="s">
        <v>3692</v>
      </c>
      <c r="E64" s="3227">
        <v>1067.1600000000001</v>
      </c>
      <c r="F64" s="3228">
        <v>42095</v>
      </c>
      <c r="G64" s="3228">
        <v>43190</v>
      </c>
      <c r="H64" s="3227">
        <v>300</v>
      </c>
      <c r="I64" s="3227"/>
      <c r="J64" s="3227">
        <v>28</v>
      </c>
      <c r="K64" s="3250" t="e">
        <f>#REF!</f>
        <v>#REF!</v>
      </c>
      <c r="L64" s="3230">
        <f t="shared" si="0"/>
        <v>3841776</v>
      </c>
      <c r="M64" s="3231">
        <f t="shared" si="1"/>
        <v>358565.76</v>
      </c>
    </row>
    <row r="65" spans="1:13" s="3258" customFormat="1" ht="20.25" hidden="1" customHeight="1">
      <c r="A65" s="3251"/>
      <c r="B65" s="3252"/>
      <c r="C65" s="3253"/>
      <c r="D65" s="3254" t="s">
        <v>3738</v>
      </c>
      <c r="E65" s="3255">
        <f>SUM(E4:E64)</f>
        <v>25073.18</v>
      </c>
      <c r="F65" s="3253"/>
      <c r="G65" s="3253"/>
      <c r="H65" s="3252"/>
      <c r="I65" s="3252"/>
      <c r="J65" s="3252"/>
      <c r="K65" s="3256"/>
      <c r="L65" s="3257">
        <f>SUM(L4:L64)</f>
        <v>86563726.560000002</v>
      </c>
      <c r="M65" s="3257">
        <f>SUM(M4:M64)</f>
        <v>8424588.4800000023</v>
      </c>
    </row>
    <row r="66" spans="1:13" s="3258" customFormat="1" ht="20.25" hidden="1" customHeight="1">
      <c r="A66" s="3700">
        <v>61</v>
      </c>
      <c r="B66" s="3702"/>
      <c r="C66" s="3704" t="s">
        <v>3739</v>
      </c>
      <c r="D66" s="3706" t="s">
        <v>3740</v>
      </c>
      <c r="E66" s="3259"/>
      <c r="F66" s="3225"/>
      <c r="G66" s="3225"/>
      <c r="H66" s="3260"/>
      <c r="I66" s="3260"/>
      <c r="J66" s="3260"/>
      <c r="K66" s="3261"/>
      <c r="L66" s="3262">
        <v>65000000</v>
      </c>
      <c r="M66" s="3263"/>
    </row>
    <row r="67" spans="1:13" s="3258" customFormat="1" ht="20.25" hidden="1" customHeight="1">
      <c r="A67" s="3701"/>
      <c r="B67" s="3703"/>
      <c r="C67" s="3705"/>
      <c r="D67" s="3707"/>
      <c r="E67" s="3259">
        <f>58526.38-4376.66</f>
        <v>54149.72</v>
      </c>
      <c r="F67" s="3264">
        <v>39661</v>
      </c>
      <c r="G67" s="3264">
        <v>50617</v>
      </c>
      <c r="H67" s="3265"/>
      <c r="I67" s="3265"/>
      <c r="J67" s="3265"/>
      <c r="K67" s="3261"/>
      <c r="L67" s="3266">
        <v>133579186.15000001</v>
      </c>
      <c r="M67" s="3267">
        <f>E67*J67*12</f>
        <v>0</v>
      </c>
    </row>
    <row r="68" spans="1:13" s="3258" customFormat="1" ht="20.25" hidden="1" customHeight="1">
      <c r="A68" s="3251"/>
      <c r="B68" s="3252"/>
      <c r="C68" s="3253"/>
      <c r="D68" s="3254" t="s">
        <v>3741</v>
      </c>
      <c r="E68" s="3255">
        <f>E67</f>
        <v>54149.72</v>
      </c>
      <c r="F68" s="3253"/>
      <c r="G68" s="3253"/>
      <c r="H68" s="3252"/>
      <c r="I68" s="3252"/>
      <c r="J68" s="3252"/>
      <c r="K68" s="3256"/>
      <c r="L68" s="3257">
        <f>SUM(L66:L67)</f>
        <v>198579186.15000001</v>
      </c>
      <c r="M68" s="3268">
        <f>M67</f>
        <v>0</v>
      </c>
    </row>
    <row r="69" spans="1:13" s="3273" customFormat="1" ht="20.25" hidden="1" customHeight="1">
      <c r="A69" s="3224">
        <v>62</v>
      </c>
      <c r="B69" s="3269" t="s">
        <v>3742</v>
      </c>
      <c r="C69" s="3269"/>
      <c r="D69" s="3233" t="s">
        <v>3743</v>
      </c>
      <c r="E69" s="3270">
        <v>1154.26</v>
      </c>
      <c r="F69" s="3245" t="s">
        <v>3744</v>
      </c>
      <c r="G69" s="3245" t="s">
        <v>3745</v>
      </c>
      <c r="H69" s="3271">
        <v>270</v>
      </c>
      <c r="I69" s="3271"/>
      <c r="J69" s="3271">
        <v>28</v>
      </c>
      <c r="K69" s="3272" t="s">
        <v>3746</v>
      </c>
      <c r="L69" s="3248">
        <f t="shared" ref="L69:L76" si="2">E69*H69*12</f>
        <v>3739802.4000000004</v>
      </c>
      <c r="M69" s="3248">
        <f t="shared" ref="M69:M76" si="3">E69*J69*12</f>
        <v>387831.36</v>
      </c>
    </row>
    <row r="70" spans="1:13" s="3273" customFormat="1" ht="20.25" hidden="1" customHeight="1">
      <c r="A70" s="3224">
        <v>63</v>
      </c>
      <c r="B70" s="3269" t="s">
        <v>3747</v>
      </c>
      <c r="C70" s="3269" t="s">
        <v>3748</v>
      </c>
      <c r="D70" s="3274" t="s">
        <v>3749</v>
      </c>
      <c r="E70" s="3270">
        <v>1047.92</v>
      </c>
      <c r="F70" s="3275">
        <v>42461</v>
      </c>
      <c r="G70" s="3275">
        <v>43555</v>
      </c>
      <c r="H70" s="3271">
        <v>270</v>
      </c>
      <c r="I70" s="3271"/>
      <c r="J70" s="3271">
        <v>28</v>
      </c>
      <c r="K70" s="3272" t="s">
        <v>3750</v>
      </c>
      <c r="L70" s="3248">
        <f t="shared" si="2"/>
        <v>3395260.8000000003</v>
      </c>
      <c r="M70" s="3248">
        <f t="shared" si="3"/>
        <v>352101.12</v>
      </c>
    </row>
    <row r="71" spans="1:13" s="3273" customFormat="1" ht="20.25" hidden="1" customHeight="1">
      <c r="A71" s="3224">
        <v>64</v>
      </c>
      <c r="B71" s="3269" t="s">
        <v>3751</v>
      </c>
      <c r="C71" s="3269"/>
      <c r="D71" s="3274" t="s">
        <v>3752</v>
      </c>
      <c r="E71" s="3270">
        <v>1047.92</v>
      </c>
      <c r="F71" s="3276">
        <v>42324</v>
      </c>
      <c r="G71" s="3277" t="s">
        <v>3753</v>
      </c>
      <c r="H71" s="3278">
        <v>270</v>
      </c>
      <c r="I71" s="3278"/>
      <c r="J71" s="3278">
        <v>28</v>
      </c>
      <c r="K71" s="3279" t="s">
        <v>3746</v>
      </c>
      <c r="L71" s="3230">
        <f t="shared" si="2"/>
        <v>3395260.8000000003</v>
      </c>
      <c r="M71" s="3230">
        <f t="shared" si="3"/>
        <v>352101.12</v>
      </c>
    </row>
    <row r="72" spans="1:13" s="3273" customFormat="1" ht="20.25" hidden="1" customHeight="1">
      <c r="A72" s="3224">
        <v>65</v>
      </c>
      <c r="B72" s="3269" t="s">
        <v>3754</v>
      </c>
      <c r="C72" s="3269"/>
      <c r="D72" s="3274" t="s">
        <v>3755</v>
      </c>
      <c r="E72" s="3270">
        <v>1516.41</v>
      </c>
      <c r="F72" s="3276">
        <v>42293</v>
      </c>
      <c r="G72" s="3277" t="s">
        <v>3756</v>
      </c>
      <c r="H72" s="3278">
        <v>270</v>
      </c>
      <c r="I72" s="3278"/>
      <c r="J72" s="3278">
        <v>28</v>
      </c>
      <c r="K72" s="3279" t="s">
        <v>3746</v>
      </c>
      <c r="L72" s="3230">
        <f t="shared" si="2"/>
        <v>4913168.4000000004</v>
      </c>
      <c r="M72" s="3230">
        <f t="shared" si="3"/>
        <v>509513.76</v>
      </c>
    </row>
    <row r="73" spans="1:13" s="3273" customFormat="1" ht="20.25" hidden="1" customHeight="1">
      <c r="A73" s="3224">
        <v>66</v>
      </c>
      <c r="B73" s="3269" t="s">
        <v>3757</v>
      </c>
      <c r="C73" s="3269"/>
      <c r="D73" s="3274" t="s">
        <v>3758</v>
      </c>
      <c r="E73" s="3270">
        <v>2913.2</v>
      </c>
      <c r="F73" s="3276">
        <v>42323</v>
      </c>
      <c r="G73" s="3277" t="s">
        <v>3759</v>
      </c>
      <c r="H73" s="3278">
        <v>285</v>
      </c>
      <c r="I73" s="3278"/>
      <c r="J73" s="3278">
        <v>28</v>
      </c>
      <c r="K73" s="3279" t="s">
        <v>3746</v>
      </c>
      <c r="L73" s="3230">
        <f t="shared" si="2"/>
        <v>9963144</v>
      </c>
      <c r="M73" s="3230">
        <f t="shared" si="3"/>
        <v>978835.2</v>
      </c>
    </row>
    <row r="74" spans="1:13" s="3273" customFormat="1" ht="20.25" hidden="1" customHeight="1">
      <c r="A74" s="3224">
        <v>67</v>
      </c>
      <c r="B74" s="3269">
        <v>15</v>
      </c>
      <c r="C74" s="3269"/>
      <c r="D74" s="3274" t="s">
        <v>3760</v>
      </c>
      <c r="E74" s="3270">
        <v>1513.52</v>
      </c>
      <c r="F74" s="3244" t="s">
        <v>3761</v>
      </c>
      <c r="G74" s="3245" t="s">
        <v>3762</v>
      </c>
      <c r="H74" s="3271">
        <v>285</v>
      </c>
      <c r="I74" s="3271"/>
      <c r="J74" s="3271">
        <v>28</v>
      </c>
      <c r="K74" s="3272" t="s">
        <v>3750</v>
      </c>
      <c r="L74" s="3248">
        <f t="shared" si="2"/>
        <v>5176238.4000000004</v>
      </c>
      <c r="M74" s="3248">
        <f t="shared" si="3"/>
        <v>508542.71999999997</v>
      </c>
    </row>
    <row r="75" spans="1:13" s="3273" customFormat="1" ht="20.25" hidden="1" customHeight="1">
      <c r="A75" s="3224"/>
      <c r="B75" s="3269"/>
      <c r="C75" s="3269"/>
      <c r="D75" s="3274"/>
      <c r="E75" s="3270"/>
      <c r="F75" s="3276"/>
      <c r="G75" s="3277"/>
      <c r="H75" s="3278"/>
      <c r="I75" s="3278"/>
      <c r="J75" s="3278"/>
      <c r="K75" s="3279"/>
      <c r="L75" s="3230"/>
      <c r="M75" s="3230"/>
    </row>
    <row r="76" spans="1:13" s="3273" customFormat="1" ht="20.25" hidden="1" customHeight="1">
      <c r="A76" s="3224"/>
      <c r="B76" s="3269" t="s">
        <v>3763</v>
      </c>
      <c r="C76" s="3269"/>
      <c r="D76" s="3274"/>
      <c r="E76" s="3270">
        <v>8614.23</v>
      </c>
      <c r="F76" s="3276"/>
      <c r="G76" s="3277"/>
      <c r="H76" s="3278"/>
      <c r="I76" s="3278"/>
      <c r="J76" s="3278"/>
      <c r="K76" s="3279"/>
      <c r="L76" s="3230">
        <f t="shared" si="2"/>
        <v>0</v>
      </c>
      <c r="M76" s="3230">
        <f t="shared" si="3"/>
        <v>0</v>
      </c>
    </row>
    <row r="77" spans="1:13" s="3280" customFormat="1" ht="18.75" hidden="1" customHeight="1">
      <c r="A77" s="3251"/>
      <c r="B77" s="3252"/>
      <c r="C77" s="3253"/>
      <c r="D77" s="3254" t="s">
        <v>3764</v>
      </c>
      <c r="E77" s="3255">
        <f>SUM(E69:E76)</f>
        <v>17807.46</v>
      </c>
      <c r="F77" s="3253"/>
      <c r="G77" s="3253"/>
      <c r="H77" s="3255"/>
      <c r="I77" s="3255"/>
      <c r="J77" s="3255"/>
      <c r="K77" s="3256"/>
      <c r="L77" s="3257">
        <f>SUM(L69:L76)</f>
        <v>30582874.800000004</v>
      </c>
      <c r="M77" s="3257">
        <f>SUM(M69:M76)</f>
        <v>3088925.2800000003</v>
      </c>
    </row>
    <row r="78" spans="1:13" s="3280" customFormat="1" ht="15" hidden="1" customHeight="1">
      <c r="A78" s="3281">
        <v>69</v>
      </c>
      <c r="B78" s="3282">
        <v>3</v>
      </c>
      <c r="C78" s="3282" t="s">
        <v>3765</v>
      </c>
      <c r="D78" s="3283" t="s">
        <v>3766</v>
      </c>
      <c r="E78" s="3265">
        <v>1334.67</v>
      </c>
      <c r="F78" s="3284">
        <v>42036</v>
      </c>
      <c r="G78" s="3284">
        <v>43131</v>
      </c>
      <c r="H78" s="3265">
        <v>270</v>
      </c>
      <c r="I78" s="3265">
        <f>H78/30</f>
        <v>9</v>
      </c>
      <c r="J78" s="3265">
        <v>28</v>
      </c>
      <c r="K78" s="3285" t="s">
        <v>3607</v>
      </c>
      <c r="L78" s="3286">
        <f t="shared" ref="L78:L104" si="4">H78*E78*12</f>
        <v>4324330.8000000007</v>
      </c>
      <c r="M78" s="3287">
        <f t="shared" ref="M78:M104" si="5">J78*E78*12</f>
        <v>448449.12</v>
      </c>
    </row>
    <row r="79" spans="1:13" s="3232" customFormat="1" ht="15" hidden="1" customHeight="1">
      <c r="A79" s="3281">
        <v>70</v>
      </c>
      <c r="B79" s="3225">
        <v>5</v>
      </c>
      <c r="C79" s="3225" t="s">
        <v>3767</v>
      </c>
      <c r="D79" s="3226" t="s">
        <v>3768</v>
      </c>
      <c r="E79" s="3227">
        <v>1313.39</v>
      </c>
      <c r="F79" s="3264">
        <v>41548</v>
      </c>
      <c r="G79" s="3264">
        <v>42643</v>
      </c>
      <c r="H79" s="3227">
        <v>270</v>
      </c>
      <c r="I79" s="3265">
        <f t="shared" ref="I79:I102" si="6">H79/30</f>
        <v>9</v>
      </c>
      <c r="J79" s="3227">
        <v>28</v>
      </c>
      <c r="K79" s="3288" t="s">
        <v>3607</v>
      </c>
      <c r="L79" s="3230">
        <f t="shared" si="4"/>
        <v>4255383.6000000006</v>
      </c>
      <c r="M79" s="3231">
        <f t="shared" si="5"/>
        <v>441299.04000000004</v>
      </c>
    </row>
    <row r="80" spans="1:13" s="3232" customFormat="1" ht="15" hidden="1" customHeight="1">
      <c r="A80" s="3281">
        <v>71</v>
      </c>
      <c r="B80" s="3225">
        <v>6</v>
      </c>
      <c r="C80" s="3225" t="s">
        <v>3769</v>
      </c>
      <c r="D80" s="3226" t="s">
        <v>3770</v>
      </c>
      <c r="E80" s="3227">
        <v>709.44</v>
      </c>
      <c r="F80" s="3264">
        <v>41699</v>
      </c>
      <c r="G80" s="3264">
        <v>42794</v>
      </c>
      <c r="H80" s="3227">
        <v>270</v>
      </c>
      <c r="I80" s="3265">
        <f t="shared" si="6"/>
        <v>9</v>
      </c>
      <c r="J80" s="3227">
        <v>28</v>
      </c>
      <c r="K80" s="3288" t="s">
        <v>3607</v>
      </c>
      <c r="L80" s="3230">
        <f t="shared" si="4"/>
        <v>2298585.6</v>
      </c>
      <c r="M80" s="3231">
        <f t="shared" si="5"/>
        <v>238371.84</v>
      </c>
    </row>
    <row r="81" spans="1:13" s="3232" customFormat="1" ht="15" hidden="1" customHeight="1">
      <c r="A81" s="3281">
        <v>72</v>
      </c>
      <c r="B81" s="3225">
        <v>6</v>
      </c>
      <c r="C81" s="3225" t="s">
        <v>3769</v>
      </c>
      <c r="D81" s="3226" t="s">
        <v>3771</v>
      </c>
      <c r="E81" s="3227">
        <v>56</v>
      </c>
      <c r="F81" s="3264">
        <v>41699</v>
      </c>
      <c r="G81" s="3264">
        <v>42794</v>
      </c>
      <c r="H81" s="3227">
        <v>270</v>
      </c>
      <c r="I81" s="3265">
        <f t="shared" si="6"/>
        <v>9</v>
      </c>
      <c r="J81" s="3227">
        <v>28</v>
      </c>
      <c r="K81" s="3288" t="s">
        <v>3607</v>
      </c>
      <c r="L81" s="3230">
        <f t="shared" si="4"/>
        <v>181440</v>
      </c>
      <c r="M81" s="3231">
        <f t="shared" si="5"/>
        <v>18816</v>
      </c>
    </row>
    <row r="82" spans="1:13" s="3232" customFormat="1" ht="15" hidden="1" customHeight="1">
      <c r="A82" s="3281">
        <v>73</v>
      </c>
      <c r="B82" s="3225">
        <v>6</v>
      </c>
      <c r="C82" s="3225" t="s">
        <v>3769</v>
      </c>
      <c r="D82" s="3226" t="s">
        <v>3772</v>
      </c>
      <c r="E82" s="3227">
        <v>50</v>
      </c>
      <c r="F82" s="3264">
        <v>41699</v>
      </c>
      <c r="G82" s="3264">
        <v>42794</v>
      </c>
      <c r="H82" s="3227">
        <v>270</v>
      </c>
      <c r="I82" s="3265">
        <f t="shared" si="6"/>
        <v>9</v>
      </c>
      <c r="J82" s="3227">
        <v>28</v>
      </c>
      <c r="K82" s="3288" t="s">
        <v>3607</v>
      </c>
      <c r="L82" s="3230">
        <f t="shared" si="4"/>
        <v>162000</v>
      </c>
      <c r="M82" s="3231">
        <f t="shared" si="5"/>
        <v>16800</v>
      </c>
    </row>
    <row r="83" spans="1:13" s="3232" customFormat="1" ht="15" hidden="1" customHeight="1">
      <c r="A83" s="3281">
        <v>74</v>
      </c>
      <c r="B83" s="3225">
        <v>6</v>
      </c>
      <c r="C83" s="3225" t="s">
        <v>3769</v>
      </c>
      <c r="D83" s="3226" t="s">
        <v>3773</v>
      </c>
      <c r="E83" s="3227">
        <v>150</v>
      </c>
      <c r="F83" s="3264">
        <v>41495</v>
      </c>
      <c r="G83" s="3264">
        <v>42590</v>
      </c>
      <c r="H83" s="3227">
        <v>270</v>
      </c>
      <c r="I83" s="3265">
        <f t="shared" si="6"/>
        <v>9</v>
      </c>
      <c r="J83" s="3227">
        <v>28</v>
      </c>
      <c r="K83" s="3288" t="s">
        <v>3607</v>
      </c>
      <c r="L83" s="3230">
        <f t="shared" si="4"/>
        <v>486000</v>
      </c>
      <c r="M83" s="3231">
        <f t="shared" si="5"/>
        <v>50400</v>
      </c>
    </row>
    <row r="84" spans="1:13" s="3232" customFormat="1" ht="15" hidden="1" customHeight="1">
      <c r="A84" s="3281">
        <v>75</v>
      </c>
      <c r="B84" s="3225">
        <v>6</v>
      </c>
      <c r="C84" s="3225" t="s">
        <v>3769</v>
      </c>
      <c r="D84" s="3226" t="s">
        <v>3774</v>
      </c>
      <c r="E84" s="3227">
        <v>106.66</v>
      </c>
      <c r="F84" s="3264">
        <v>41495</v>
      </c>
      <c r="G84" s="3264">
        <v>42590</v>
      </c>
      <c r="H84" s="3227">
        <v>270</v>
      </c>
      <c r="I84" s="3265">
        <f t="shared" si="6"/>
        <v>9</v>
      </c>
      <c r="J84" s="3227">
        <v>28</v>
      </c>
      <c r="K84" s="3288" t="s">
        <v>3607</v>
      </c>
      <c r="L84" s="3230">
        <f t="shared" si="4"/>
        <v>345578.4</v>
      </c>
      <c r="M84" s="3231">
        <f t="shared" si="5"/>
        <v>35837.760000000002</v>
      </c>
    </row>
    <row r="85" spans="1:13" s="3232" customFormat="1" ht="15" hidden="1" customHeight="1">
      <c r="A85" s="3281">
        <v>76</v>
      </c>
      <c r="B85" s="3225">
        <v>6</v>
      </c>
      <c r="C85" s="3225" t="s">
        <v>3769</v>
      </c>
      <c r="D85" s="3226" t="s">
        <v>3775</v>
      </c>
      <c r="E85" s="3227">
        <v>241.29</v>
      </c>
      <c r="F85" s="3264">
        <v>41495</v>
      </c>
      <c r="G85" s="3264">
        <v>42590</v>
      </c>
      <c r="H85" s="3227">
        <v>270</v>
      </c>
      <c r="I85" s="3265">
        <f t="shared" si="6"/>
        <v>9</v>
      </c>
      <c r="J85" s="3227">
        <v>28</v>
      </c>
      <c r="K85" s="3288" t="s">
        <v>3607</v>
      </c>
      <c r="L85" s="3230">
        <f t="shared" si="4"/>
        <v>781779.6</v>
      </c>
      <c r="M85" s="3231">
        <f t="shared" si="5"/>
        <v>81073.440000000002</v>
      </c>
    </row>
    <row r="86" spans="1:13" s="3232" customFormat="1" ht="15" hidden="1" customHeight="1">
      <c r="A86" s="3281">
        <v>77</v>
      </c>
      <c r="B86" s="3225">
        <v>7</v>
      </c>
      <c r="C86" s="3225" t="s">
        <v>3776</v>
      </c>
      <c r="D86" s="3226" t="s">
        <v>3777</v>
      </c>
      <c r="E86" s="3227">
        <v>1313.39</v>
      </c>
      <c r="F86" s="3264">
        <v>41806</v>
      </c>
      <c r="G86" s="3264">
        <v>42901</v>
      </c>
      <c r="H86" s="3227">
        <v>285</v>
      </c>
      <c r="I86" s="3265">
        <f t="shared" si="6"/>
        <v>9.5</v>
      </c>
      <c r="J86" s="3227">
        <v>28</v>
      </c>
      <c r="K86" s="3288" t="s">
        <v>3607</v>
      </c>
      <c r="L86" s="3230">
        <f t="shared" si="4"/>
        <v>4491793.8000000007</v>
      </c>
      <c r="M86" s="3231">
        <f t="shared" si="5"/>
        <v>441299.04000000004</v>
      </c>
    </row>
    <row r="87" spans="1:13" s="3232" customFormat="1" ht="15" hidden="1" customHeight="1">
      <c r="A87" s="3281">
        <v>78</v>
      </c>
      <c r="B87" s="3225">
        <v>8</v>
      </c>
      <c r="C87" s="3225" t="s">
        <v>3778</v>
      </c>
      <c r="D87" s="3226" t="s">
        <v>3777</v>
      </c>
      <c r="E87" s="3227">
        <v>1313.39</v>
      </c>
      <c r="F87" s="3264">
        <v>41806</v>
      </c>
      <c r="G87" s="3264">
        <v>42901</v>
      </c>
      <c r="H87" s="3227">
        <v>285</v>
      </c>
      <c r="I87" s="3265">
        <f t="shared" si="6"/>
        <v>9.5</v>
      </c>
      <c r="J87" s="3227">
        <v>28</v>
      </c>
      <c r="K87" s="3288" t="s">
        <v>3607</v>
      </c>
      <c r="L87" s="3230">
        <f t="shared" si="4"/>
        <v>4491793.8000000007</v>
      </c>
      <c r="M87" s="3231">
        <f t="shared" si="5"/>
        <v>441299.04000000004</v>
      </c>
    </row>
    <row r="88" spans="1:13" s="3232" customFormat="1" ht="15" hidden="1" customHeight="1">
      <c r="A88" s="3281">
        <v>79</v>
      </c>
      <c r="B88" s="3225">
        <v>9</v>
      </c>
      <c r="C88" s="3225" t="s">
        <v>3779</v>
      </c>
      <c r="D88" s="3225" t="s">
        <v>3780</v>
      </c>
      <c r="E88" s="3227">
        <v>102.47</v>
      </c>
      <c r="F88" s="3228" t="s">
        <v>3781</v>
      </c>
      <c r="G88" s="3228" t="s">
        <v>3782</v>
      </c>
      <c r="H88" s="3227">
        <v>285</v>
      </c>
      <c r="I88" s="3265">
        <f t="shared" si="6"/>
        <v>9.5</v>
      </c>
      <c r="J88" s="3227">
        <v>28</v>
      </c>
      <c r="K88" s="3288" t="s">
        <v>3610</v>
      </c>
      <c r="L88" s="3230">
        <f t="shared" si="4"/>
        <v>350447.4</v>
      </c>
      <c r="M88" s="3231">
        <f t="shared" si="5"/>
        <v>34429.919999999998</v>
      </c>
    </row>
    <row r="89" spans="1:13" s="3232" customFormat="1" ht="15" hidden="1" customHeight="1">
      <c r="A89" s="3281">
        <v>80</v>
      </c>
      <c r="B89" s="3225">
        <v>9</v>
      </c>
      <c r="C89" s="3225" t="s">
        <v>3779</v>
      </c>
      <c r="D89" s="3233" t="s">
        <v>3783</v>
      </c>
      <c r="E89" s="3227">
        <v>367.28</v>
      </c>
      <c r="F89" s="3228">
        <v>42309</v>
      </c>
      <c r="G89" s="3228">
        <v>43069</v>
      </c>
      <c r="H89" s="3227">
        <v>285</v>
      </c>
      <c r="I89" s="3265">
        <f t="shared" si="6"/>
        <v>9.5</v>
      </c>
      <c r="J89" s="3227">
        <v>28</v>
      </c>
      <c r="K89" s="3288" t="s">
        <v>3610</v>
      </c>
      <c r="L89" s="3230">
        <f t="shared" si="4"/>
        <v>1256097.5999999999</v>
      </c>
      <c r="M89" s="3231">
        <f t="shared" si="5"/>
        <v>123406.08</v>
      </c>
    </row>
    <row r="90" spans="1:13" s="3232" customFormat="1" ht="15" hidden="1" customHeight="1">
      <c r="A90" s="3281">
        <v>81</v>
      </c>
      <c r="B90" s="3225">
        <v>9</v>
      </c>
      <c r="C90" s="3225" t="s">
        <v>3784</v>
      </c>
      <c r="D90" s="3233" t="s">
        <v>3785</v>
      </c>
      <c r="E90" s="3227">
        <v>345.69</v>
      </c>
      <c r="F90" s="3228">
        <v>42339</v>
      </c>
      <c r="G90" s="3228">
        <v>43069</v>
      </c>
      <c r="H90" s="3227">
        <v>285</v>
      </c>
      <c r="I90" s="3265">
        <f t="shared" si="6"/>
        <v>9.5</v>
      </c>
      <c r="J90" s="3227">
        <v>28</v>
      </c>
      <c r="K90" s="3288" t="s">
        <v>3610</v>
      </c>
      <c r="L90" s="3230">
        <f t="shared" si="4"/>
        <v>1182259.7999999998</v>
      </c>
      <c r="M90" s="3231">
        <f t="shared" si="5"/>
        <v>116151.84</v>
      </c>
    </row>
    <row r="91" spans="1:13" s="3232" customFormat="1" ht="15" hidden="1" customHeight="1">
      <c r="A91" s="3281">
        <v>82</v>
      </c>
      <c r="B91" s="3225">
        <v>9</v>
      </c>
      <c r="C91" s="3225" t="s">
        <v>3786</v>
      </c>
      <c r="D91" s="3226" t="s">
        <v>3787</v>
      </c>
      <c r="E91" s="3227">
        <v>6.66</v>
      </c>
      <c r="F91" s="3228">
        <v>41471</v>
      </c>
      <c r="G91" s="3228">
        <v>42566</v>
      </c>
      <c r="H91" s="3227">
        <v>285</v>
      </c>
      <c r="I91" s="3265">
        <f t="shared" si="6"/>
        <v>9.5</v>
      </c>
      <c r="J91" s="3227">
        <v>28</v>
      </c>
      <c r="K91" s="3288" t="s">
        <v>3610</v>
      </c>
      <c r="L91" s="3230">
        <f t="shared" si="4"/>
        <v>22777.200000000001</v>
      </c>
      <c r="M91" s="3231">
        <f t="shared" si="5"/>
        <v>2237.7600000000002</v>
      </c>
    </row>
    <row r="92" spans="1:13" s="3232" customFormat="1" ht="15" hidden="1" customHeight="1">
      <c r="A92" s="3281">
        <v>83</v>
      </c>
      <c r="B92" s="3225">
        <v>9</v>
      </c>
      <c r="C92" s="3225" t="s">
        <v>3784</v>
      </c>
      <c r="D92" s="3226" t="s">
        <v>3788</v>
      </c>
      <c r="E92" s="3227">
        <v>250</v>
      </c>
      <c r="F92" s="3228">
        <v>41471</v>
      </c>
      <c r="G92" s="3228">
        <v>42566</v>
      </c>
      <c r="H92" s="3227">
        <v>285</v>
      </c>
      <c r="I92" s="3265">
        <f t="shared" si="6"/>
        <v>9.5</v>
      </c>
      <c r="J92" s="3227">
        <v>28</v>
      </c>
      <c r="K92" s="3288" t="s">
        <v>3610</v>
      </c>
      <c r="L92" s="3230">
        <f t="shared" si="4"/>
        <v>855000</v>
      </c>
      <c r="M92" s="3231">
        <f t="shared" si="5"/>
        <v>84000</v>
      </c>
    </row>
    <row r="93" spans="1:13" s="3232" customFormat="1" ht="15" hidden="1" customHeight="1">
      <c r="A93" s="3281">
        <v>84</v>
      </c>
      <c r="B93" s="3225">
        <v>9</v>
      </c>
      <c r="C93" s="3225" t="s">
        <v>3784</v>
      </c>
      <c r="D93" s="3226" t="s">
        <v>3789</v>
      </c>
      <c r="E93" s="3227">
        <v>241.29</v>
      </c>
      <c r="F93" s="3228">
        <v>41774</v>
      </c>
      <c r="G93" s="3228">
        <v>42869</v>
      </c>
      <c r="H93" s="3227">
        <v>285</v>
      </c>
      <c r="I93" s="3265">
        <f t="shared" si="6"/>
        <v>9.5</v>
      </c>
      <c r="J93" s="3227">
        <v>28</v>
      </c>
      <c r="K93" s="3288" t="s">
        <v>3790</v>
      </c>
      <c r="L93" s="3230">
        <f t="shared" si="4"/>
        <v>825211.79999999993</v>
      </c>
      <c r="M93" s="3231">
        <f t="shared" si="5"/>
        <v>81073.440000000002</v>
      </c>
    </row>
    <row r="94" spans="1:13" s="3232" customFormat="1" ht="15" hidden="1" customHeight="1">
      <c r="A94" s="3281">
        <v>85</v>
      </c>
      <c r="B94" s="3225">
        <v>10</v>
      </c>
      <c r="C94" s="3225" t="s">
        <v>3791</v>
      </c>
      <c r="D94" s="3226" t="s">
        <v>3792</v>
      </c>
      <c r="E94" s="3227">
        <v>469.75</v>
      </c>
      <c r="F94" s="3228" t="s">
        <v>3700</v>
      </c>
      <c r="G94" s="3228" t="s">
        <v>3701</v>
      </c>
      <c r="H94" s="3227">
        <v>285</v>
      </c>
      <c r="I94" s="3265">
        <f t="shared" si="6"/>
        <v>9.5</v>
      </c>
      <c r="J94" s="3227">
        <v>28</v>
      </c>
      <c r="K94" s="3288" t="s">
        <v>3610</v>
      </c>
      <c r="L94" s="3230">
        <f t="shared" si="4"/>
        <v>1606545</v>
      </c>
      <c r="M94" s="3231">
        <f t="shared" si="5"/>
        <v>157836</v>
      </c>
    </row>
    <row r="95" spans="1:13" s="3232" customFormat="1" ht="15" hidden="1" customHeight="1">
      <c r="A95" s="3281">
        <v>86</v>
      </c>
      <c r="B95" s="3225">
        <v>10</v>
      </c>
      <c r="C95" s="3225" t="s">
        <v>3791</v>
      </c>
      <c r="D95" s="3233" t="s">
        <v>3793</v>
      </c>
      <c r="E95" s="3227">
        <v>602.35</v>
      </c>
      <c r="F95" s="3228">
        <v>41730</v>
      </c>
      <c r="G95" s="3228">
        <v>42825</v>
      </c>
      <c r="H95" s="3227">
        <v>285</v>
      </c>
      <c r="I95" s="3265">
        <f t="shared" si="6"/>
        <v>9.5</v>
      </c>
      <c r="J95" s="3227">
        <v>28</v>
      </c>
      <c r="K95" s="3288" t="s">
        <v>3644</v>
      </c>
      <c r="L95" s="3230">
        <f t="shared" si="4"/>
        <v>2060037</v>
      </c>
      <c r="M95" s="3231">
        <f t="shared" si="5"/>
        <v>202389.59999999998</v>
      </c>
    </row>
    <row r="96" spans="1:13" s="3232" customFormat="1" ht="15" hidden="1" customHeight="1">
      <c r="A96" s="3281">
        <v>87</v>
      </c>
      <c r="B96" s="3225">
        <v>10</v>
      </c>
      <c r="C96" s="3225" t="s">
        <v>3791</v>
      </c>
      <c r="D96" s="3226" t="s">
        <v>3794</v>
      </c>
      <c r="E96" s="3227">
        <v>241.29</v>
      </c>
      <c r="F96" s="3228" t="s">
        <v>3654</v>
      </c>
      <c r="G96" s="3228" t="s">
        <v>3675</v>
      </c>
      <c r="H96" s="3227">
        <v>285</v>
      </c>
      <c r="I96" s="3265">
        <f t="shared" si="6"/>
        <v>9.5</v>
      </c>
      <c r="J96" s="3227">
        <v>28</v>
      </c>
      <c r="K96" s="3288" t="s">
        <v>3610</v>
      </c>
      <c r="L96" s="3230">
        <f t="shared" si="4"/>
        <v>825211.79999999993</v>
      </c>
      <c r="M96" s="3231">
        <f t="shared" si="5"/>
        <v>81073.440000000002</v>
      </c>
    </row>
    <row r="97" spans="1:13" s="3232" customFormat="1" ht="15" hidden="1" customHeight="1">
      <c r="A97" s="3281">
        <v>88</v>
      </c>
      <c r="B97" s="3225">
        <v>11</v>
      </c>
      <c r="C97" s="3225" t="s">
        <v>3795</v>
      </c>
      <c r="D97" s="3226" t="s">
        <v>3796</v>
      </c>
      <c r="E97" s="3227">
        <v>102.47</v>
      </c>
      <c r="F97" s="3228">
        <v>41456</v>
      </c>
      <c r="G97" s="3228">
        <v>42551</v>
      </c>
      <c r="H97" s="3227">
        <v>300</v>
      </c>
      <c r="I97" s="3265">
        <f t="shared" si="6"/>
        <v>10</v>
      </c>
      <c r="J97" s="3227">
        <v>28</v>
      </c>
      <c r="K97" s="3288" t="s">
        <v>3607</v>
      </c>
      <c r="L97" s="3230">
        <f t="shared" si="4"/>
        <v>368892</v>
      </c>
      <c r="M97" s="3231">
        <f t="shared" si="5"/>
        <v>34429.919999999998</v>
      </c>
    </row>
    <row r="98" spans="1:13" s="3232" customFormat="1" ht="15" hidden="1" customHeight="1">
      <c r="A98" s="3281">
        <v>89</v>
      </c>
      <c r="B98" s="3225">
        <v>11</v>
      </c>
      <c r="C98" s="3225" t="s">
        <v>3797</v>
      </c>
      <c r="D98" s="3226" t="s">
        <v>3798</v>
      </c>
      <c r="E98" s="3227">
        <v>367.28</v>
      </c>
      <c r="F98" s="3228">
        <v>41774</v>
      </c>
      <c r="G98" s="3228">
        <v>42869</v>
      </c>
      <c r="H98" s="3227">
        <v>300</v>
      </c>
      <c r="I98" s="3265">
        <f t="shared" si="6"/>
        <v>10</v>
      </c>
      <c r="J98" s="3227">
        <v>28</v>
      </c>
      <c r="K98" s="3288" t="s">
        <v>3610</v>
      </c>
      <c r="L98" s="3230">
        <f t="shared" si="4"/>
        <v>1322207.9999999998</v>
      </c>
      <c r="M98" s="3231">
        <f t="shared" si="5"/>
        <v>123406.08</v>
      </c>
    </row>
    <row r="99" spans="1:13" s="3232" customFormat="1" ht="15" hidden="1" customHeight="1">
      <c r="A99" s="3281">
        <v>90</v>
      </c>
      <c r="B99" s="3225">
        <v>11</v>
      </c>
      <c r="C99" s="3225" t="s">
        <v>3797</v>
      </c>
      <c r="D99" s="3226" t="s">
        <v>3799</v>
      </c>
      <c r="E99" s="3227">
        <v>345.69</v>
      </c>
      <c r="F99" s="3228">
        <v>41588</v>
      </c>
      <c r="G99" s="3228">
        <v>42683</v>
      </c>
      <c r="H99" s="3227">
        <v>300</v>
      </c>
      <c r="I99" s="3265">
        <f t="shared" si="6"/>
        <v>10</v>
      </c>
      <c r="J99" s="3227">
        <v>28</v>
      </c>
      <c r="K99" s="3288" t="s">
        <v>3607</v>
      </c>
      <c r="L99" s="3230">
        <f t="shared" si="4"/>
        <v>1244484</v>
      </c>
      <c r="M99" s="3231">
        <f t="shared" si="5"/>
        <v>116151.84</v>
      </c>
    </row>
    <row r="100" spans="1:13" s="3232" customFormat="1" ht="15" hidden="1" customHeight="1">
      <c r="A100" s="3281">
        <v>91</v>
      </c>
      <c r="B100" s="3225">
        <v>11</v>
      </c>
      <c r="C100" s="3225" t="s">
        <v>3797</v>
      </c>
      <c r="D100" s="3233" t="s">
        <v>3800</v>
      </c>
      <c r="E100" s="3227">
        <v>497.95</v>
      </c>
      <c r="F100" s="3228">
        <v>41744</v>
      </c>
      <c r="G100" s="3228">
        <v>42839</v>
      </c>
      <c r="H100" s="3227">
        <v>300</v>
      </c>
      <c r="I100" s="3265">
        <f t="shared" si="6"/>
        <v>10</v>
      </c>
      <c r="J100" s="3227">
        <v>28</v>
      </c>
      <c r="K100" s="3288" t="s">
        <v>3610</v>
      </c>
      <c r="L100" s="3230">
        <f t="shared" si="4"/>
        <v>1792620</v>
      </c>
      <c r="M100" s="3231">
        <f t="shared" si="5"/>
        <v>167311.20000000001</v>
      </c>
    </row>
    <row r="101" spans="1:13" s="3232" customFormat="1" ht="15" hidden="1" customHeight="1">
      <c r="A101" s="3281">
        <v>92</v>
      </c>
      <c r="B101" s="3225">
        <v>12</v>
      </c>
      <c r="C101" s="3225" t="s">
        <v>3801</v>
      </c>
      <c r="D101" s="3226" t="s">
        <v>3802</v>
      </c>
      <c r="E101" s="3227">
        <v>1313.39</v>
      </c>
      <c r="F101" s="3228" t="s">
        <v>3684</v>
      </c>
      <c r="G101" s="3228" t="s">
        <v>3685</v>
      </c>
      <c r="H101" s="3227">
        <v>300</v>
      </c>
      <c r="I101" s="3265">
        <f t="shared" si="6"/>
        <v>10</v>
      </c>
      <c r="J101" s="3227">
        <v>28</v>
      </c>
      <c r="K101" s="3288" t="s">
        <v>3607</v>
      </c>
      <c r="L101" s="3230">
        <f t="shared" si="4"/>
        <v>4728204.0000000009</v>
      </c>
      <c r="M101" s="3231">
        <f t="shared" si="5"/>
        <v>441299.04000000004</v>
      </c>
    </row>
    <row r="102" spans="1:13" s="3232" customFormat="1" ht="15" hidden="1" customHeight="1">
      <c r="A102" s="3281">
        <v>93</v>
      </c>
      <c r="B102" s="3225">
        <v>15</v>
      </c>
      <c r="C102" s="3225" t="s">
        <v>3803</v>
      </c>
      <c r="D102" s="3233" t="s">
        <v>3804</v>
      </c>
      <c r="E102" s="3227">
        <f>2510.45-1197.06</f>
        <v>1313.3899999999999</v>
      </c>
      <c r="F102" s="3228">
        <v>41701</v>
      </c>
      <c r="G102" s="3228">
        <v>42796</v>
      </c>
      <c r="H102" s="3227">
        <v>300</v>
      </c>
      <c r="I102" s="3265">
        <f t="shared" si="6"/>
        <v>10</v>
      </c>
      <c r="J102" s="3227">
        <v>28</v>
      </c>
      <c r="K102" s="3289" t="s">
        <v>3805</v>
      </c>
      <c r="L102" s="3230">
        <f t="shared" si="4"/>
        <v>4728203.9999999991</v>
      </c>
      <c r="M102" s="3231">
        <f t="shared" si="5"/>
        <v>441299.04</v>
      </c>
    </row>
    <row r="103" spans="1:13" s="3232" customFormat="1" ht="15" hidden="1" customHeight="1">
      <c r="A103" s="3281">
        <v>94</v>
      </c>
      <c r="B103" s="3225">
        <v>16</v>
      </c>
      <c r="C103" s="3225" t="s">
        <v>3806</v>
      </c>
      <c r="D103" s="3233" t="s">
        <v>3804</v>
      </c>
      <c r="E103" s="3227">
        <v>1197.06</v>
      </c>
      <c r="F103" s="3228">
        <v>41701</v>
      </c>
      <c r="G103" s="3228">
        <v>42796</v>
      </c>
      <c r="H103" s="3227">
        <v>300</v>
      </c>
      <c r="I103" s="3227"/>
      <c r="J103" s="3227">
        <v>28</v>
      </c>
      <c r="K103" s="3289" t="s">
        <v>3805</v>
      </c>
      <c r="L103" s="3230">
        <f t="shared" si="4"/>
        <v>4309416</v>
      </c>
      <c r="M103" s="3231">
        <f t="shared" si="5"/>
        <v>402212.16000000003</v>
      </c>
    </row>
    <row r="104" spans="1:13" s="3232" customFormat="1" ht="15" hidden="1" customHeight="1">
      <c r="A104" s="3281">
        <v>95</v>
      </c>
      <c r="B104" s="3225">
        <v>17</v>
      </c>
      <c r="C104" s="3225" t="s">
        <v>3807</v>
      </c>
      <c r="D104" s="3226" t="s">
        <v>3808</v>
      </c>
      <c r="E104" s="3227">
        <v>1194.43</v>
      </c>
      <c r="F104" s="3228" t="s">
        <v>3726</v>
      </c>
      <c r="G104" s="3228" t="s">
        <v>3809</v>
      </c>
      <c r="H104" s="3227">
        <v>300</v>
      </c>
      <c r="I104" s="3227"/>
      <c r="J104" s="3227">
        <v>28</v>
      </c>
      <c r="K104" s="3288" t="s">
        <v>3607</v>
      </c>
      <c r="L104" s="3230">
        <f t="shared" si="4"/>
        <v>4299948</v>
      </c>
      <c r="M104" s="3231">
        <f t="shared" si="5"/>
        <v>401328.48</v>
      </c>
    </row>
    <row r="105" spans="1:13" s="3280" customFormat="1" ht="18.75" hidden="1" customHeight="1">
      <c r="A105" s="3251"/>
      <c r="B105" s="3252"/>
      <c r="C105" s="3253"/>
      <c r="D105" s="3254" t="s">
        <v>3810</v>
      </c>
      <c r="E105" s="3255">
        <f>SUM(E78:E104)</f>
        <v>15546.67</v>
      </c>
      <c r="F105" s="3253"/>
      <c r="G105" s="3253"/>
      <c r="H105" s="3255"/>
      <c r="I105" s="3255"/>
      <c r="J105" s="3255"/>
      <c r="K105" s="3256"/>
      <c r="L105" s="3257">
        <f>SUM(L78:L104)</f>
        <v>53596249.200000003</v>
      </c>
      <c r="M105" s="3257">
        <f>SUM(M78:M104)</f>
        <v>5223681.1199999992</v>
      </c>
    </row>
    <row r="106" spans="1:13" s="3280" customFormat="1" ht="15" hidden="1" customHeight="1">
      <c r="A106" s="3281">
        <v>96</v>
      </c>
      <c r="B106" s="3290"/>
      <c r="C106" s="3282"/>
      <c r="D106" s="3291" t="s">
        <v>3811</v>
      </c>
      <c r="E106" s="3292">
        <v>1480.38</v>
      </c>
      <c r="F106" s="3293"/>
      <c r="G106" s="3293"/>
      <c r="H106" s="3265">
        <v>152.08000000000001</v>
      </c>
      <c r="I106" s="3265"/>
      <c r="J106" s="3265">
        <v>28</v>
      </c>
      <c r="K106" s="3294"/>
      <c r="L106" s="3286">
        <f>E106*H106*12</f>
        <v>2701634.2848000005</v>
      </c>
      <c r="M106" s="3287">
        <f>E106*J106*12</f>
        <v>497407.68</v>
      </c>
    </row>
    <row r="107" spans="1:13" s="3280" customFormat="1" ht="18.75" hidden="1" customHeight="1">
      <c r="A107" s="3251"/>
      <c r="B107" s="3252"/>
      <c r="C107" s="3253"/>
      <c r="D107" s="3254"/>
      <c r="E107" s="3255">
        <f>E106</f>
        <v>1480.38</v>
      </c>
      <c r="F107" s="3253"/>
      <c r="G107" s="3253"/>
      <c r="H107" s="3255"/>
      <c r="I107" s="3255"/>
      <c r="J107" s="3255"/>
      <c r="K107" s="3256"/>
      <c r="L107" s="3257">
        <f>L106</f>
        <v>2701634.2848000005</v>
      </c>
      <c r="M107" s="3268">
        <f>M106</f>
        <v>497407.68</v>
      </c>
    </row>
    <row r="108" spans="1:13" s="3232" customFormat="1" ht="12.75">
      <c r="A108" s="3224">
        <v>97</v>
      </c>
      <c r="B108" s="3225">
        <v>1</v>
      </c>
      <c r="C108" s="3278" t="s">
        <v>3812</v>
      </c>
      <c r="D108" s="3295" t="s">
        <v>3813</v>
      </c>
      <c r="E108" s="3296">
        <v>100</v>
      </c>
      <c r="F108" s="3228">
        <v>41685</v>
      </c>
      <c r="G108" s="3228">
        <v>43510</v>
      </c>
      <c r="H108" s="3227">
        <v>502.5</v>
      </c>
      <c r="I108" s="3227">
        <f>H108/30</f>
        <v>16.75</v>
      </c>
      <c r="J108" s="3297">
        <v>45</v>
      </c>
      <c r="K108" s="3298" t="s">
        <v>3610</v>
      </c>
      <c r="L108" s="3230">
        <f t="shared" ref="L108:L114" si="7">E108*H108*12</f>
        <v>603000</v>
      </c>
      <c r="M108" s="3231">
        <f t="shared" ref="M108:M114" si="8">E108*J108*12</f>
        <v>54000</v>
      </c>
    </row>
    <row r="109" spans="1:13" s="3232" customFormat="1" ht="12.75">
      <c r="A109" s="3224">
        <v>98</v>
      </c>
      <c r="B109" s="3225">
        <v>1</v>
      </c>
      <c r="C109" s="3225" t="s">
        <v>3814</v>
      </c>
      <c r="D109" s="3225" t="s">
        <v>3768</v>
      </c>
      <c r="E109" s="3296">
        <v>100</v>
      </c>
      <c r="F109" s="3228">
        <v>41721</v>
      </c>
      <c r="G109" s="3228">
        <v>42643</v>
      </c>
      <c r="H109" s="3227">
        <v>502.5</v>
      </c>
      <c r="I109" s="3227">
        <f t="shared" ref="I109:I114" si="9">H109/30</f>
        <v>16.75</v>
      </c>
      <c r="J109" s="3297">
        <v>45</v>
      </c>
      <c r="K109" s="3298" t="s">
        <v>3607</v>
      </c>
      <c r="L109" s="3230">
        <f t="shared" si="7"/>
        <v>603000</v>
      </c>
      <c r="M109" s="3231">
        <f t="shared" si="8"/>
        <v>54000</v>
      </c>
    </row>
    <row r="110" spans="1:13" s="3232" customFormat="1" ht="12.75">
      <c r="A110" s="3224">
        <v>99</v>
      </c>
      <c r="B110" s="3225">
        <v>1</v>
      </c>
      <c r="C110" s="3234" t="s">
        <v>3815</v>
      </c>
      <c r="D110" s="3234" t="s">
        <v>3816</v>
      </c>
      <c r="E110" s="3296">
        <v>35</v>
      </c>
      <c r="F110" s="3228">
        <v>42125</v>
      </c>
      <c r="G110" s="3228">
        <v>43220</v>
      </c>
      <c r="H110" s="3227">
        <v>456.25</v>
      </c>
      <c r="I110" s="3227">
        <f t="shared" si="9"/>
        <v>15.208333333333334</v>
      </c>
      <c r="J110" s="3297">
        <v>45</v>
      </c>
      <c r="K110" s="3299" t="s">
        <v>3610</v>
      </c>
      <c r="L110" s="3230">
        <f t="shared" si="7"/>
        <v>191625</v>
      </c>
      <c r="M110" s="3231">
        <f t="shared" si="8"/>
        <v>18900</v>
      </c>
    </row>
    <row r="111" spans="1:13" s="3232" customFormat="1" ht="12.75">
      <c r="A111" s="3224"/>
      <c r="B111" s="3225">
        <v>1</v>
      </c>
      <c r="C111" s="3225" t="s">
        <v>3815</v>
      </c>
      <c r="D111" s="3234" t="s">
        <v>3817</v>
      </c>
      <c r="E111" s="3296">
        <v>73.599999999999994</v>
      </c>
      <c r="F111" s="3228"/>
      <c r="G111" s="3228"/>
      <c r="H111" s="3227"/>
      <c r="I111" s="3227">
        <f t="shared" si="9"/>
        <v>0</v>
      </c>
      <c r="J111" s="3297"/>
      <c r="K111" s="3299"/>
      <c r="L111" s="3230">
        <f t="shared" si="7"/>
        <v>0</v>
      </c>
      <c r="M111" s="3231">
        <f t="shared" si="8"/>
        <v>0</v>
      </c>
    </row>
    <row r="112" spans="1:13" s="3232" customFormat="1" ht="12.75">
      <c r="A112" s="3224">
        <v>100</v>
      </c>
      <c r="B112" s="3225">
        <v>1</v>
      </c>
      <c r="C112" s="3225" t="s">
        <v>3818</v>
      </c>
      <c r="D112" s="3234" t="s">
        <v>3819</v>
      </c>
      <c r="E112" s="3296">
        <v>83.71</v>
      </c>
      <c r="F112" s="3300">
        <v>42438</v>
      </c>
      <c r="G112" s="3300">
        <v>43532</v>
      </c>
      <c r="H112" s="3246">
        <v>456.25</v>
      </c>
      <c r="I112" s="3227">
        <f t="shared" si="9"/>
        <v>15.208333333333334</v>
      </c>
      <c r="J112" s="3301">
        <v>45</v>
      </c>
      <c r="K112" s="3302" t="s">
        <v>3610</v>
      </c>
      <c r="L112" s="3248">
        <f t="shared" si="7"/>
        <v>458312.25</v>
      </c>
      <c r="M112" s="3249">
        <f t="shared" si="8"/>
        <v>45203.399999999994</v>
      </c>
    </row>
    <row r="113" spans="1:14" s="3232" customFormat="1" ht="12.75" hidden="1">
      <c r="A113" s="3224">
        <v>101</v>
      </c>
      <c r="B113" s="3225"/>
      <c r="C113" s="3303" t="s">
        <v>3820</v>
      </c>
      <c r="D113" s="3234" t="s">
        <v>3821</v>
      </c>
      <c r="E113" s="3296">
        <v>150</v>
      </c>
      <c r="F113" s="3228">
        <v>42359</v>
      </c>
      <c r="G113" s="3228">
        <v>44185</v>
      </c>
      <c r="H113" s="3227">
        <v>456.25</v>
      </c>
      <c r="I113" s="3227">
        <f t="shared" si="9"/>
        <v>15.208333333333334</v>
      </c>
      <c r="J113" s="3297">
        <v>45</v>
      </c>
      <c r="K113" s="3288" t="s">
        <v>3610</v>
      </c>
      <c r="L113" s="3230">
        <f t="shared" si="7"/>
        <v>821250</v>
      </c>
      <c r="M113" s="3231">
        <f t="shared" si="8"/>
        <v>81000</v>
      </c>
    </row>
    <row r="114" spans="1:14" s="3232" customFormat="1" ht="12.75">
      <c r="A114" s="3224">
        <v>102</v>
      </c>
      <c r="B114" s="3225">
        <v>1</v>
      </c>
      <c r="C114" s="3303" t="s">
        <v>3822</v>
      </c>
      <c r="D114" s="3234" t="s">
        <v>3823</v>
      </c>
      <c r="E114" s="3296">
        <v>170</v>
      </c>
      <c r="F114" s="3300">
        <v>42430</v>
      </c>
      <c r="G114" s="3300">
        <v>44255</v>
      </c>
      <c r="H114" s="3246">
        <v>456.25</v>
      </c>
      <c r="I114" s="3227">
        <f t="shared" si="9"/>
        <v>15.208333333333334</v>
      </c>
      <c r="J114" s="3301">
        <v>45</v>
      </c>
      <c r="K114" s="3302" t="s">
        <v>3610</v>
      </c>
      <c r="L114" s="3248">
        <f t="shared" si="7"/>
        <v>930750</v>
      </c>
      <c r="M114" s="3249">
        <f t="shared" si="8"/>
        <v>91800</v>
      </c>
    </row>
    <row r="115" spans="1:14" s="3280" customFormat="1" ht="17.25" hidden="1" customHeight="1">
      <c r="A115" s="3251"/>
      <c r="B115" s="3252"/>
      <c r="C115" s="3252"/>
      <c r="D115" s="3254" t="s">
        <v>3824</v>
      </c>
      <c r="E115" s="3255">
        <f>SUM(E108:E114)</f>
        <v>712.31</v>
      </c>
      <c r="F115" s="3253"/>
      <c r="G115" s="3253"/>
      <c r="H115" s="3304"/>
      <c r="I115" s="3304"/>
      <c r="J115" s="3305"/>
      <c r="K115" s="3256"/>
      <c r="L115" s="3257">
        <f>SUM(L108:L114)</f>
        <v>3607937.25</v>
      </c>
      <c r="M115" s="3268">
        <f>SUM(M108:M114)</f>
        <v>344903.4</v>
      </c>
    </row>
    <row r="116" spans="1:14" s="3232" customFormat="1" ht="12.75">
      <c r="A116" s="3224">
        <v>103</v>
      </c>
      <c r="B116" s="3225">
        <v>1</v>
      </c>
      <c r="C116" s="3306" t="s">
        <v>3825</v>
      </c>
      <c r="D116" s="3306" t="s">
        <v>3826</v>
      </c>
      <c r="E116" s="3307">
        <v>183.27</v>
      </c>
      <c r="F116" s="3308">
        <v>42293</v>
      </c>
      <c r="G116" s="3308">
        <v>43388</v>
      </c>
      <c r="H116" s="3309">
        <v>458</v>
      </c>
      <c r="I116" s="3309"/>
      <c r="J116" s="3297">
        <v>45</v>
      </c>
      <c r="K116" s="3310" t="s">
        <v>3827</v>
      </c>
      <c r="L116" s="3230">
        <f t="shared" ref="L116:L127" si="10">E116*H116*12</f>
        <v>1007251.92</v>
      </c>
      <c r="M116" s="3231">
        <f t="shared" ref="M116:M127" si="11">E116*J116*12</f>
        <v>98965.799999999988</v>
      </c>
    </row>
    <row r="117" spans="1:14" s="3232" customFormat="1" ht="12.75">
      <c r="A117" s="3224">
        <v>104</v>
      </c>
      <c r="B117" s="3225">
        <v>1</v>
      </c>
      <c r="C117" s="3306" t="s">
        <v>3828</v>
      </c>
      <c r="D117" s="3306" t="s">
        <v>3829</v>
      </c>
      <c r="E117" s="3307">
        <v>95.8</v>
      </c>
      <c r="F117" s="3308">
        <v>42125</v>
      </c>
      <c r="G117" s="3308">
        <v>44316</v>
      </c>
      <c r="H117" s="3309">
        <v>458</v>
      </c>
      <c r="I117" s="3309"/>
      <c r="J117" s="3297">
        <v>45</v>
      </c>
      <c r="K117" s="3310" t="s">
        <v>3827</v>
      </c>
      <c r="L117" s="3230">
        <f t="shared" si="10"/>
        <v>526516.80000000005</v>
      </c>
      <c r="M117" s="3231">
        <f t="shared" si="11"/>
        <v>51732</v>
      </c>
    </row>
    <row r="118" spans="1:14" s="3232" customFormat="1" ht="12.75">
      <c r="A118" s="3224">
        <v>105</v>
      </c>
      <c r="B118" s="3225">
        <v>1</v>
      </c>
      <c r="C118" s="3306" t="s">
        <v>3830</v>
      </c>
      <c r="D118" s="3311" t="s">
        <v>3831</v>
      </c>
      <c r="E118" s="3312">
        <v>105.57</v>
      </c>
      <c r="F118" s="3308">
        <v>42125</v>
      </c>
      <c r="G118" s="3308">
        <v>44316</v>
      </c>
      <c r="H118" s="3309">
        <v>458</v>
      </c>
      <c r="I118" s="3309"/>
      <c r="J118" s="3297">
        <v>45</v>
      </c>
      <c r="K118" s="3310" t="s">
        <v>3827</v>
      </c>
      <c r="L118" s="3230">
        <f t="shared" si="10"/>
        <v>580212.72</v>
      </c>
      <c r="M118" s="3231">
        <f t="shared" si="11"/>
        <v>57007.799999999996</v>
      </c>
    </row>
    <row r="119" spans="1:14" s="3232" customFormat="1" ht="12.75">
      <c r="A119" s="3224">
        <v>106</v>
      </c>
      <c r="B119" s="3225">
        <v>1</v>
      </c>
      <c r="C119" s="3306" t="s">
        <v>3832</v>
      </c>
      <c r="D119" s="3311" t="s">
        <v>3833</v>
      </c>
      <c r="E119" s="3312">
        <v>193.53</v>
      </c>
      <c r="F119" s="3308">
        <v>42125</v>
      </c>
      <c r="G119" s="3308">
        <v>44316</v>
      </c>
      <c r="H119" s="3309">
        <v>458</v>
      </c>
      <c r="I119" s="3309"/>
      <c r="J119" s="3297">
        <v>45</v>
      </c>
      <c r="K119" s="3310" t="s">
        <v>3827</v>
      </c>
      <c r="L119" s="3230">
        <f t="shared" si="10"/>
        <v>1063640.8800000001</v>
      </c>
      <c r="M119" s="3231">
        <f t="shared" si="11"/>
        <v>104506.20000000001</v>
      </c>
    </row>
    <row r="120" spans="1:14" s="3232" customFormat="1" ht="12.75">
      <c r="A120" s="3224">
        <v>107</v>
      </c>
      <c r="B120" s="3225">
        <v>1</v>
      </c>
      <c r="C120" s="3306" t="s">
        <v>3834</v>
      </c>
      <c r="D120" s="3306" t="s">
        <v>3835</v>
      </c>
      <c r="E120" s="3312">
        <v>238.12</v>
      </c>
      <c r="F120" s="3308">
        <v>42125</v>
      </c>
      <c r="G120" s="3308">
        <v>44316</v>
      </c>
      <c r="H120" s="3309">
        <v>458</v>
      </c>
      <c r="I120" s="3309"/>
      <c r="J120" s="3297">
        <v>45</v>
      </c>
      <c r="K120" s="3310" t="s">
        <v>3827</v>
      </c>
      <c r="L120" s="3230">
        <f t="shared" si="10"/>
        <v>1308707.52</v>
      </c>
      <c r="M120" s="3231">
        <f t="shared" si="11"/>
        <v>128584.79999999999</v>
      </c>
    </row>
    <row r="121" spans="1:14" s="3232" customFormat="1" ht="12.75">
      <c r="A121" s="3224">
        <v>108</v>
      </c>
      <c r="B121" s="3225">
        <v>1</v>
      </c>
      <c r="C121" s="3306" t="s">
        <v>3836</v>
      </c>
      <c r="D121" s="3306" t="s">
        <v>3837</v>
      </c>
      <c r="E121" s="3312">
        <v>207.18</v>
      </c>
      <c r="F121" s="3308">
        <v>42125</v>
      </c>
      <c r="G121" s="3308">
        <v>44316</v>
      </c>
      <c r="H121" s="3309">
        <v>458</v>
      </c>
      <c r="I121" s="3309"/>
      <c r="J121" s="3297">
        <v>45</v>
      </c>
      <c r="K121" s="3310" t="s">
        <v>3838</v>
      </c>
      <c r="L121" s="3230">
        <f t="shared" si="10"/>
        <v>1138661.28</v>
      </c>
      <c r="M121" s="3231">
        <f t="shared" si="11"/>
        <v>111877.20000000001</v>
      </c>
    </row>
    <row r="122" spans="1:14" s="3232" customFormat="1" ht="12.75">
      <c r="A122" s="3224">
        <v>109</v>
      </c>
      <c r="B122" s="3225">
        <v>1</v>
      </c>
      <c r="C122" s="3306" t="s">
        <v>3839</v>
      </c>
      <c r="D122" s="3306" t="s">
        <v>3840</v>
      </c>
      <c r="E122" s="3312">
        <v>132.56</v>
      </c>
      <c r="F122" s="3308">
        <v>42125</v>
      </c>
      <c r="G122" s="3308">
        <v>44316</v>
      </c>
      <c r="H122" s="3309">
        <v>458</v>
      </c>
      <c r="I122" s="3309"/>
      <c r="J122" s="3297">
        <v>45</v>
      </c>
      <c r="K122" s="3310" t="s">
        <v>3827</v>
      </c>
      <c r="L122" s="3230">
        <f t="shared" si="10"/>
        <v>728549.76</v>
      </c>
      <c r="M122" s="3231">
        <f t="shared" si="11"/>
        <v>71582.399999999994</v>
      </c>
    </row>
    <row r="123" spans="1:14" s="3232" customFormat="1" ht="12.75">
      <c r="A123" s="3224">
        <v>110</v>
      </c>
      <c r="B123" s="3225">
        <v>1</v>
      </c>
      <c r="C123" s="3306" t="s">
        <v>3841</v>
      </c>
      <c r="D123" s="3306" t="s">
        <v>3842</v>
      </c>
      <c r="E123" s="3312">
        <v>171.4</v>
      </c>
      <c r="F123" s="3308">
        <v>42237</v>
      </c>
      <c r="G123" s="3308">
        <v>44428</v>
      </c>
      <c r="H123" s="3309">
        <v>458</v>
      </c>
      <c r="I123" s="3309"/>
      <c r="J123" s="3297">
        <v>45</v>
      </c>
      <c r="K123" s="3310" t="s">
        <v>3843</v>
      </c>
      <c r="L123" s="3230">
        <f t="shared" si="10"/>
        <v>942014.39999999991</v>
      </c>
      <c r="M123" s="3231">
        <f t="shared" si="11"/>
        <v>92556</v>
      </c>
    </row>
    <row r="124" spans="1:14" s="3232" customFormat="1" ht="12.75">
      <c r="A124" s="3224">
        <v>111</v>
      </c>
      <c r="B124" s="3225">
        <v>1</v>
      </c>
      <c r="C124" s="3306" t="s">
        <v>3844</v>
      </c>
      <c r="D124" s="3306" t="s">
        <v>3845</v>
      </c>
      <c r="E124" s="3312">
        <v>41.54</v>
      </c>
      <c r="F124" s="3308">
        <v>42125</v>
      </c>
      <c r="G124" s="3308">
        <v>44316</v>
      </c>
      <c r="H124" s="3309">
        <v>458</v>
      </c>
      <c r="I124" s="3309"/>
      <c r="J124" s="3297">
        <v>45</v>
      </c>
      <c r="K124" s="3310" t="s">
        <v>3827</v>
      </c>
      <c r="L124" s="3230">
        <f t="shared" si="10"/>
        <v>228303.84</v>
      </c>
      <c r="M124" s="3231">
        <f t="shared" si="11"/>
        <v>22431.599999999999</v>
      </c>
    </row>
    <row r="125" spans="1:14" s="3232" customFormat="1" ht="12.75">
      <c r="A125" s="3224">
        <v>112</v>
      </c>
      <c r="B125" s="3225">
        <v>1</v>
      </c>
      <c r="C125" s="3306" t="s">
        <v>3846</v>
      </c>
      <c r="D125" s="3306" t="s">
        <v>3847</v>
      </c>
      <c r="E125" s="3312">
        <v>119.78</v>
      </c>
      <c r="F125" s="3308">
        <v>42125</v>
      </c>
      <c r="G125" s="3308">
        <v>44316</v>
      </c>
      <c r="H125" s="3309">
        <v>458</v>
      </c>
      <c r="I125" s="3309"/>
      <c r="J125" s="3297">
        <v>45</v>
      </c>
      <c r="K125" s="3310" t="s">
        <v>3827</v>
      </c>
      <c r="L125" s="3230">
        <f t="shared" si="10"/>
        <v>658310.88</v>
      </c>
      <c r="M125" s="3231">
        <f t="shared" si="11"/>
        <v>64681.200000000004</v>
      </c>
    </row>
    <row r="126" spans="1:14" s="3232" customFormat="1" ht="12.75">
      <c r="A126" s="3224">
        <v>113</v>
      </c>
      <c r="B126" s="3225">
        <v>1</v>
      </c>
      <c r="C126" s="3306" t="s">
        <v>3848</v>
      </c>
      <c r="D126" s="3306" t="s">
        <v>3849</v>
      </c>
      <c r="E126" s="3312">
        <v>1575.12</v>
      </c>
      <c r="F126" s="3308">
        <v>42217</v>
      </c>
      <c r="G126" s="3308">
        <v>45868</v>
      </c>
      <c r="H126" s="3309">
        <v>458</v>
      </c>
      <c r="I126" s="3309"/>
      <c r="J126" s="3297">
        <v>45</v>
      </c>
      <c r="K126" s="3310" t="s">
        <v>3850</v>
      </c>
      <c r="L126" s="3230">
        <f t="shared" si="10"/>
        <v>8656859.5199999996</v>
      </c>
      <c r="M126" s="3231">
        <f t="shared" si="11"/>
        <v>850564.79999999993</v>
      </c>
    </row>
    <row r="127" spans="1:14" s="3333" customFormat="1" ht="12.75">
      <c r="A127" s="3323">
        <v>114</v>
      </c>
      <c r="B127" s="3324">
        <v>1</v>
      </c>
      <c r="C127" s="3325" t="s">
        <v>3851</v>
      </c>
      <c r="D127" s="3325" t="s">
        <v>3849</v>
      </c>
      <c r="E127" s="3326">
        <v>70.56</v>
      </c>
      <c r="F127" s="3327">
        <v>42217</v>
      </c>
      <c r="G127" s="3327">
        <v>45868</v>
      </c>
      <c r="H127" s="3328">
        <v>458</v>
      </c>
      <c r="I127" s="3328"/>
      <c r="J127" s="3329">
        <v>45</v>
      </c>
      <c r="K127" s="3330" t="s">
        <v>3850</v>
      </c>
      <c r="L127" s="3331">
        <f t="shared" si="10"/>
        <v>387797.76000000001</v>
      </c>
      <c r="M127" s="3332">
        <f t="shared" si="11"/>
        <v>38102.400000000001</v>
      </c>
      <c r="N127" s="3333">
        <f>L127/365/E127</f>
        <v>15.05753424657534</v>
      </c>
    </row>
    <row r="128" spans="1:14" s="3280" customFormat="1" ht="12.75">
      <c r="A128" s="3313"/>
      <c r="B128" s="3314"/>
      <c r="C128" s="3314"/>
      <c r="D128" s="3314"/>
      <c r="E128" s="3315"/>
      <c r="F128" s="3315"/>
      <c r="G128" s="3315"/>
      <c r="H128" s="3315"/>
      <c r="I128" s="3315"/>
      <c r="J128" s="3315"/>
      <c r="K128" s="3315"/>
    </row>
    <row r="129" spans="1:13" s="3280" customFormat="1" ht="12.75">
      <c r="A129" s="3313"/>
      <c r="B129" s="3314"/>
      <c r="C129" s="3314"/>
      <c r="D129" s="3314"/>
      <c r="E129" s="3315"/>
      <c r="F129" s="3315"/>
      <c r="G129" s="3315"/>
      <c r="H129" s="3315"/>
      <c r="I129" s="3315"/>
      <c r="J129" s="3315"/>
      <c r="K129" s="3315"/>
    </row>
    <row r="130" spans="1:13" s="3280" customFormat="1" ht="12.75">
      <c r="A130" s="3313"/>
      <c r="B130" s="3314"/>
      <c r="C130" s="3314"/>
      <c r="D130" s="3316" t="s">
        <v>3852</v>
      </c>
      <c r="E130" s="3317">
        <v>900</v>
      </c>
      <c r="F130" s="3315"/>
      <c r="G130" s="3315"/>
      <c r="H130" s="3315"/>
      <c r="I130" s="3315"/>
      <c r="J130" s="3315"/>
      <c r="K130" s="3315"/>
    </row>
    <row r="131" spans="1:13" s="3280" customFormat="1" ht="17.25">
      <c r="A131" s="3313"/>
      <c r="B131" s="3314"/>
      <c r="C131" s="3314"/>
      <c r="D131" s="3316" t="s">
        <v>3853</v>
      </c>
      <c r="E131" s="3317">
        <v>1330</v>
      </c>
      <c r="F131" s="3315"/>
      <c r="G131" s="3315"/>
      <c r="H131" s="3315"/>
      <c r="I131" s="3315"/>
      <c r="J131" s="3315"/>
      <c r="K131" s="3318"/>
      <c r="L131" s="3319"/>
      <c r="M131" s="3319"/>
    </row>
    <row r="132" spans="1:13" s="3280" customFormat="1" ht="12.75">
      <c r="A132" s="3313"/>
      <c r="B132" s="3314"/>
      <c r="C132" s="3314"/>
      <c r="D132" s="3320" t="s">
        <v>3854</v>
      </c>
      <c r="E132" s="3317">
        <v>3000</v>
      </c>
      <c r="F132" s="3315"/>
      <c r="G132" s="3315"/>
      <c r="H132" s="3315"/>
      <c r="I132" s="3315"/>
      <c r="J132" s="3315"/>
      <c r="K132" s="3315"/>
    </row>
    <row r="133" spans="1:13" s="3280" customFormat="1" ht="17.25" customHeight="1">
      <c r="A133" s="3251"/>
      <c r="B133" s="3252"/>
      <c r="C133" s="3252"/>
      <c r="D133" s="3254" t="s">
        <v>3855</v>
      </c>
      <c r="E133" s="3255">
        <f>SUM(E116:E132)</f>
        <v>8364.43</v>
      </c>
      <c r="F133" s="3253"/>
      <c r="G133" s="3253"/>
      <c r="H133" s="3304"/>
      <c r="I133" s="3304"/>
      <c r="J133" s="3305"/>
      <c r="K133" s="3256"/>
      <c r="L133" s="3257">
        <f>SUM(L116:L132)</f>
        <v>17226827.280000001</v>
      </c>
      <c r="M133" s="3257">
        <f>SUM(M116:M132)</f>
        <v>1692592.1999999997</v>
      </c>
    </row>
    <row r="134" spans="1:13" s="3280" customFormat="1" ht="12.75">
      <c r="A134" s="3313"/>
      <c r="B134" s="3314"/>
      <c r="C134" s="3314"/>
      <c r="D134" s="3314"/>
      <c r="E134" s="3315"/>
      <c r="F134" s="3315"/>
      <c r="G134" s="3315"/>
      <c r="H134" s="3315"/>
      <c r="I134" s="3315"/>
      <c r="J134" s="3315"/>
      <c r="K134" s="3315"/>
    </row>
    <row r="135" spans="1:13" s="3280" customFormat="1" ht="12.75">
      <c r="A135" s="3313"/>
      <c r="B135" s="3314"/>
      <c r="C135" s="3314"/>
      <c r="D135" s="3314"/>
      <c r="E135" s="3315"/>
      <c r="F135" s="3315"/>
      <c r="G135" s="3315"/>
      <c r="H135" s="3315"/>
      <c r="I135" s="3315"/>
      <c r="J135" s="3315"/>
      <c r="K135" s="3315"/>
    </row>
    <row r="136" spans="1:13" s="3280" customFormat="1" ht="12.75">
      <c r="A136" s="3313"/>
      <c r="B136" s="3314"/>
      <c r="C136" s="3314"/>
      <c r="D136" s="3314"/>
      <c r="E136" s="3315"/>
      <c r="F136" s="3315"/>
      <c r="G136" s="3315"/>
      <c r="H136" s="3315"/>
      <c r="I136" s="3315"/>
      <c r="J136" s="3315"/>
      <c r="K136" s="3315"/>
    </row>
    <row r="137" spans="1:13" s="3280" customFormat="1" ht="12.75">
      <c r="A137" s="3313"/>
      <c r="B137" s="3314"/>
      <c r="C137" s="3314"/>
      <c r="D137" s="3314"/>
      <c r="E137" s="3315"/>
      <c r="F137" s="3315"/>
      <c r="G137" s="3315"/>
      <c r="H137" s="3315"/>
      <c r="I137" s="3315"/>
      <c r="J137" s="3315"/>
      <c r="K137" s="3315"/>
    </row>
    <row r="138" spans="1:13" s="3280" customFormat="1" ht="12.75">
      <c r="A138" s="3313"/>
      <c r="B138" s="3314"/>
      <c r="C138" s="3314"/>
      <c r="D138" s="3314"/>
      <c r="E138" s="3315"/>
      <c r="F138" s="3315"/>
      <c r="G138" s="3315"/>
      <c r="H138" s="3315"/>
      <c r="I138" s="3315"/>
      <c r="J138" s="3315"/>
      <c r="K138" s="3315"/>
    </row>
    <row r="139" spans="1:13" s="3280" customFormat="1" ht="12.75">
      <c r="A139" s="3313"/>
      <c r="B139" s="3314"/>
      <c r="C139" s="3314"/>
      <c r="D139" s="3314"/>
      <c r="E139" s="3315"/>
      <c r="F139" s="3315"/>
      <c r="G139" s="3315"/>
      <c r="H139" s="3315"/>
      <c r="I139" s="3315"/>
      <c r="J139" s="3315"/>
      <c r="K139" s="3315"/>
    </row>
    <row r="140" spans="1:13" s="3280" customFormat="1" ht="12.75">
      <c r="A140" s="3313"/>
      <c r="B140" s="3314"/>
      <c r="C140" s="3314"/>
      <c r="D140" s="3314"/>
      <c r="E140" s="3315"/>
      <c r="F140" s="3315"/>
      <c r="G140" s="3315"/>
      <c r="H140" s="3315"/>
      <c r="I140" s="3315"/>
      <c r="J140" s="3315"/>
      <c r="K140" s="3315"/>
    </row>
    <row r="141" spans="1:13" s="3280" customFormat="1" ht="12.75">
      <c r="A141" s="3313"/>
      <c r="B141" s="3314"/>
      <c r="C141" s="3314"/>
      <c r="D141" s="3314"/>
      <c r="E141" s="3315"/>
      <c r="F141" s="3315"/>
      <c r="G141" s="3315"/>
      <c r="H141" s="3315"/>
      <c r="I141" s="3315"/>
      <c r="J141" s="3315"/>
      <c r="K141" s="3315"/>
    </row>
    <row r="142" spans="1:13" s="3280" customFormat="1" ht="12.75">
      <c r="A142" s="3313"/>
      <c r="B142" s="3314"/>
      <c r="C142" s="3314"/>
      <c r="D142" s="3314"/>
      <c r="E142" s="3315"/>
      <c r="F142" s="3315"/>
      <c r="G142" s="3315"/>
      <c r="H142" s="3315"/>
      <c r="I142" s="3315"/>
      <c r="J142" s="3315"/>
      <c r="K142" s="3315"/>
    </row>
    <row r="143" spans="1:13" s="3280" customFormat="1" ht="12.75">
      <c r="A143" s="3313"/>
      <c r="B143" s="3314"/>
      <c r="C143" s="3314"/>
      <c r="D143" s="3314"/>
      <c r="E143" s="3315"/>
      <c r="F143" s="3315"/>
      <c r="G143" s="3315"/>
      <c r="H143" s="3315"/>
      <c r="I143" s="3315"/>
      <c r="J143" s="3315"/>
      <c r="K143" s="3315"/>
    </row>
    <row r="144" spans="1:13" s="3280" customFormat="1" ht="12.75">
      <c r="A144" s="3313"/>
      <c r="B144" s="3314"/>
      <c r="C144" s="3314"/>
      <c r="D144" s="3314"/>
      <c r="E144" s="3315"/>
      <c r="F144" s="3315"/>
      <c r="G144" s="3315"/>
      <c r="H144" s="3315"/>
      <c r="I144" s="3315"/>
      <c r="J144" s="3315"/>
      <c r="K144" s="3315"/>
    </row>
    <row r="145" spans="1:11" s="3280" customFormat="1" ht="12.75">
      <c r="A145" s="3313"/>
      <c r="B145" s="3314"/>
      <c r="C145" s="3314"/>
      <c r="D145" s="3314"/>
      <c r="E145" s="3315"/>
      <c r="F145" s="3315"/>
      <c r="G145" s="3315"/>
      <c r="H145" s="3315"/>
      <c r="I145" s="3315"/>
      <c r="J145" s="3315"/>
      <c r="K145" s="3315"/>
    </row>
    <row r="146" spans="1:11" s="3280" customFormat="1" ht="12.75">
      <c r="A146" s="3313"/>
      <c r="B146" s="3314"/>
      <c r="C146" s="3314"/>
      <c r="D146" s="3314"/>
      <c r="E146" s="3315"/>
      <c r="F146" s="3315"/>
      <c r="G146" s="3315"/>
      <c r="H146" s="3315"/>
      <c r="I146" s="3315"/>
      <c r="J146" s="3315"/>
      <c r="K146" s="3315"/>
    </row>
    <row r="147" spans="1:11" s="3280" customFormat="1" ht="12.75">
      <c r="A147" s="3313"/>
      <c r="B147" s="3314"/>
      <c r="C147" s="3314"/>
      <c r="D147" s="3314"/>
      <c r="E147" s="3315"/>
      <c r="F147" s="3315"/>
      <c r="G147" s="3315"/>
      <c r="H147" s="3315"/>
      <c r="I147" s="3315"/>
      <c r="J147" s="3315"/>
      <c r="K147" s="3315"/>
    </row>
    <row r="148" spans="1:11" s="3280" customFormat="1" ht="12.75">
      <c r="A148" s="3313"/>
      <c r="B148" s="3314"/>
      <c r="C148" s="3314"/>
      <c r="D148" s="3314"/>
      <c r="E148" s="3315"/>
      <c r="F148" s="3315"/>
      <c r="G148" s="3315"/>
      <c r="H148" s="3315"/>
      <c r="I148" s="3315"/>
      <c r="J148" s="3315"/>
      <c r="K148" s="3315"/>
    </row>
    <row r="149" spans="1:11" s="3280" customFormat="1" ht="12.75">
      <c r="A149" s="3313"/>
      <c r="B149" s="3314"/>
      <c r="C149" s="3314"/>
      <c r="D149" s="3314"/>
      <c r="E149" s="3315"/>
      <c r="F149" s="3315"/>
      <c r="G149" s="3315"/>
      <c r="H149" s="3315"/>
      <c r="I149" s="3315"/>
      <c r="J149" s="3315"/>
      <c r="K149" s="3315"/>
    </row>
    <row r="150" spans="1:11" s="3280" customFormat="1" ht="12.75">
      <c r="A150" s="3313"/>
      <c r="B150" s="3314"/>
      <c r="C150" s="3314"/>
      <c r="D150" s="3314"/>
      <c r="E150" s="3315"/>
      <c r="F150" s="3315"/>
      <c r="G150" s="3315"/>
      <c r="H150" s="3315"/>
      <c r="I150" s="3315"/>
      <c r="J150" s="3315"/>
      <c r="K150" s="3315"/>
    </row>
    <row r="151" spans="1:11" s="3280" customFormat="1" ht="12.75">
      <c r="A151" s="3313"/>
      <c r="B151" s="3314"/>
      <c r="C151" s="3314"/>
      <c r="D151" s="3314"/>
      <c r="E151" s="3315"/>
      <c r="F151" s="3315"/>
      <c r="G151" s="3315"/>
      <c r="H151" s="3315"/>
      <c r="I151" s="3315"/>
      <c r="J151" s="3315"/>
      <c r="K151" s="3315"/>
    </row>
    <row r="152" spans="1:11" s="3280" customFormat="1" ht="12.75">
      <c r="A152" s="3313"/>
      <c r="B152" s="3314"/>
      <c r="C152" s="3314"/>
      <c r="D152" s="3314"/>
      <c r="E152" s="3315"/>
      <c r="F152" s="3315"/>
      <c r="G152" s="3315"/>
      <c r="H152" s="3315"/>
      <c r="I152" s="3315"/>
      <c r="J152" s="3315"/>
      <c r="K152" s="3315"/>
    </row>
    <row r="153" spans="1:11" s="3280" customFormat="1" ht="12.75">
      <c r="A153" s="3313"/>
      <c r="B153" s="3314"/>
      <c r="C153" s="3314"/>
      <c r="D153" s="3314"/>
      <c r="E153" s="3315"/>
      <c r="F153" s="3315"/>
      <c r="G153" s="3315"/>
      <c r="H153" s="3315"/>
      <c r="I153" s="3315"/>
      <c r="J153" s="3315"/>
      <c r="K153" s="3315"/>
    </row>
    <row r="154" spans="1:11" s="3280" customFormat="1" ht="12.75">
      <c r="A154" s="3313"/>
      <c r="B154" s="3314"/>
      <c r="C154" s="3314"/>
      <c r="D154" s="3314"/>
      <c r="E154" s="3315"/>
      <c r="F154" s="3315"/>
      <c r="G154" s="3315"/>
      <c r="H154" s="3315"/>
      <c r="I154" s="3315"/>
      <c r="J154" s="3315"/>
      <c r="K154" s="3315"/>
    </row>
    <row r="155" spans="1:11" s="3280" customFormat="1" ht="12.75">
      <c r="A155" s="3313"/>
      <c r="B155" s="3314"/>
      <c r="C155" s="3314"/>
      <c r="D155" s="3314"/>
      <c r="E155" s="3315"/>
      <c r="F155" s="3315"/>
      <c r="G155" s="3315"/>
      <c r="H155" s="3315"/>
      <c r="I155" s="3315"/>
      <c r="J155" s="3315"/>
      <c r="K155" s="3315"/>
    </row>
    <row r="156" spans="1:11" s="3280" customFormat="1" ht="12.75">
      <c r="A156" s="3313"/>
      <c r="B156" s="3314"/>
      <c r="C156" s="3314"/>
      <c r="D156" s="3314"/>
      <c r="E156" s="3315"/>
      <c r="F156" s="3315"/>
      <c r="G156" s="3315"/>
      <c r="H156" s="3315"/>
      <c r="I156" s="3315"/>
      <c r="J156" s="3315"/>
      <c r="K156" s="3315"/>
    </row>
    <row r="157" spans="1:11" s="3280" customFormat="1" ht="12.75">
      <c r="A157" s="3313"/>
      <c r="B157" s="3314"/>
      <c r="C157" s="3314"/>
      <c r="D157" s="3314"/>
      <c r="E157" s="3315"/>
      <c r="F157" s="3315"/>
      <c r="G157" s="3315"/>
      <c r="H157" s="3315"/>
      <c r="I157" s="3315"/>
      <c r="J157" s="3315"/>
      <c r="K157" s="3315"/>
    </row>
    <row r="158" spans="1:11" s="3280" customFormat="1" ht="12.75">
      <c r="A158" s="3313"/>
      <c r="B158" s="3314"/>
      <c r="C158" s="3314"/>
      <c r="D158" s="3314"/>
      <c r="E158" s="3315"/>
      <c r="F158" s="3315"/>
      <c r="G158" s="3315"/>
      <c r="H158" s="3315"/>
      <c r="I158" s="3315"/>
      <c r="J158" s="3315"/>
      <c r="K158" s="3315"/>
    </row>
    <row r="159" spans="1:11" s="3280" customFormat="1" ht="12.75">
      <c r="A159" s="3313"/>
      <c r="B159" s="3314"/>
      <c r="C159" s="3314"/>
      <c r="D159" s="3314"/>
      <c r="E159" s="3315"/>
      <c r="F159" s="3315"/>
      <c r="G159" s="3315"/>
      <c r="H159" s="3315"/>
      <c r="I159" s="3315"/>
      <c r="J159" s="3315"/>
      <c r="K159" s="3315"/>
    </row>
    <row r="160" spans="1:11" s="3280" customFormat="1" ht="12.75">
      <c r="A160" s="3313"/>
      <c r="B160" s="3314"/>
      <c r="C160" s="3314"/>
      <c r="D160" s="3314"/>
      <c r="E160" s="3315"/>
      <c r="F160" s="3315"/>
      <c r="G160" s="3315"/>
      <c r="H160" s="3315"/>
      <c r="I160" s="3315"/>
      <c r="J160" s="3315"/>
      <c r="K160" s="3315"/>
    </row>
    <row r="161" spans="1:11" s="3280" customFormat="1" ht="12.75">
      <c r="A161" s="3313"/>
      <c r="B161" s="3314"/>
      <c r="C161" s="3314"/>
      <c r="D161" s="3314"/>
      <c r="E161" s="3315"/>
      <c r="F161" s="3315"/>
      <c r="G161" s="3315"/>
      <c r="H161" s="3315"/>
      <c r="I161" s="3315"/>
      <c r="J161" s="3315"/>
      <c r="K161" s="3315"/>
    </row>
    <row r="162" spans="1:11" s="3280" customFormat="1" ht="12.75">
      <c r="A162" s="3313"/>
      <c r="B162" s="3314"/>
      <c r="C162" s="3314"/>
      <c r="D162" s="3314"/>
      <c r="E162" s="3315"/>
      <c r="F162" s="3315"/>
      <c r="G162" s="3315"/>
      <c r="H162" s="3315"/>
      <c r="I162" s="3315"/>
      <c r="J162" s="3315"/>
      <c r="K162" s="3315"/>
    </row>
    <row r="163" spans="1:11" s="3280" customFormat="1" ht="12.75">
      <c r="A163" s="3313"/>
      <c r="B163" s="3314"/>
      <c r="C163" s="3314"/>
      <c r="D163" s="3314"/>
      <c r="E163" s="3315"/>
      <c r="F163" s="3315"/>
      <c r="G163" s="3315"/>
      <c r="H163" s="3315"/>
      <c r="I163" s="3315"/>
      <c r="J163" s="3315"/>
      <c r="K163" s="3315"/>
    </row>
    <row r="164" spans="1:11" s="3280" customFormat="1" ht="12.75">
      <c r="A164" s="3313"/>
      <c r="B164" s="3314"/>
      <c r="C164" s="3314"/>
      <c r="D164" s="3314"/>
      <c r="E164" s="3315"/>
      <c r="F164" s="3315"/>
      <c r="G164" s="3315"/>
      <c r="H164" s="3315"/>
      <c r="I164" s="3315"/>
      <c r="J164" s="3315"/>
      <c r="K164" s="3315"/>
    </row>
    <row r="165" spans="1:11" s="3280" customFormat="1" ht="12.75">
      <c r="A165" s="3313"/>
      <c r="B165" s="3314"/>
      <c r="C165" s="3314"/>
      <c r="D165" s="3314"/>
      <c r="E165" s="3315"/>
      <c r="F165" s="3315"/>
      <c r="G165" s="3315"/>
      <c r="H165" s="3315"/>
      <c r="I165" s="3315"/>
      <c r="J165" s="3315"/>
      <c r="K165" s="3315"/>
    </row>
    <row r="166" spans="1:11" s="3280" customFormat="1" ht="12.75">
      <c r="A166" s="3313"/>
      <c r="B166" s="3314"/>
      <c r="C166" s="3314"/>
      <c r="D166" s="3314"/>
      <c r="E166" s="3315"/>
      <c r="F166" s="3315"/>
      <c r="G166" s="3315"/>
      <c r="H166" s="3315"/>
      <c r="I166" s="3315"/>
      <c r="J166" s="3315"/>
      <c r="K166" s="3315"/>
    </row>
    <row r="167" spans="1:11" s="3280" customFormat="1" ht="12.75">
      <c r="A167" s="3313"/>
      <c r="B167" s="3314"/>
      <c r="C167" s="3314"/>
      <c r="D167" s="3314"/>
      <c r="E167" s="3315"/>
      <c r="F167" s="3315"/>
      <c r="G167" s="3315"/>
      <c r="H167" s="3315"/>
      <c r="I167" s="3315"/>
      <c r="J167" s="3315"/>
      <c r="K167" s="3315"/>
    </row>
    <row r="168" spans="1:11" s="3280" customFormat="1" ht="12.75">
      <c r="A168" s="3313"/>
      <c r="B168" s="3314"/>
      <c r="C168" s="3314"/>
      <c r="D168" s="3314"/>
      <c r="E168" s="3315"/>
      <c r="F168" s="3315"/>
      <c r="G168" s="3315"/>
      <c r="H168" s="3315"/>
      <c r="I168" s="3315"/>
      <c r="J168" s="3315"/>
      <c r="K168" s="3315"/>
    </row>
    <row r="169" spans="1:11" s="3280" customFormat="1" ht="12.75">
      <c r="A169" s="3313"/>
      <c r="B169" s="3314"/>
      <c r="C169" s="3314"/>
      <c r="D169" s="3314"/>
      <c r="E169" s="3315"/>
      <c r="F169" s="3315"/>
      <c r="G169" s="3315"/>
      <c r="H169" s="3315"/>
      <c r="I169" s="3315"/>
      <c r="J169" s="3315"/>
      <c r="K169" s="3315"/>
    </row>
    <row r="170" spans="1:11" s="3280" customFormat="1" ht="12.75">
      <c r="A170" s="3313"/>
      <c r="B170" s="3314"/>
      <c r="C170" s="3314"/>
      <c r="D170" s="3314"/>
      <c r="E170" s="3315"/>
      <c r="F170" s="3315"/>
      <c r="G170" s="3315"/>
      <c r="H170" s="3315"/>
      <c r="I170" s="3315"/>
      <c r="J170" s="3315"/>
      <c r="K170" s="3315"/>
    </row>
    <row r="171" spans="1:11" s="3280" customFormat="1" ht="12.75">
      <c r="A171" s="3313"/>
      <c r="B171" s="3314"/>
      <c r="C171" s="3314"/>
      <c r="D171" s="3314"/>
      <c r="E171" s="3315"/>
      <c r="F171" s="3315"/>
      <c r="G171" s="3315"/>
      <c r="H171" s="3315"/>
      <c r="I171" s="3315"/>
      <c r="J171" s="3315"/>
      <c r="K171" s="3315"/>
    </row>
    <row r="172" spans="1:11" s="3280" customFormat="1" ht="12.75">
      <c r="A172" s="3313"/>
      <c r="B172" s="3314"/>
      <c r="C172" s="3314"/>
      <c r="D172" s="3314"/>
      <c r="E172" s="3315"/>
      <c r="F172" s="3315"/>
      <c r="G172" s="3315"/>
      <c r="H172" s="3315"/>
      <c r="I172" s="3315"/>
      <c r="J172" s="3315"/>
      <c r="K172" s="3315"/>
    </row>
    <row r="173" spans="1:11" s="3280" customFormat="1" ht="12.75">
      <c r="A173" s="3313"/>
      <c r="B173" s="3314"/>
      <c r="C173" s="3314"/>
      <c r="D173" s="3314"/>
      <c r="E173" s="3315"/>
      <c r="F173" s="3315"/>
      <c r="G173" s="3315"/>
      <c r="H173" s="3315"/>
      <c r="I173" s="3315"/>
      <c r="J173" s="3315"/>
      <c r="K173" s="3315"/>
    </row>
    <row r="174" spans="1:11" s="3280" customFormat="1" ht="12.75">
      <c r="A174" s="3313"/>
      <c r="B174" s="3314"/>
      <c r="C174" s="3314"/>
      <c r="D174" s="3314"/>
      <c r="E174" s="3315"/>
      <c r="F174" s="3315"/>
      <c r="G174" s="3315"/>
      <c r="H174" s="3315"/>
      <c r="I174" s="3315"/>
      <c r="J174" s="3315"/>
      <c r="K174" s="3315"/>
    </row>
    <row r="175" spans="1:11" s="3280" customFormat="1" ht="12.75">
      <c r="A175" s="3313"/>
      <c r="B175" s="3314"/>
      <c r="C175" s="3314"/>
      <c r="D175" s="3314"/>
      <c r="E175" s="3315"/>
      <c r="F175" s="3315"/>
      <c r="G175" s="3315"/>
      <c r="H175" s="3315"/>
      <c r="I175" s="3315"/>
      <c r="J175" s="3315"/>
      <c r="K175" s="3315"/>
    </row>
    <row r="176" spans="1:11" s="3280" customFormat="1" ht="12.75">
      <c r="A176" s="3313"/>
      <c r="B176" s="3314"/>
      <c r="C176" s="3314"/>
      <c r="D176" s="3314"/>
      <c r="E176" s="3315"/>
      <c r="F176" s="3315"/>
      <c r="G176" s="3315"/>
      <c r="H176" s="3315"/>
      <c r="I176" s="3315"/>
      <c r="J176" s="3315"/>
      <c r="K176" s="3315"/>
    </row>
    <row r="177" spans="1:11" s="3280" customFormat="1" ht="12.75">
      <c r="A177" s="3313"/>
      <c r="B177" s="3314"/>
      <c r="C177" s="3314"/>
      <c r="D177" s="3314"/>
      <c r="E177" s="3315"/>
      <c r="F177" s="3315"/>
      <c r="G177" s="3315"/>
      <c r="H177" s="3315"/>
      <c r="I177" s="3315"/>
      <c r="J177" s="3315"/>
      <c r="K177" s="3315"/>
    </row>
    <row r="178" spans="1:11" s="3280" customFormat="1" ht="12.75">
      <c r="A178" s="3313"/>
      <c r="B178" s="3314"/>
      <c r="C178" s="3314"/>
      <c r="D178" s="3314"/>
      <c r="E178" s="3315"/>
      <c r="F178" s="3315"/>
      <c r="G178" s="3315"/>
      <c r="H178" s="3315"/>
      <c r="I178" s="3315"/>
      <c r="J178" s="3315"/>
      <c r="K178" s="3315"/>
    </row>
    <row r="179" spans="1:11" s="3280" customFormat="1" ht="12.75">
      <c r="A179" s="3313"/>
      <c r="B179" s="3314"/>
      <c r="C179" s="3314"/>
      <c r="D179" s="3314"/>
      <c r="E179" s="3315"/>
      <c r="F179" s="3315"/>
      <c r="G179" s="3315"/>
      <c r="H179" s="3315"/>
      <c r="I179" s="3315"/>
      <c r="J179" s="3315"/>
      <c r="K179" s="3315"/>
    </row>
    <row r="180" spans="1:11" s="3280" customFormat="1" ht="12.75">
      <c r="A180" s="3313"/>
      <c r="B180" s="3314"/>
      <c r="C180" s="3314"/>
      <c r="D180" s="3314"/>
      <c r="E180" s="3315"/>
      <c r="F180" s="3315"/>
      <c r="G180" s="3315"/>
      <c r="H180" s="3315"/>
      <c r="I180" s="3315"/>
      <c r="J180" s="3315"/>
      <c r="K180" s="3315"/>
    </row>
    <row r="181" spans="1:11" s="3280" customFormat="1" ht="12.75">
      <c r="A181" s="3313"/>
      <c r="B181" s="3314"/>
      <c r="C181" s="3314"/>
      <c r="D181" s="3314"/>
      <c r="E181" s="3315"/>
      <c r="F181" s="3315"/>
      <c r="G181" s="3315"/>
      <c r="H181" s="3315"/>
      <c r="I181" s="3315"/>
      <c r="J181" s="3315"/>
      <c r="K181" s="3315"/>
    </row>
    <row r="182" spans="1:11" s="3280" customFormat="1" ht="12.75">
      <c r="A182" s="3313"/>
      <c r="B182" s="3314"/>
      <c r="C182" s="3314"/>
      <c r="D182" s="3314"/>
      <c r="E182" s="3315"/>
      <c r="F182" s="3315"/>
      <c r="G182" s="3315"/>
      <c r="H182" s="3315"/>
      <c r="I182" s="3315"/>
      <c r="J182" s="3315"/>
      <c r="K182" s="3315"/>
    </row>
    <row r="183" spans="1:11" s="3280" customFormat="1" ht="12.75">
      <c r="A183" s="3313"/>
      <c r="B183" s="3314"/>
      <c r="C183" s="3314"/>
      <c r="D183" s="3314"/>
      <c r="E183" s="3315"/>
      <c r="F183" s="3315"/>
      <c r="G183" s="3315"/>
      <c r="H183" s="3315"/>
      <c r="I183" s="3315"/>
      <c r="J183" s="3315"/>
      <c r="K183" s="3315"/>
    </row>
    <row r="184" spans="1:11" s="3280" customFormat="1" ht="12.75">
      <c r="A184" s="3313"/>
      <c r="B184" s="3314"/>
      <c r="C184" s="3314"/>
      <c r="D184" s="3314"/>
      <c r="E184" s="3315"/>
      <c r="F184" s="3315"/>
      <c r="G184" s="3315"/>
      <c r="H184" s="3315"/>
      <c r="I184" s="3315"/>
      <c r="J184" s="3315"/>
      <c r="K184" s="3315"/>
    </row>
    <row r="185" spans="1:11" s="3280" customFormat="1" ht="12.75">
      <c r="A185" s="3313"/>
      <c r="B185" s="3314"/>
      <c r="C185" s="3314"/>
      <c r="D185" s="3314"/>
      <c r="E185" s="3315"/>
      <c r="F185" s="3315"/>
      <c r="G185" s="3315"/>
      <c r="H185" s="3315"/>
      <c r="I185" s="3315"/>
      <c r="J185" s="3315"/>
      <c r="K185" s="3315"/>
    </row>
    <row r="186" spans="1:11" s="3280" customFormat="1" ht="12.75">
      <c r="A186" s="3313"/>
      <c r="B186" s="3314"/>
      <c r="C186" s="3314"/>
      <c r="D186" s="3314"/>
      <c r="E186" s="3315"/>
      <c r="F186" s="3315"/>
      <c r="G186" s="3315"/>
      <c r="H186" s="3315"/>
      <c r="I186" s="3315"/>
      <c r="J186" s="3315"/>
      <c r="K186" s="3315"/>
    </row>
    <row r="187" spans="1:11" s="3280" customFormat="1" ht="12.75">
      <c r="A187" s="3313"/>
      <c r="B187" s="3314"/>
      <c r="C187" s="3314"/>
      <c r="D187" s="3314"/>
      <c r="E187" s="3315"/>
      <c r="F187" s="3315"/>
      <c r="G187" s="3315"/>
      <c r="H187" s="3315"/>
      <c r="I187" s="3315"/>
      <c r="J187" s="3315"/>
      <c r="K187" s="3315"/>
    </row>
    <row r="188" spans="1:11" s="3280" customFormat="1" ht="12.75">
      <c r="A188" s="3313"/>
      <c r="B188" s="3314"/>
      <c r="C188" s="3314"/>
      <c r="D188" s="3314"/>
      <c r="E188" s="3315"/>
      <c r="F188" s="3315"/>
      <c r="G188" s="3315"/>
      <c r="H188" s="3315"/>
      <c r="I188" s="3315"/>
      <c r="J188" s="3315"/>
      <c r="K188" s="3315"/>
    </row>
    <row r="189" spans="1:11" s="3280" customFormat="1" ht="12.75">
      <c r="A189" s="3313"/>
      <c r="B189" s="3314"/>
      <c r="C189" s="3314"/>
      <c r="D189" s="3314"/>
      <c r="E189" s="3315"/>
      <c r="F189" s="3315"/>
      <c r="G189" s="3315"/>
      <c r="H189" s="3315"/>
      <c r="I189" s="3315"/>
      <c r="J189" s="3315"/>
      <c r="K189" s="3315"/>
    </row>
    <row r="190" spans="1:11" s="3280" customFormat="1" ht="12.75">
      <c r="A190" s="3313"/>
      <c r="B190" s="3314"/>
      <c r="C190" s="3314"/>
      <c r="D190" s="3314"/>
      <c r="E190" s="3315"/>
      <c r="F190" s="3315"/>
      <c r="G190" s="3315"/>
      <c r="H190" s="3315"/>
      <c r="I190" s="3315"/>
      <c r="J190" s="3315"/>
      <c r="K190" s="3315"/>
    </row>
    <row r="191" spans="1:11" s="3280" customFormat="1" ht="12.75">
      <c r="A191" s="3313"/>
      <c r="B191" s="3314"/>
      <c r="C191" s="3314"/>
      <c r="D191" s="3314"/>
      <c r="E191" s="3315"/>
      <c r="F191" s="3315"/>
      <c r="G191" s="3315"/>
      <c r="H191" s="3315"/>
      <c r="I191" s="3315"/>
      <c r="J191" s="3315"/>
      <c r="K191" s="3315"/>
    </row>
    <row r="192" spans="1:11" s="3280" customFormat="1" ht="12.75">
      <c r="A192" s="3313"/>
      <c r="B192" s="3314"/>
      <c r="C192" s="3314"/>
      <c r="D192" s="3314"/>
      <c r="E192" s="3315"/>
      <c r="F192" s="3315"/>
      <c r="G192" s="3315"/>
      <c r="H192" s="3315"/>
      <c r="I192" s="3315"/>
      <c r="J192" s="3315"/>
      <c r="K192" s="3315"/>
    </row>
    <row r="193" spans="1:11" s="3280" customFormat="1" ht="12.75">
      <c r="A193" s="3313"/>
      <c r="B193" s="3314"/>
      <c r="C193" s="3314"/>
      <c r="D193" s="3314"/>
      <c r="E193" s="3315"/>
      <c r="F193" s="3315"/>
      <c r="G193" s="3315"/>
      <c r="H193" s="3315"/>
      <c r="I193" s="3315"/>
      <c r="J193" s="3315"/>
      <c r="K193" s="3315"/>
    </row>
    <row r="194" spans="1:11" s="3280" customFormat="1" ht="12.75">
      <c r="A194" s="3313"/>
      <c r="B194" s="3314"/>
      <c r="C194" s="3314"/>
      <c r="D194" s="3314"/>
      <c r="E194" s="3315"/>
      <c r="F194" s="3315"/>
      <c r="G194" s="3315"/>
      <c r="H194" s="3315"/>
      <c r="I194" s="3315"/>
      <c r="J194" s="3315"/>
      <c r="K194" s="3315"/>
    </row>
    <row r="195" spans="1:11" s="3280" customFormat="1" ht="12.75">
      <c r="A195" s="3313"/>
      <c r="B195" s="3314"/>
      <c r="C195" s="3314"/>
      <c r="D195" s="3314"/>
      <c r="E195" s="3315"/>
      <c r="F195" s="3315"/>
      <c r="G195" s="3315"/>
      <c r="H195" s="3315"/>
      <c r="I195" s="3315"/>
      <c r="J195" s="3315"/>
      <c r="K195" s="3315"/>
    </row>
    <row r="196" spans="1:11" s="3280" customFormat="1" ht="12.75">
      <c r="A196" s="3313"/>
      <c r="B196" s="3314"/>
      <c r="C196" s="3314"/>
      <c r="D196" s="3314"/>
      <c r="E196" s="3315"/>
      <c r="F196" s="3315"/>
      <c r="G196" s="3315"/>
      <c r="H196" s="3315"/>
      <c r="I196" s="3315"/>
      <c r="J196" s="3315"/>
      <c r="K196" s="3315"/>
    </row>
    <row r="197" spans="1:11" s="3280" customFormat="1" ht="12.75">
      <c r="A197" s="3313"/>
      <c r="B197" s="3314"/>
      <c r="C197" s="3314"/>
      <c r="D197" s="3314"/>
      <c r="E197" s="3315"/>
      <c r="F197" s="3315"/>
      <c r="G197" s="3315"/>
      <c r="H197" s="3315"/>
      <c r="I197" s="3315"/>
      <c r="J197" s="3315"/>
      <c r="K197" s="3315"/>
    </row>
    <row r="198" spans="1:11" s="3280" customFormat="1" ht="12.75">
      <c r="A198" s="3313"/>
      <c r="B198" s="3314"/>
      <c r="C198" s="3314"/>
      <c r="D198" s="3314"/>
      <c r="E198" s="3315"/>
      <c r="F198" s="3315"/>
      <c r="G198" s="3315"/>
      <c r="H198" s="3315"/>
      <c r="I198" s="3315"/>
      <c r="J198" s="3315"/>
      <c r="K198" s="3315"/>
    </row>
    <row r="199" spans="1:11" s="3280" customFormat="1" ht="12.75">
      <c r="A199" s="3313"/>
      <c r="B199" s="3314"/>
      <c r="C199" s="3314"/>
      <c r="D199" s="3314"/>
      <c r="E199" s="3315"/>
      <c r="F199" s="3315"/>
      <c r="G199" s="3315"/>
      <c r="H199" s="3315"/>
      <c r="I199" s="3315"/>
      <c r="J199" s="3315"/>
      <c r="K199" s="3315"/>
    </row>
    <row r="200" spans="1:11" s="3280" customFormat="1" ht="12.75">
      <c r="A200" s="3313"/>
      <c r="B200" s="3314"/>
      <c r="C200" s="3314"/>
      <c r="D200" s="3314"/>
      <c r="E200" s="3315"/>
      <c r="F200" s="3315"/>
      <c r="G200" s="3315"/>
      <c r="H200" s="3315"/>
      <c r="I200" s="3315"/>
      <c r="J200" s="3315"/>
      <c r="K200" s="3315"/>
    </row>
    <row r="201" spans="1:11" s="3280" customFormat="1" ht="12.75">
      <c r="A201" s="3313"/>
      <c r="B201" s="3314"/>
      <c r="C201" s="3314"/>
      <c r="D201" s="3314"/>
      <c r="E201" s="3315"/>
      <c r="F201" s="3315"/>
      <c r="G201" s="3315"/>
      <c r="H201" s="3315"/>
      <c r="I201" s="3315"/>
      <c r="J201" s="3315"/>
      <c r="K201" s="3315"/>
    </row>
    <row r="202" spans="1:11" s="3280" customFormat="1" ht="12.75">
      <c r="A202" s="3313"/>
      <c r="B202" s="3314"/>
      <c r="C202" s="3314"/>
      <c r="D202" s="3314"/>
      <c r="E202" s="3315"/>
      <c r="F202" s="3315"/>
      <c r="G202" s="3315"/>
      <c r="H202" s="3315"/>
      <c r="I202" s="3315"/>
      <c r="J202" s="3315"/>
      <c r="K202" s="3315"/>
    </row>
    <row r="203" spans="1:11" s="3280" customFormat="1" ht="12.75">
      <c r="A203" s="3313"/>
      <c r="B203" s="3314"/>
      <c r="C203" s="3314"/>
      <c r="D203" s="3314"/>
      <c r="E203" s="3315"/>
      <c r="F203" s="3315"/>
      <c r="G203" s="3315"/>
      <c r="H203" s="3315"/>
      <c r="I203" s="3315"/>
      <c r="J203" s="3315"/>
      <c r="K203" s="3315"/>
    </row>
    <row r="204" spans="1:11" s="3280" customFormat="1" ht="12.75">
      <c r="A204" s="3313"/>
      <c r="B204" s="3314"/>
      <c r="C204" s="3314"/>
      <c r="D204" s="3314"/>
      <c r="E204" s="3315"/>
      <c r="F204" s="3315"/>
      <c r="G204" s="3315"/>
      <c r="H204" s="3315"/>
      <c r="I204" s="3315"/>
      <c r="J204" s="3315"/>
      <c r="K204" s="3315"/>
    </row>
    <row r="205" spans="1:11" s="3280" customFormat="1" ht="12.75">
      <c r="A205" s="3313"/>
      <c r="B205" s="3314"/>
      <c r="C205" s="3314"/>
      <c r="D205" s="3314"/>
      <c r="E205" s="3315"/>
      <c r="F205" s="3315"/>
      <c r="G205" s="3315"/>
      <c r="H205" s="3315"/>
      <c r="I205" s="3315"/>
      <c r="J205" s="3315"/>
      <c r="K205" s="3315"/>
    </row>
    <row r="206" spans="1:11" s="3280" customFormat="1" ht="12.75">
      <c r="A206" s="3313"/>
      <c r="B206" s="3314"/>
      <c r="C206" s="3314"/>
      <c r="D206" s="3314"/>
      <c r="E206" s="3315"/>
      <c r="F206" s="3315"/>
      <c r="G206" s="3315"/>
      <c r="H206" s="3315"/>
      <c r="I206" s="3315"/>
      <c r="J206" s="3315"/>
      <c r="K206" s="3315"/>
    </row>
    <row r="207" spans="1:11" s="3280" customFormat="1" ht="12.75">
      <c r="A207" s="3321"/>
      <c r="B207" s="3314"/>
      <c r="C207" s="3314"/>
      <c r="D207" s="3314"/>
      <c r="E207" s="3315"/>
      <c r="F207" s="3315"/>
      <c r="G207" s="3315"/>
      <c r="H207" s="3315"/>
      <c r="I207" s="3315"/>
      <c r="J207" s="3315"/>
      <c r="K207" s="3315"/>
    </row>
    <row r="208" spans="1:11" s="3280" customFormat="1" ht="12.75">
      <c r="A208" s="3321"/>
      <c r="B208" s="3314"/>
      <c r="C208" s="3314"/>
      <c r="D208" s="3314"/>
      <c r="E208" s="3315"/>
      <c r="F208" s="3315"/>
      <c r="G208" s="3315"/>
      <c r="H208" s="3315"/>
      <c r="I208" s="3315"/>
      <c r="J208" s="3315"/>
      <c r="K208" s="3315"/>
    </row>
    <row r="209" spans="1:11" s="3280" customFormat="1" ht="12.75">
      <c r="A209" s="3321"/>
      <c r="B209" s="3314"/>
      <c r="C209" s="3314"/>
      <c r="D209" s="3314"/>
      <c r="E209" s="3315"/>
      <c r="F209" s="3315"/>
      <c r="G209" s="3315"/>
      <c r="H209" s="3315"/>
      <c r="I209" s="3315"/>
      <c r="J209" s="3315"/>
      <c r="K209" s="3315"/>
    </row>
    <row r="210" spans="1:11" s="3280" customFormat="1" ht="12.75">
      <c r="A210" s="3321"/>
      <c r="B210" s="3314"/>
      <c r="C210" s="3314"/>
      <c r="D210" s="3314"/>
      <c r="E210" s="3315"/>
      <c r="F210" s="3315"/>
      <c r="G210" s="3315"/>
      <c r="H210" s="3315"/>
      <c r="I210" s="3315"/>
      <c r="J210" s="3315"/>
      <c r="K210" s="3315"/>
    </row>
    <row r="211" spans="1:11" s="3280" customFormat="1" ht="12.75">
      <c r="A211" s="3321"/>
      <c r="B211" s="3314"/>
      <c r="C211" s="3314"/>
      <c r="D211" s="3314"/>
      <c r="E211" s="3315"/>
      <c r="F211" s="3315"/>
      <c r="G211" s="3315"/>
      <c r="H211" s="3315"/>
      <c r="I211" s="3315"/>
      <c r="J211" s="3315"/>
      <c r="K211" s="3315"/>
    </row>
    <row r="212" spans="1:11" s="3280" customFormat="1" ht="12.75">
      <c r="A212" s="3321"/>
      <c r="B212" s="3314"/>
      <c r="C212" s="3314"/>
      <c r="D212" s="3314"/>
      <c r="E212" s="3315"/>
      <c r="F212" s="3315"/>
      <c r="G212" s="3315"/>
      <c r="H212" s="3315"/>
      <c r="I212" s="3315"/>
      <c r="J212" s="3315"/>
      <c r="K212" s="3315"/>
    </row>
    <row r="213" spans="1:11" s="3280" customFormat="1" ht="12.75">
      <c r="A213" s="3321"/>
      <c r="B213" s="3314"/>
      <c r="C213" s="3314"/>
      <c r="D213" s="3314"/>
      <c r="E213" s="3315"/>
      <c r="F213" s="3315"/>
      <c r="G213" s="3315"/>
      <c r="H213" s="3315"/>
      <c r="I213" s="3315"/>
      <c r="J213" s="3315"/>
      <c r="K213" s="3315"/>
    </row>
    <row r="214" spans="1:11" s="3280" customFormat="1" ht="12.75">
      <c r="A214" s="3321"/>
      <c r="B214" s="3314"/>
      <c r="C214" s="3314"/>
      <c r="D214" s="3314"/>
      <c r="E214" s="3315"/>
      <c r="F214" s="3315"/>
      <c r="G214" s="3315"/>
      <c r="H214" s="3315"/>
      <c r="I214" s="3315"/>
      <c r="J214" s="3315"/>
      <c r="K214" s="3315"/>
    </row>
    <row r="215" spans="1:11" s="3280" customFormat="1" ht="12.75">
      <c r="A215" s="3321"/>
      <c r="B215" s="3314"/>
      <c r="C215" s="3314"/>
      <c r="D215" s="3314"/>
      <c r="E215" s="3315"/>
      <c r="F215" s="3315"/>
      <c r="G215" s="3315"/>
      <c r="H215" s="3315"/>
      <c r="I215" s="3315"/>
      <c r="J215" s="3315"/>
      <c r="K215" s="3315"/>
    </row>
    <row r="216" spans="1:11" s="3280" customFormat="1" ht="12.75">
      <c r="A216" s="3321"/>
      <c r="B216" s="3314"/>
      <c r="C216" s="3314"/>
      <c r="D216" s="3314"/>
      <c r="E216" s="3315"/>
      <c r="F216" s="3315"/>
      <c r="G216" s="3315"/>
      <c r="H216" s="3315"/>
      <c r="I216" s="3315"/>
      <c r="J216" s="3315"/>
      <c r="K216" s="3315"/>
    </row>
    <row r="217" spans="1:11" s="3280" customFormat="1" ht="12.75">
      <c r="A217" s="3321"/>
      <c r="B217" s="3314"/>
      <c r="C217" s="3314"/>
      <c r="D217" s="3314"/>
      <c r="E217" s="3315"/>
      <c r="F217" s="3315"/>
      <c r="G217" s="3315"/>
      <c r="H217" s="3315"/>
      <c r="I217" s="3315"/>
      <c r="J217" s="3315"/>
      <c r="K217" s="3315"/>
    </row>
    <row r="218" spans="1:11" s="3280" customFormat="1" ht="12.75">
      <c r="A218" s="3321"/>
      <c r="B218" s="3314"/>
      <c r="C218" s="3314"/>
      <c r="D218" s="3314"/>
      <c r="E218" s="3315"/>
      <c r="F218" s="3315"/>
      <c r="G218" s="3315"/>
      <c r="H218" s="3315"/>
      <c r="I218" s="3315"/>
      <c r="J218" s="3315"/>
      <c r="K218" s="3315"/>
    </row>
    <row r="219" spans="1:11" s="3280" customFormat="1" ht="12.75">
      <c r="A219" s="3321"/>
      <c r="B219" s="3314"/>
      <c r="C219" s="3314"/>
      <c r="D219" s="3314"/>
      <c r="E219" s="3315"/>
      <c r="F219" s="3315"/>
      <c r="G219" s="3315"/>
      <c r="H219" s="3315"/>
      <c r="I219" s="3315"/>
      <c r="J219" s="3315"/>
      <c r="K219" s="3315"/>
    </row>
    <row r="220" spans="1:11" s="3280" customFormat="1" ht="12.75">
      <c r="A220" s="3321"/>
      <c r="B220" s="3314"/>
      <c r="C220" s="3314"/>
      <c r="D220" s="3314"/>
      <c r="E220" s="3315"/>
      <c r="F220" s="3315"/>
      <c r="G220" s="3315"/>
      <c r="H220" s="3315"/>
      <c r="I220" s="3315"/>
      <c r="J220" s="3315"/>
      <c r="K220" s="3315"/>
    </row>
    <row r="221" spans="1:11" s="3280" customFormat="1" ht="12.75">
      <c r="A221" s="3321"/>
      <c r="B221" s="3314"/>
      <c r="C221" s="3314"/>
      <c r="D221" s="3314"/>
      <c r="E221" s="3315"/>
      <c r="F221" s="3315"/>
      <c r="G221" s="3315"/>
      <c r="H221" s="3315"/>
      <c r="I221" s="3315"/>
      <c r="J221" s="3315"/>
      <c r="K221" s="3315"/>
    </row>
    <row r="222" spans="1:11" s="3280" customFormat="1" ht="12.75">
      <c r="A222" s="3321"/>
      <c r="B222" s="3314"/>
      <c r="C222" s="3314"/>
      <c r="D222" s="3314"/>
      <c r="E222" s="3315"/>
      <c r="F222" s="3315"/>
      <c r="G222" s="3315"/>
      <c r="H222" s="3315"/>
      <c r="I222" s="3315"/>
      <c r="J222" s="3315"/>
      <c r="K222" s="3315"/>
    </row>
    <row r="223" spans="1:11" s="3280" customFormat="1" ht="12.75">
      <c r="A223" s="3321"/>
      <c r="B223" s="3314"/>
      <c r="C223" s="3314"/>
      <c r="D223" s="3314"/>
      <c r="E223" s="3315"/>
      <c r="F223" s="3315"/>
      <c r="G223" s="3315"/>
      <c r="H223" s="3315"/>
      <c r="I223" s="3315"/>
      <c r="J223" s="3315"/>
      <c r="K223" s="3315"/>
    </row>
    <row r="224" spans="1:11" s="3280" customFormat="1" ht="12.75">
      <c r="A224" s="3321"/>
      <c r="B224" s="3314"/>
      <c r="C224" s="3314"/>
      <c r="D224" s="3314"/>
      <c r="E224" s="3315"/>
      <c r="F224" s="3315"/>
      <c r="G224" s="3315"/>
      <c r="H224" s="3315"/>
      <c r="I224" s="3315"/>
      <c r="J224" s="3315"/>
      <c r="K224" s="3315"/>
    </row>
    <row r="225" spans="1:11" s="3280" customFormat="1" ht="12.75">
      <c r="A225" s="3321"/>
      <c r="B225" s="3314"/>
      <c r="C225" s="3314"/>
      <c r="D225" s="3314"/>
      <c r="E225" s="3315"/>
      <c r="F225" s="3315"/>
      <c r="G225" s="3315"/>
      <c r="H225" s="3315"/>
      <c r="I225" s="3315"/>
      <c r="J225" s="3315"/>
      <c r="K225" s="3315"/>
    </row>
    <row r="226" spans="1:11" s="3280" customFormat="1" ht="12.75">
      <c r="A226" s="3321"/>
      <c r="B226" s="3314"/>
      <c r="C226" s="3314"/>
      <c r="D226" s="3314"/>
      <c r="E226" s="3315"/>
      <c r="F226" s="3315"/>
      <c r="G226" s="3315"/>
      <c r="H226" s="3315"/>
      <c r="I226" s="3315"/>
      <c r="J226" s="3315"/>
      <c r="K226" s="3315"/>
    </row>
    <row r="227" spans="1:11" s="3280" customFormat="1" ht="12.75">
      <c r="A227" s="3321"/>
      <c r="B227" s="3314"/>
      <c r="C227" s="3314"/>
      <c r="D227" s="3314"/>
      <c r="E227" s="3315"/>
      <c r="F227" s="3315"/>
      <c r="G227" s="3315"/>
      <c r="H227" s="3315"/>
      <c r="I227" s="3315"/>
      <c r="J227" s="3315"/>
      <c r="K227" s="3315"/>
    </row>
    <row r="228" spans="1:11" s="3280" customFormat="1" ht="12.75">
      <c r="A228" s="3321"/>
      <c r="B228" s="3314"/>
      <c r="C228" s="3314"/>
      <c r="D228" s="3314"/>
      <c r="E228" s="3315"/>
      <c r="F228" s="3315"/>
      <c r="G228" s="3315"/>
      <c r="H228" s="3315"/>
      <c r="I228" s="3315"/>
      <c r="J228" s="3315"/>
      <c r="K228" s="3315"/>
    </row>
    <row r="229" spans="1:11" s="3280" customFormat="1" ht="12.75">
      <c r="A229" s="3321"/>
      <c r="B229" s="3314"/>
      <c r="C229" s="3314"/>
      <c r="D229" s="3314"/>
      <c r="E229" s="3315"/>
      <c r="F229" s="3315"/>
      <c r="G229" s="3315"/>
      <c r="H229" s="3315"/>
      <c r="I229" s="3315"/>
      <c r="J229" s="3315"/>
      <c r="K229" s="3315"/>
    </row>
    <row r="230" spans="1:11" s="3280" customFormat="1" ht="12.75">
      <c r="A230" s="3321"/>
      <c r="B230" s="3314"/>
      <c r="C230" s="3314"/>
      <c r="D230" s="3314"/>
      <c r="E230" s="3315"/>
      <c r="F230" s="3315"/>
      <c r="G230" s="3315"/>
      <c r="H230" s="3315"/>
      <c r="I230" s="3315"/>
      <c r="J230" s="3315"/>
      <c r="K230" s="3315"/>
    </row>
    <row r="231" spans="1:11" s="3280" customFormat="1" ht="12.75">
      <c r="A231" s="3321"/>
      <c r="B231" s="3314"/>
      <c r="C231" s="3314"/>
      <c r="D231" s="3314"/>
      <c r="E231" s="3315"/>
      <c r="F231" s="3315"/>
      <c r="G231" s="3315"/>
      <c r="H231" s="3315"/>
      <c r="I231" s="3315"/>
      <c r="J231" s="3315"/>
      <c r="K231" s="3315"/>
    </row>
    <row r="232" spans="1:11" s="3280" customFormat="1" ht="12.75">
      <c r="A232" s="3321"/>
      <c r="B232" s="3314"/>
      <c r="C232" s="3314"/>
      <c r="D232" s="3314"/>
      <c r="E232" s="3315"/>
      <c r="F232" s="3315"/>
      <c r="G232" s="3315"/>
      <c r="H232" s="3315"/>
      <c r="I232" s="3315"/>
      <c r="J232" s="3315"/>
      <c r="K232" s="3315"/>
    </row>
    <row r="233" spans="1:11" s="3280" customFormat="1" ht="12.75">
      <c r="A233" s="3321"/>
      <c r="B233" s="3314"/>
      <c r="C233" s="3314"/>
      <c r="D233" s="3314"/>
      <c r="E233" s="3315"/>
      <c r="F233" s="3315"/>
      <c r="G233" s="3315"/>
      <c r="H233" s="3315"/>
      <c r="I233" s="3315"/>
      <c r="J233" s="3315"/>
      <c r="K233" s="3315"/>
    </row>
    <row r="234" spans="1:11" s="3280" customFormat="1" ht="12.75">
      <c r="A234" s="3321"/>
      <c r="B234" s="3314"/>
      <c r="C234" s="3314"/>
      <c r="D234" s="3314"/>
      <c r="E234" s="3315"/>
      <c r="F234" s="3315"/>
      <c r="G234" s="3315"/>
      <c r="H234" s="3315"/>
      <c r="I234" s="3315"/>
      <c r="J234" s="3315"/>
      <c r="K234" s="3315"/>
    </row>
    <row r="235" spans="1:11" s="3280" customFormat="1" ht="12.75">
      <c r="A235" s="3321"/>
      <c r="B235" s="3314"/>
      <c r="C235" s="3314"/>
      <c r="D235" s="3314"/>
      <c r="E235" s="3315"/>
      <c r="F235" s="3315"/>
      <c r="G235" s="3315"/>
      <c r="H235" s="3315"/>
      <c r="I235" s="3315"/>
      <c r="J235" s="3315"/>
      <c r="K235" s="3315"/>
    </row>
    <row r="236" spans="1:11" s="3280" customFormat="1" ht="12.75">
      <c r="A236" s="3321"/>
      <c r="B236" s="3314"/>
      <c r="C236" s="3314"/>
      <c r="D236" s="3314"/>
      <c r="E236" s="3315"/>
      <c r="F236" s="3315"/>
      <c r="G236" s="3315"/>
      <c r="H236" s="3315"/>
      <c r="I236" s="3315"/>
      <c r="J236" s="3315"/>
      <c r="K236" s="3315"/>
    </row>
    <row r="237" spans="1:11" s="3280" customFormat="1" ht="12.75">
      <c r="A237" s="3321"/>
      <c r="B237" s="3314"/>
      <c r="C237" s="3314"/>
      <c r="D237" s="3314"/>
      <c r="E237" s="3315"/>
      <c r="F237" s="3315"/>
      <c r="G237" s="3315"/>
      <c r="H237" s="3315"/>
      <c r="I237" s="3315"/>
      <c r="J237" s="3315"/>
      <c r="K237" s="3315"/>
    </row>
    <row r="238" spans="1:11" s="3280" customFormat="1" ht="12.75">
      <c r="A238" s="3321"/>
      <c r="B238" s="3314"/>
      <c r="C238" s="3314"/>
      <c r="D238" s="3314"/>
      <c r="E238" s="3315"/>
      <c r="F238" s="3315"/>
      <c r="G238" s="3315"/>
      <c r="H238" s="3315"/>
      <c r="I238" s="3315"/>
      <c r="J238" s="3315"/>
      <c r="K238" s="3315"/>
    </row>
    <row r="239" spans="1:11" s="3280" customFormat="1" ht="12.75">
      <c r="A239" s="3321"/>
      <c r="B239" s="3314"/>
      <c r="C239" s="3314"/>
      <c r="D239" s="3314"/>
      <c r="E239" s="3315"/>
      <c r="F239" s="3315"/>
      <c r="G239" s="3315"/>
      <c r="H239" s="3315"/>
      <c r="I239" s="3315"/>
      <c r="J239" s="3315"/>
      <c r="K239" s="3315"/>
    </row>
    <row r="240" spans="1:11" s="3280" customFormat="1" ht="12.75">
      <c r="A240" s="3321"/>
      <c r="B240" s="3314"/>
      <c r="C240" s="3314"/>
      <c r="D240" s="3314"/>
      <c r="E240" s="3315"/>
      <c r="F240" s="3315"/>
      <c r="G240" s="3315"/>
      <c r="H240" s="3315"/>
      <c r="I240" s="3315"/>
      <c r="J240" s="3315"/>
      <c r="K240" s="3315"/>
    </row>
    <row r="241" spans="1:11" s="3280" customFormat="1" ht="12.75">
      <c r="A241" s="3321"/>
      <c r="B241" s="3314"/>
      <c r="C241" s="3314"/>
      <c r="D241" s="3314"/>
      <c r="E241" s="3315"/>
      <c r="F241" s="3315"/>
      <c r="G241" s="3315"/>
      <c r="H241" s="3315"/>
      <c r="I241" s="3315"/>
      <c r="J241" s="3315"/>
      <c r="K241" s="3315"/>
    </row>
    <row r="242" spans="1:11" s="3280" customFormat="1" ht="12.75">
      <c r="A242" s="3321"/>
      <c r="B242" s="3314"/>
      <c r="C242" s="3314"/>
      <c r="D242" s="3314"/>
      <c r="E242" s="3315"/>
      <c r="F242" s="3315"/>
      <c r="G242" s="3315"/>
      <c r="H242" s="3315"/>
      <c r="I242" s="3315"/>
      <c r="J242" s="3315"/>
      <c r="K242" s="3315"/>
    </row>
    <row r="243" spans="1:11" s="3280" customFormat="1" ht="12.75">
      <c r="A243" s="3321"/>
      <c r="B243" s="3314"/>
      <c r="C243" s="3314"/>
      <c r="D243" s="3314"/>
      <c r="E243" s="3315"/>
      <c r="F243" s="3315"/>
      <c r="G243" s="3315"/>
      <c r="H243" s="3315"/>
      <c r="I243" s="3315"/>
      <c r="J243" s="3315"/>
      <c r="K243" s="3315"/>
    </row>
    <row r="244" spans="1:11" s="3280" customFormat="1" ht="12.75">
      <c r="A244" s="3321"/>
      <c r="B244" s="3314"/>
      <c r="C244" s="3314"/>
      <c r="D244" s="3314"/>
      <c r="E244" s="3315"/>
      <c r="F244" s="3315"/>
      <c r="G244" s="3315"/>
      <c r="H244" s="3315"/>
      <c r="I244" s="3315"/>
      <c r="J244" s="3315"/>
      <c r="K244" s="3315"/>
    </row>
    <row r="245" spans="1:11" s="3280" customFormat="1" ht="12.75">
      <c r="A245" s="3321"/>
      <c r="B245" s="3314"/>
      <c r="C245" s="3314"/>
      <c r="D245" s="3314"/>
      <c r="E245" s="3315"/>
      <c r="F245" s="3315"/>
      <c r="G245" s="3315"/>
      <c r="H245" s="3315"/>
      <c r="I245" s="3315"/>
      <c r="J245" s="3315"/>
      <c r="K245" s="3315"/>
    </row>
    <row r="246" spans="1:11" s="3280" customFormat="1" ht="12.75">
      <c r="A246" s="3321"/>
      <c r="B246" s="3314"/>
      <c r="C246" s="3314"/>
      <c r="D246" s="3314"/>
      <c r="E246" s="3315"/>
      <c r="F246" s="3315"/>
      <c r="G246" s="3315"/>
      <c r="H246" s="3315"/>
      <c r="I246" s="3315"/>
      <c r="J246" s="3315"/>
      <c r="K246" s="3315"/>
    </row>
    <row r="247" spans="1:11" s="3280" customFormat="1" ht="12.75">
      <c r="A247" s="3321"/>
      <c r="B247" s="3314"/>
      <c r="C247" s="3314"/>
      <c r="D247" s="3314"/>
      <c r="E247" s="3315"/>
      <c r="F247" s="3315"/>
      <c r="G247" s="3315"/>
      <c r="H247" s="3315"/>
      <c r="I247" s="3315"/>
      <c r="J247" s="3315"/>
      <c r="K247" s="3315"/>
    </row>
    <row r="248" spans="1:11" s="3280" customFormat="1" ht="12.75">
      <c r="A248" s="3321"/>
      <c r="B248" s="3314"/>
      <c r="C248" s="3314"/>
      <c r="D248" s="3314"/>
      <c r="E248" s="3315"/>
      <c r="F248" s="3315"/>
      <c r="G248" s="3315"/>
      <c r="H248" s="3315"/>
      <c r="I248" s="3315"/>
      <c r="J248" s="3315"/>
      <c r="K248" s="3315"/>
    </row>
    <row r="249" spans="1:11" s="3280" customFormat="1" ht="12.75">
      <c r="A249" s="3321"/>
      <c r="B249" s="3314"/>
      <c r="C249" s="3314"/>
      <c r="D249" s="3314"/>
      <c r="E249" s="3315"/>
      <c r="F249" s="3315"/>
      <c r="G249" s="3315"/>
      <c r="H249" s="3315"/>
      <c r="I249" s="3315"/>
      <c r="J249" s="3315"/>
      <c r="K249" s="3315"/>
    </row>
    <row r="250" spans="1:11" s="3280" customFormat="1" ht="12.75">
      <c r="A250" s="3321"/>
      <c r="B250" s="3314"/>
      <c r="C250" s="3314"/>
      <c r="D250" s="3314"/>
      <c r="E250" s="3315"/>
      <c r="F250" s="3315"/>
      <c r="G250" s="3315"/>
      <c r="H250" s="3315"/>
      <c r="I250" s="3315"/>
      <c r="J250" s="3315"/>
      <c r="K250" s="3315"/>
    </row>
    <row r="251" spans="1:11" s="3280" customFormat="1" ht="12.75">
      <c r="A251" s="3321"/>
      <c r="B251" s="3314"/>
      <c r="C251" s="3314"/>
      <c r="D251" s="3314"/>
      <c r="E251" s="3315"/>
      <c r="F251" s="3315"/>
      <c r="G251" s="3315"/>
      <c r="H251" s="3315"/>
      <c r="I251" s="3315"/>
      <c r="J251" s="3315"/>
      <c r="K251" s="3315"/>
    </row>
    <row r="252" spans="1:11" s="3280" customFormat="1" ht="12.75">
      <c r="A252" s="3321"/>
      <c r="B252" s="3314"/>
      <c r="C252" s="3314"/>
      <c r="D252" s="3314"/>
      <c r="E252" s="3315"/>
      <c r="F252" s="3315"/>
      <c r="G252" s="3315"/>
      <c r="H252" s="3315"/>
      <c r="I252" s="3315"/>
      <c r="J252" s="3315"/>
      <c r="K252" s="3315"/>
    </row>
    <row r="253" spans="1:11" s="3280" customFormat="1" ht="12.75">
      <c r="A253" s="3321"/>
      <c r="B253" s="3314"/>
      <c r="C253" s="3314"/>
      <c r="D253" s="3314"/>
      <c r="E253" s="3315"/>
      <c r="F253" s="3315"/>
      <c r="G253" s="3315"/>
      <c r="H253" s="3315"/>
      <c r="I253" s="3315"/>
      <c r="J253" s="3315"/>
      <c r="K253" s="3315"/>
    </row>
    <row r="254" spans="1:11" s="3280" customFormat="1" ht="12.75">
      <c r="A254" s="3321"/>
      <c r="B254" s="3314"/>
      <c r="C254" s="3314"/>
      <c r="D254" s="3314"/>
      <c r="E254" s="3315"/>
      <c r="F254" s="3315"/>
      <c r="G254" s="3315"/>
      <c r="H254" s="3315"/>
      <c r="I254" s="3315"/>
      <c r="J254" s="3315"/>
      <c r="K254" s="3315"/>
    </row>
    <row r="255" spans="1:11" s="3280" customFormat="1" ht="12.75">
      <c r="A255" s="3321"/>
      <c r="B255" s="3314"/>
      <c r="C255" s="3314"/>
      <c r="D255" s="3314"/>
      <c r="E255" s="3315"/>
      <c r="F255" s="3315"/>
      <c r="G255" s="3315"/>
      <c r="H255" s="3315"/>
      <c r="I255" s="3315"/>
      <c r="J255" s="3315"/>
      <c r="K255" s="3315"/>
    </row>
    <row r="256" spans="1:11" s="3280" customFormat="1" ht="12.75">
      <c r="A256" s="3321"/>
      <c r="B256" s="3314"/>
      <c r="C256" s="3314"/>
      <c r="D256" s="3314"/>
      <c r="E256" s="3315"/>
      <c r="F256" s="3315"/>
      <c r="G256" s="3315"/>
      <c r="H256" s="3315"/>
      <c r="I256" s="3315"/>
      <c r="J256" s="3315"/>
      <c r="K256" s="3315"/>
    </row>
    <row r="257" spans="1:11" s="3280" customFormat="1" ht="12.75">
      <c r="A257" s="3321"/>
      <c r="B257" s="3314"/>
      <c r="C257" s="3314"/>
      <c r="D257" s="3314"/>
      <c r="E257" s="3315"/>
      <c r="F257" s="3315"/>
      <c r="G257" s="3315"/>
      <c r="H257" s="3315"/>
      <c r="I257" s="3315"/>
      <c r="J257" s="3315"/>
      <c r="K257" s="3315"/>
    </row>
    <row r="258" spans="1:11" s="3280" customFormat="1" ht="12.75">
      <c r="A258" s="3321"/>
      <c r="B258" s="3314"/>
      <c r="C258" s="3314"/>
      <c r="D258" s="3314"/>
      <c r="E258" s="3315"/>
      <c r="F258" s="3315"/>
      <c r="G258" s="3315"/>
      <c r="H258" s="3315"/>
      <c r="I258" s="3315"/>
      <c r="J258" s="3315"/>
      <c r="K258" s="3315"/>
    </row>
    <row r="259" spans="1:11" s="3280" customFormat="1" ht="12.75">
      <c r="A259" s="3321"/>
      <c r="B259" s="3314"/>
      <c r="C259" s="3314"/>
      <c r="D259" s="3314"/>
      <c r="E259" s="3315"/>
      <c r="F259" s="3315"/>
      <c r="G259" s="3315"/>
      <c r="H259" s="3315"/>
      <c r="I259" s="3315"/>
      <c r="J259" s="3315"/>
      <c r="K259" s="3315"/>
    </row>
    <row r="260" spans="1:11" s="3280" customFormat="1" ht="12.75">
      <c r="A260" s="3321"/>
      <c r="B260" s="3314"/>
      <c r="C260" s="3314"/>
      <c r="D260" s="3314"/>
      <c r="E260" s="3315"/>
      <c r="F260" s="3315"/>
      <c r="G260" s="3315"/>
      <c r="H260" s="3315"/>
      <c r="I260" s="3315"/>
      <c r="J260" s="3315"/>
      <c r="K260" s="3315"/>
    </row>
    <row r="261" spans="1:11" s="3280" customFormat="1" ht="12.75">
      <c r="A261" s="3321"/>
      <c r="B261" s="3314"/>
      <c r="C261" s="3314"/>
      <c r="D261" s="3314"/>
      <c r="E261" s="3315"/>
      <c r="F261" s="3315"/>
      <c r="G261" s="3315"/>
      <c r="H261" s="3315"/>
      <c r="I261" s="3315"/>
      <c r="J261" s="3315"/>
      <c r="K261" s="3315"/>
    </row>
    <row r="262" spans="1:11" s="3280" customFormat="1" ht="12.75">
      <c r="A262" s="3321"/>
      <c r="B262" s="3314"/>
      <c r="C262" s="3314"/>
      <c r="D262" s="3314"/>
      <c r="E262" s="3315"/>
      <c r="F262" s="3315"/>
      <c r="G262" s="3315"/>
      <c r="H262" s="3315"/>
      <c r="I262" s="3315"/>
      <c r="J262" s="3315"/>
      <c r="K262" s="3315"/>
    </row>
    <row r="263" spans="1:11" s="3280" customFormat="1" ht="12.75">
      <c r="A263" s="3321"/>
      <c r="B263" s="3314"/>
      <c r="C263" s="3314"/>
      <c r="D263" s="3314"/>
      <c r="E263" s="3315"/>
      <c r="F263" s="3315"/>
      <c r="G263" s="3315"/>
      <c r="H263" s="3315"/>
      <c r="I263" s="3315"/>
      <c r="J263" s="3315"/>
      <c r="K263" s="3315"/>
    </row>
    <row r="264" spans="1:11" s="3280" customFormat="1" ht="12.75">
      <c r="A264" s="3321"/>
      <c r="B264" s="3314"/>
      <c r="C264" s="3314"/>
      <c r="D264" s="3314"/>
      <c r="E264" s="3315"/>
      <c r="F264" s="3315"/>
      <c r="G264" s="3315"/>
      <c r="H264" s="3315"/>
      <c r="I264" s="3315"/>
      <c r="J264" s="3315"/>
      <c r="K264" s="3315"/>
    </row>
    <row r="265" spans="1:11" s="3280" customFormat="1" ht="12.75">
      <c r="A265" s="3321"/>
      <c r="B265" s="3314"/>
      <c r="C265" s="3314"/>
      <c r="D265" s="3314"/>
      <c r="E265" s="3315"/>
      <c r="F265" s="3315"/>
      <c r="G265" s="3315"/>
      <c r="H265" s="3315"/>
      <c r="I265" s="3315"/>
      <c r="J265" s="3315"/>
      <c r="K265" s="3315"/>
    </row>
    <row r="266" spans="1:11" s="3280" customFormat="1" ht="12.75">
      <c r="A266" s="3321"/>
      <c r="B266" s="3314"/>
      <c r="C266" s="3314"/>
      <c r="D266" s="3314"/>
      <c r="E266" s="3315"/>
      <c r="F266" s="3315"/>
      <c r="G266" s="3315"/>
      <c r="H266" s="3315"/>
      <c r="I266" s="3315"/>
      <c r="J266" s="3315"/>
      <c r="K266" s="3315"/>
    </row>
    <row r="267" spans="1:11" s="3280" customFormat="1" ht="12.75">
      <c r="A267" s="3321"/>
      <c r="B267" s="3314"/>
      <c r="C267" s="3314"/>
      <c r="D267" s="3314"/>
      <c r="E267" s="3315"/>
      <c r="F267" s="3315"/>
      <c r="G267" s="3315"/>
      <c r="H267" s="3315"/>
      <c r="I267" s="3315"/>
      <c r="J267" s="3315"/>
      <c r="K267" s="3315"/>
    </row>
    <row r="268" spans="1:11" s="3280" customFormat="1" ht="12.75">
      <c r="A268" s="3321"/>
      <c r="B268" s="3314"/>
      <c r="C268" s="3314"/>
      <c r="D268" s="3314"/>
      <c r="E268" s="3315"/>
      <c r="F268" s="3315"/>
      <c r="G268" s="3315"/>
      <c r="H268" s="3315"/>
      <c r="I268" s="3315"/>
      <c r="J268" s="3315"/>
      <c r="K268" s="3315"/>
    </row>
    <row r="269" spans="1:11" s="3280" customFormat="1" ht="12.75">
      <c r="A269" s="3321"/>
      <c r="B269" s="3314"/>
      <c r="C269" s="3314"/>
      <c r="D269" s="3314"/>
      <c r="E269" s="3315"/>
      <c r="F269" s="3315"/>
      <c r="G269" s="3315"/>
      <c r="H269" s="3315"/>
      <c r="I269" s="3315"/>
      <c r="J269" s="3315"/>
      <c r="K269" s="3315"/>
    </row>
    <row r="270" spans="1:11" s="3280" customFormat="1" ht="12.75">
      <c r="A270" s="3321"/>
      <c r="B270" s="3314"/>
      <c r="C270" s="3314"/>
      <c r="D270" s="3314"/>
      <c r="E270" s="3315"/>
      <c r="F270" s="3315"/>
      <c r="G270" s="3315"/>
      <c r="H270" s="3315"/>
      <c r="I270" s="3315"/>
      <c r="J270" s="3315"/>
      <c r="K270" s="3315"/>
    </row>
    <row r="271" spans="1:11" s="3280" customFormat="1" ht="12.75">
      <c r="A271" s="3321"/>
      <c r="B271" s="3314"/>
      <c r="C271" s="3314"/>
      <c r="D271" s="3314"/>
      <c r="E271" s="3315"/>
      <c r="F271" s="3315"/>
      <c r="G271" s="3315"/>
      <c r="H271" s="3315"/>
      <c r="I271" s="3315"/>
      <c r="J271" s="3315"/>
      <c r="K271" s="3315"/>
    </row>
    <row r="272" spans="1:11" s="3280" customFormat="1" ht="12.75">
      <c r="A272" s="3321"/>
      <c r="B272" s="3314"/>
      <c r="C272" s="3314"/>
      <c r="D272" s="3314"/>
      <c r="E272" s="3315"/>
      <c r="F272" s="3315"/>
      <c r="G272" s="3315"/>
      <c r="H272" s="3315"/>
      <c r="I272" s="3315"/>
      <c r="J272" s="3315"/>
      <c r="K272" s="3315"/>
    </row>
    <row r="273" spans="1:11" s="3280" customFormat="1" ht="12.75">
      <c r="A273" s="3321"/>
      <c r="B273" s="3314"/>
      <c r="C273" s="3314"/>
      <c r="D273" s="3314"/>
      <c r="E273" s="3315"/>
      <c r="F273" s="3315"/>
      <c r="G273" s="3315"/>
      <c r="H273" s="3315"/>
      <c r="I273" s="3315"/>
      <c r="J273" s="3315"/>
      <c r="K273" s="3315"/>
    </row>
    <row r="274" spans="1:11" s="3280" customFormat="1" ht="12.75">
      <c r="A274" s="3321"/>
      <c r="B274" s="3314"/>
      <c r="C274" s="3314"/>
      <c r="D274" s="3314"/>
      <c r="E274" s="3315"/>
      <c r="F274" s="3315"/>
      <c r="G274" s="3315"/>
      <c r="H274" s="3315"/>
      <c r="I274" s="3315"/>
      <c r="J274" s="3315"/>
      <c r="K274" s="3315"/>
    </row>
    <row r="275" spans="1:11" s="3280" customFormat="1" ht="12.75">
      <c r="A275" s="3321"/>
      <c r="B275" s="3314"/>
      <c r="C275" s="3314"/>
      <c r="D275" s="3314"/>
      <c r="E275" s="3315"/>
      <c r="F275" s="3315"/>
      <c r="G275" s="3315"/>
      <c r="H275" s="3315"/>
      <c r="I275" s="3315"/>
      <c r="J275" s="3315"/>
      <c r="K275" s="3315"/>
    </row>
    <row r="276" spans="1:11" s="3280" customFormat="1" ht="12.75">
      <c r="A276" s="3321"/>
      <c r="B276" s="3314"/>
      <c r="C276" s="3314"/>
      <c r="D276" s="3314"/>
      <c r="E276" s="3315"/>
      <c r="F276" s="3315"/>
      <c r="G276" s="3315"/>
      <c r="H276" s="3315"/>
      <c r="I276" s="3315"/>
      <c r="J276" s="3315"/>
      <c r="K276" s="3315"/>
    </row>
    <row r="277" spans="1:11" s="3280" customFormat="1" ht="12.75">
      <c r="A277" s="3321"/>
      <c r="B277" s="3314"/>
      <c r="C277" s="3314"/>
      <c r="D277" s="3314"/>
      <c r="E277" s="3315"/>
      <c r="F277" s="3315"/>
      <c r="G277" s="3315"/>
      <c r="H277" s="3315"/>
      <c r="I277" s="3315"/>
      <c r="J277" s="3315"/>
      <c r="K277" s="3315"/>
    </row>
    <row r="278" spans="1:11" s="3280" customFormat="1" ht="12.75">
      <c r="A278" s="3321"/>
      <c r="B278" s="3314"/>
      <c r="C278" s="3314"/>
      <c r="D278" s="3314"/>
      <c r="E278" s="3315"/>
      <c r="F278" s="3315"/>
      <c r="G278" s="3315"/>
      <c r="H278" s="3315"/>
      <c r="I278" s="3315"/>
      <c r="J278" s="3315"/>
      <c r="K278" s="3315"/>
    </row>
    <row r="279" spans="1:11" s="3280" customFormat="1" ht="12.75">
      <c r="A279" s="3321"/>
      <c r="B279" s="3314"/>
      <c r="C279" s="3314"/>
      <c r="D279" s="3314"/>
      <c r="E279" s="3315"/>
      <c r="F279" s="3315"/>
      <c r="G279" s="3315"/>
      <c r="H279" s="3315"/>
      <c r="I279" s="3315"/>
      <c r="J279" s="3315"/>
      <c r="K279" s="3315"/>
    </row>
    <row r="280" spans="1:11" s="3280" customFormat="1" ht="12.75">
      <c r="A280" s="3321"/>
      <c r="B280" s="3314"/>
      <c r="C280" s="3314"/>
      <c r="D280" s="3314"/>
      <c r="E280" s="3315"/>
      <c r="F280" s="3315"/>
      <c r="G280" s="3315"/>
      <c r="H280" s="3315"/>
      <c r="I280" s="3315"/>
      <c r="J280" s="3315"/>
      <c r="K280" s="3315"/>
    </row>
    <row r="281" spans="1:11" s="3280" customFormat="1" ht="12.75">
      <c r="A281" s="3321"/>
      <c r="B281" s="3314"/>
      <c r="C281" s="3314"/>
      <c r="D281" s="3314"/>
      <c r="E281" s="3315"/>
      <c r="F281" s="3315"/>
      <c r="G281" s="3315"/>
      <c r="H281" s="3315"/>
      <c r="I281" s="3315"/>
      <c r="J281" s="3315"/>
      <c r="K281" s="3315"/>
    </row>
    <row r="282" spans="1:11" s="3280" customFormat="1" ht="12.75">
      <c r="A282" s="3321"/>
      <c r="B282" s="3314"/>
      <c r="C282" s="3314"/>
      <c r="D282" s="3314"/>
      <c r="E282" s="3315"/>
      <c r="F282" s="3315"/>
      <c r="G282" s="3315"/>
      <c r="H282" s="3315"/>
      <c r="I282" s="3315"/>
      <c r="J282" s="3315"/>
      <c r="K282" s="3315"/>
    </row>
    <row r="283" spans="1:11" s="3280" customFormat="1" ht="12.75">
      <c r="A283" s="3321"/>
      <c r="B283" s="3314"/>
      <c r="C283" s="3314"/>
      <c r="D283" s="3314"/>
      <c r="E283" s="3315"/>
      <c r="F283" s="3315"/>
      <c r="G283" s="3315"/>
      <c r="H283" s="3315"/>
      <c r="I283" s="3315"/>
      <c r="J283" s="3315"/>
      <c r="K283" s="3315"/>
    </row>
    <row r="284" spans="1:11" s="3280" customFormat="1" ht="12.75">
      <c r="A284" s="3321"/>
      <c r="B284" s="3314"/>
      <c r="C284" s="3314"/>
      <c r="D284" s="3314"/>
      <c r="E284" s="3315"/>
      <c r="F284" s="3315"/>
      <c r="G284" s="3315"/>
      <c r="H284" s="3315"/>
      <c r="I284" s="3315"/>
      <c r="J284" s="3315"/>
      <c r="K284" s="3315"/>
    </row>
    <row r="285" spans="1:11" s="3280" customFormat="1" ht="12.75">
      <c r="A285" s="3321"/>
      <c r="B285" s="3314"/>
      <c r="C285" s="3314"/>
      <c r="D285" s="3314"/>
      <c r="E285" s="3315"/>
      <c r="F285" s="3315"/>
      <c r="G285" s="3315"/>
      <c r="H285" s="3315"/>
      <c r="I285" s="3315"/>
      <c r="J285" s="3315"/>
      <c r="K285" s="3315"/>
    </row>
    <row r="286" spans="1:11" s="3280" customFormat="1" ht="12.75">
      <c r="A286" s="3321"/>
      <c r="B286" s="3314"/>
      <c r="C286" s="3314"/>
      <c r="D286" s="3314"/>
      <c r="E286" s="3315"/>
      <c r="F286" s="3315"/>
      <c r="G286" s="3315"/>
      <c r="H286" s="3315"/>
      <c r="I286" s="3315"/>
      <c r="J286" s="3315"/>
      <c r="K286" s="3315"/>
    </row>
    <row r="287" spans="1:11" s="3280" customFormat="1" ht="12.75">
      <c r="A287" s="3321"/>
      <c r="B287" s="3314"/>
      <c r="C287" s="3314"/>
      <c r="D287" s="3314"/>
      <c r="E287" s="3315"/>
      <c r="F287" s="3315"/>
      <c r="G287" s="3315"/>
      <c r="H287" s="3315"/>
      <c r="I287" s="3315"/>
      <c r="J287" s="3315"/>
      <c r="K287" s="3315"/>
    </row>
    <row r="288" spans="1:11" s="3280" customFormat="1" ht="12.75">
      <c r="A288" s="3321"/>
      <c r="B288" s="3314"/>
      <c r="C288" s="3314"/>
      <c r="D288" s="3314"/>
      <c r="E288" s="3315"/>
      <c r="F288" s="3315"/>
      <c r="G288" s="3315"/>
      <c r="H288" s="3315"/>
      <c r="I288" s="3315"/>
      <c r="J288" s="3315"/>
      <c r="K288" s="3315"/>
    </row>
    <row r="289" spans="1:11" s="3280" customFormat="1" ht="12.75">
      <c r="A289" s="3321"/>
      <c r="B289" s="3314"/>
      <c r="C289" s="3314"/>
      <c r="D289" s="3314"/>
      <c r="E289" s="3315"/>
      <c r="F289" s="3315"/>
      <c r="G289" s="3315"/>
      <c r="H289" s="3315"/>
      <c r="I289" s="3315"/>
      <c r="J289" s="3315"/>
      <c r="K289" s="3315"/>
    </row>
    <row r="290" spans="1:11" s="3280" customFormat="1" ht="12.75">
      <c r="A290" s="3321"/>
      <c r="B290" s="3314"/>
      <c r="C290" s="3314"/>
      <c r="D290" s="3314"/>
      <c r="E290" s="3315"/>
      <c r="F290" s="3315"/>
      <c r="G290" s="3315"/>
      <c r="H290" s="3315"/>
      <c r="I290" s="3315"/>
      <c r="J290" s="3315"/>
      <c r="K290" s="3315"/>
    </row>
    <row r="291" spans="1:11" s="3280" customFormat="1" ht="12.75">
      <c r="A291" s="3321"/>
      <c r="B291" s="3314"/>
      <c r="C291" s="3314"/>
      <c r="D291" s="3314"/>
      <c r="E291" s="3315"/>
      <c r="F291" s="3315"/>
      <c r="G291" s="3315"/>
      <c r="H291" s="3315"/>
      <c r="I291" s="3315"/>
      <c r="J291" s="3315"/>
      <c r="K291" s="3315"/>
    </row>
    <row r="292" spans="1:11" s="3280" customFormat="1" ht="12.75">
      <c r="A292" s="3321"/>
      <c r="B292" s="3314"/>
      <c r="C292" s="3314"/>
      <c r="D292" s="3314"/>
      <c r="E292" s="3315"/>
      <c r="F292" s="3315"/>
      <c r="G292" s="3315"/>
      <c r="H292" s="3315"/>
      <c r="I292" s="3315"/>
      <c r="J292" s="3315"/>
      <c r="K292" s="3315"/>
    </row>
    <row r="293" spans="1:11" s="3280" customFormat="1" ht="12.75">
      <c r="A293" s="3321"/>
      <c r="B293" s="3314"/>
      <c r="C293" s="3314"/>
      <c r="D293" s="3314"/>
      <c r="E293" s="3315"/>
      <c r="F293" s="3315"/>
      <c r="G293" s="3315"/>
      <c r="H293" s="3315"/>
      <c r="I293" s="3315"/>
      <c r="J293" s="3315"/>
      <c r="K293" s="3315"/>
    </row>
    <row r="294" spans="1:11" s="3280" customFormat="1" ht="12.75">
      <c r="A294" s="3321"/>
      <c r="B294" s="3314"/>
      <c r="C294" s="3314"/>
      <c r="D294" s="3314"/>
      <c r="E294" s="3315"/>
      <c r="F294" s="3315"/>
      <c r="G294" s="3315"/>
      <c r="H294" s="3315"/>
      <c r="I294" s="3315"/>
      <c r="J294" s="3315"/>
      <c r="K294" s="3315"/>
    </row>
    <row r="295" spans="1:11" s="3280" customFormat="1" ht="12.75">
      <c r="A295" s="3321"/>
      <c r="B295" s="3314"/>
      <c r="C295" s="3314"/>
      <c r="D295" s="3314"/>
      <c r="E295" s="3315"/>
      <c r="F295" s="3315"/>
      <c r="G295" s="3315"/>
      <c r="H295" s="3315"/>
      <c r="I295" s="3315"/>
      <c r="J295" s="3315"/>
      <c r="K295" s="3315"/>
    </row>
    <row r="296" spans="1:11" s="3280" customFormat="1" ht="12.75">
      <c r="A296" s="3321"/>
      <c r="B296" s="3314"/>
      <c r="C296" s="3314"/>
      <c r="D296" s="3314"/>
      <c r="E296" s="3315"/>
      <c r="F296" s="3315"/>
      <c r="G296" s="3315"/>
      <c r="H296" s="3315"/>
      <c r="I296" s="3315"/>
      <c r="J296" s="3315"/>
      <c r="K296" s="3315"/>
    </row>
    <row r="297" spans="1:11" s="3280" customFormat="1" ht="12.75">
      <c r="A297" s="3321"/>
      <c r="B297" s="3314"/>
      <c r="C297" s="3314"/>
      <c r="D297" s="3314"/>
      <c r="E297" s="3315"/>
      <c r="F297" s="3315"/>
      <c r="G297" s="3315"/>
      <c r="H297" s="3315"/>
      <c r="I297" s="3315"/>
      <c r="J297" s="3315"/>
      <c r="K297" s="3315"/>
    </row>
    <row r="298" spans="1:11" s="3280" customFormat="1" ht="12.75">
      <c r="A298" s="3321"/>
      <c r="B298" s="3314"/>
      <c r="C298" s="3314"/>
      <c r="D298" s="3314"/>
      <c r="E298" s="3315"/>
      <c r="F298" s="3315"/>
      <c r="G298" s="3315"/>
      <c r="H298" s="3315"/>
      <c r="I298" s="3315"/>
      <c r="J298" s="3315"/>
      <c r="K298" s="3315"/>
    </row>
    <row r="299" spans="1:11" s="3280" customFormat="1" ht="12.75">
      <c r="A299" s="3321"/>
      <c r="B299" s="3314"/>
      <c r="C299" s="3314"/>
      <c r="D299" s="3314"/>
      <c r="E299" s="3315"/>
      <c r="F299" s="3315"/>
      <c r="G299" s="3315"/>
      <c r="H299" s="3315"/>
      <c r="I299" s="3315"/>
      <c r="J299" s="3315"/>
      <c r="K299" s="3315"/>
    </row>
    <row r="300" spans="1:11" s="3280" customFormat="1" ht="12.75">
      <c r="A300" s="3321"/>
      <c r="B300" s="3314"/>
      <c r="C300" s="3314"/>
      <c r="D300" s="3314"/>
      <c r="E300" s="3315"/>
      <c r="F300" s="3315"/>
      <c r="G300" s="3315"/>
      <c r="H300" s="3315"/>
      <c r="I300" s="3315"/>
      <c r="J300" s="3315"/>
      <c r="K300" s="3315"/>
    </row>
    <row r="301" spans="1:11" s="3280" customFormat="1" ht="12.75">
      <c r="A301" s="3321"/>
      <c r="B301" s="3314"/>
      <c r="C301" s="3314"/>
      <c r="D301" s="3314"/>
      <c r="E301" s="3315"/>
      <c r="F301" s="3315"/>
      <c r="G301" s="3315"/>
      <c r="H301" s="3315"/>
      <c r="I301" s="3315"/>
      <c r="J301" s="3315"/>
      <c r="K301" s="3315"/>
    </row>
    <row r="302" spans="1:11" s="3280" customFormat="1" ht="12.75">
      <c r="A302" s="3321"/>
      <c r="B302" s="3314"/>
      <c r="C302" s="3314"/>
      <c r="D302" s="3314"/>
      <c r="E302" s="3315"/>
      <c r="F302" s="3315"/>
      <c r="G302" s="3315"/>
      <c r="H302" s="3315"/>
      <c r="I302" s="3315"/>
      <c r="J302" s="3315"/>
      <c r="K302" s="3315"/>
    </row>
    <row r="303" spans="1:11" s="3280" customFormat="1" ht="12.75">
      <c r="A303" s="3321"/>
      <c r="B303" s="3314"/>
      <c r="C303" s="3314"/>
      <c r="D303" s="3314"/>
      <c r="E303" s="3315"/>
      <c r="F303" s="3315"/>
      <c r="G303" s="3315"/>
      <c r="H303" s="3315"/>
      <c r="I303" s="3315"/>
      <c r="J303" s="3315"/>
      <c r="K303" s="3315"/>
    </row>
    <row r="304" spans="1:11" s="3280" customFormat="1" ht="12.75">
      <c r="A304" s="3321"/>
      <c r="B304" s="3314"/>
      <c r="C304" s="3314"/>
      <c r="D304" s="3314"/>
      <c r="E304" s="3315"/>
      <c r="F304" s="3315"/>
      <c r="G304" s="3315"/>
      <c r="H304" s="3315"/>
      <c r="I304" s="3315"/>
      <c r="J304" s="3315"/>
      <c r="K304" s="3315"/>
    </row>
    <row r="305" spans="1:11" s="3280" customFormat="1" ht="12.75">
      <c r="A305" s="3321"/>
      <c r="B305" s="3314"/>
      <c r="C305" s="3314"/>
      <c r="D305" s="3314"/>
      <c r="E305" s="3315"/>
      <c r="F305" s="3315"/>
      <c r="G305" s="3315"/>
      <c r="H305" s="3315"/>
      <c r="I305" s="3315"/>
      <c r="J305" s="3315"/>
      <c r="K305" s="3315"/>
    </row>
    <row r="306" spans="1:11" s="3280" customFormat="1" ht="12.75">
      <c r="A306" s="3321"/>
      <c r="B306" s="3314"/>
      <c r="C306" s="3314"/>
      <c r="D306" s="3314"/>
      <c r="E306" s="3315"/>
      <c r="F306" s="3315"/>
      <c r="G306" s="3315"/>
      <c r="H306" s="3315"/>
      <c r="I306" s="3315"/>
      <c r="J306" s="3315"/>
      <c r="K306" s="3315"/>
    </row>
    <row r="307" spans="1:11" s="3280" customFormat="1" ht="12.75">
      <c r="A307" s="3321"/>
      <c r="B307" s="3314"/>
      <c r="C307" s="3314"/>
      <c r="D307" s="3314"/>
      <c r="E307" s="3315"/>
      <c r="F307" s="3315"/>
      <c r="G307" s="3315"/>
      <c r="H307" s="3315"/>
      <c r="I307" s="3315"/>
      <c r="J307" s="3315"/>
      <c r="K307" s="3315"/>
    </row>
    <row r="308" spans="1:11" s="3280" customFormat="1" ht="12.75">
      <c r="A308" s="3321"/>
      <c r="B308" s="3314"/>
      <c r="C308" s="3314"/>
      <c r="D308" s="3314"/>
      <c r="E308" s="3315"/>
      <c r="F308" s="3315"/>
      <c r="G308" s="3315"/>
      <c r="H308" s="3315"/>
      <c r="I308" s="3315"/>
      <c r="J308" s="3315"/>
      <c r="K308" s="3315"/>
    </row>
    <row r="309" spans="1:11" s="3280" customFormat="1" ht="12.75">
      <c r="A309" s="3321"/>
      <c r="B309" s="3314"/>
      <c r="C309" s="3314"/>
      <c r="D309" s="3314"/>
      <c r="E309" s="3315"/>
      <c r="F309" s="3315"/>
      <c r="G309" s="3315"/>
      <c r="H309" s="3315"/>
      <c r="I309" s="3315"/>
      <c r="J309" s="3315"/>
      <c r="K309" s="3315"/>
    </row>
    <row r="310" spans="1:11" s="3280" customFormat="1" ht="12.75">
      <c r="A310" s="3321"/>
      <c r="B310" s="3314"/>
      <c r="C310" s="3314"/>
      <c r="D310" s="3314"/>
      <c r="E310" s="3315"/>
      <c r="F310" s="3315"/>
      <c r="G310" s="3315"/>
      <c r="H310" s="3315"/>
      <c r="I310" s="3315"/>
      <c r="J310" s="3315"/>
      <c r="K310" s="3315"/>
    </row>
    <row r="311" spans="1:11" s="3280" customFormat="1" ht="12.75">
      <c r="A311" s="3321"/>
      <c r="B311" s="3314"/>
      <c r="C311" s="3314"/>
      <c r="D311" s="3314"/>
      <c r="E311" s="3315"/>
      <c r="F311" s="3315"/>
      <c r="G311" s="3315"/>
      <c r="H311" s="3315"/>
      <c r="I311" s="3315"/>
      <c r="J311" s="3315"/>
      <c r="K311" s="3315"/>
    </row>
    <row r="312" spans="1:11" s="3280" customFormat="1" ht="12.75">
      <c r="A312" s="3321"/>
      <c r="B312" s="3314"/>
      <c r="C312" s="3314"/>
      <c r="D312" s="3314"/>
      <c r="E312" s="3315"/>
      <c r="F312" s="3315"/>
      <c r="G312" s="3315"/>
      <c r="H312" s="3315"/>
      <c r="I312" s="3315"/>
      <c r="J312" s="3315"/>
      <c r="K312" s="3315"/>
    </row>
    <row r="313" spans="1:11" s="3280" customFormat="1" ht="12.75">
      <c r="A313" s="3321"/>
      <c r="B313" s="3314"/>
      <c r="C313" s="3314"/>
      <c r="D313" s="3314"/>
      <c r="E313" s="3315"/>
      <c r="F313" s="3315"/>
      <c r="G313" s="3315"/>
      <c r="H313" s="3315"/>
      <c r="I313" s="3315"/>
      <c r="J313" s="3315"/>
      <c r="K313" s="3315"/>
    </row>
    <row r="314" spans="1:11" s="3280" customFormat="1" ht="12.75">
      <c r="A314" s="3321"/>
      <c r="B314" s="3314"/>
      <c r="C314" s="3314"/>
      <c r="D314" s="3314"/>
      <c r="E314" s="3315"/>
      <c r="F314" s="3315"/>
      <c r="G314" s="3315"/>
      <c r="H314" s="3315"/>
      <c r="I314" s="3315"/>
      <c r="J314" s="3315"/>
      <c r="K314" s="3315"/>
    </row>
    <row r="315" spans="1:11" s="3280" customFormat="1" ht="12.75">
      <c r="A315" s="3321"/>
      <c r="B315" s="3314"/>
      <c r="C315" s="3314"/>
      <c r="D315" s="3314"/>
      <c r="E315" s="3315"/>
      <c r="F315" s="3315"/>
      <c r="G315" s="3315"/>
      <c r="H315" s="3315"/>
      <c r="I315" s="3315"/>
      <c r="J315" s="3315"/>
      <c r="K315" s="3315"/>
    </row>
    <row r="316" spans="1:11" s="3280" customFormat="1" ht="12.75">
      <c r="A316" s="3321"/>
      <c r="B316" s="3314"/>
      <c r="C316" s="3314"/>
      <c r="D316" s="3314"/>
      <c r="E316" s="3315"/>
      <c r="F316" s="3315"/>
      <c r="G316" s="3315"/>
      <c r="H316" s="3315"/>
      <c r="I316" s="3315"/>
      <c r="J316" s="3315"/>
      <c r="K316" s="3315"/>
    </row>
    <row r="317" spans="1:11" s="3280" customFormat="1" ht="12.75">
      <c r="A317" s="3321"/>
      <c r="B317" s="3314"/>
      <c r="C317" s="3314"/>
      <c r="D317" s="3314"/>
      <c r="E317" s="3315"/>
      <c r="F317" s="3315"/>
      <c r="G317" s="3315"/>
      <c r="H317" s="3315"/>
      <c r="I317" s="3315"/>
      <c r="J317" s="3315"/>
      <c r="K317" s="3315"/>
    </row>
    <row r="318" spans="1:11" s="3280" customFormat="1" ht="12.75">
      <c r="A318" s="3321"/>
      <c r="B318" s="3314"/>
      <c r="C318" s="3314"/>
      <c r="D318" s="3314"/>
      <c r="E318" s="3315"/>
      <c r="F318" s="3315"/>
      <c r="G318" s="3315"/>
      <c r="H318" s="3315"/>
      <c r="I318" s="3315"/>
      <c r="J318" s="3315"/>
      <c r="K318" s="3315"/>
    </row>
    <row r="319" spans="1:11" s="3280" customFormat="1" ht="12.75">
      <c r="A319" s="3321"/>
      <c r="B319" s="3314"/>
      <c r="C319" s="3314"/>
      <c r="D319" s="3314"/>
      <c r="E319" s="3315"/>
      <c r="F319" s="3315"/>
      <c r="G319" s="3315"/>
      <c r="H319" s="3315"/>
      <c r="I319" s="3315"/>
      <c r="J319" s="3315"/>
      <c r="K319" s="3315"/>
    </row>
    <row r="320" spans="1:11" s="3280" customFormat="1" ht="12.75">
      <c r="A320" s="3321"/>
      <c r="B320" s="3314"/>
      <c r="C320" s="3314"/>
      <c r="D320" s="3314"/>
      <c r="E320" s="3315"/>
      <c r="F320" s="3315"/>
      <c r="G320" s="3315"/>
      <c r="H320" s="3315"/>
      <c r="I320" s="3315"/>
      <c r="J320" s="3315"/>
      <c r="K320" s="3315"/>
    </row>
    <row r="321" spans="1:11" s="3280" customFormat="1" ht="12.75">
      <c r="A321" s="3321"/>
      <c r="B321" s="3314"/>
      <c r="C321" s="3314"/>
      <c r="D321" s="3314"/>
      <c r="E321" s="3315"/>
      <c r="F321" s="3315"/>
      <c r="G321" s="3315"/>
      <c r="H321" s="3315"/>
      <c r="I321" s="3315"/>
      <c r="J321" s="3315"/>
      <c r="K321" s="3315"/>
    </row>
    <row r="322" spans="1:11" s="3280" customFormat="1" ht="12.75">
      <c r="A322" s="3321"/>
      <c r="B322" s="3314"/>
      <c r="C322" s="3314"/>
      <c r="D322" s="3314"/>
      <c r="E322" s="3315"/>
      <c r="F322" s="3315"/>
      <c r="G322" s="3315"/>
      <c r="H322" s="3315"/>
      <c r="I322" s="3315"/>
      <c r="J322" s="3315"/>
      <c r="K322" s="3315"/>
    </row>
    <row r="323" spans="1:11" s="3280" customFormat="1" ht="12.75">
      <c r="A323" s="3321"/>
      <c r="B323" s="3314"/>
      <c r="C323" s="3314"/>
      <c r="D323" s="3314"/>
      <c r="E323" s="3315"/>
      <c r="F323" s="3315"/>
      <c r="G323" s="3315"/>
      <c r="H323" s="3315"/>
      <c r="I323" s="3315"/>
      <c r="J323" s="3315"/>
      <c r="K323" s="3315"/>
    </row>
    <row r="324" spans="1:11" s="3280" customFormat="1" ht="12.75">
      <c r="A324" s="3321"/>
      <c r="B324" s="3314"/>
      <c r="C324" s="3314"/>
      <c r="D324" s="3314"/>
      <c r="E324" s="3315"/>
      <c r="F324" s="3315"/>
      <c r="G324" s="3315"/>
      <c r="H324" s="3315"/>
      <c r="I324" s="3315"/>
      <c r="J324" s="3315"/>
      <c r="K324" s="3315"/>
    </row>
    <row r="325" spans="1:11" s="3280" customFormat="1" ht="12.75">
      <c r="A325" s="3321"/>
      <c r="B325" s="3314"/>
      <c r="C325" s="3314"/>
      <c r="D325" s="3314"/>
      <c r="E325" s="3315"/>
      <c r="F325" s="3315"/>
      <c r="G325" s="3315"/>
      <c r="H325" s="3315"/>
      <c r="I325" s="3315"/>
      <c r="J325" s="3315"/>
      <c r="K325" s="3315"/>
    </row>
    <row r="326" spans="1:11" s="3280" customFormat="1" ht="12.75">
      <c r="A326" s="3321"/>
      <c r="B326" s="3314"/>
      <c r="C326" s="3314"/>
      <c r="D326" s="3314"/>
      <c r="E326" s="3315"/>
      <c r="F326" s="3315"/>
      <c r="G326" s="3315"/>
      <c r="H326" s="3315"/>
      <c r="I326" s="3315"/>
      <c r="J326" s="3315"/>
      <c r="K326" s="3315"/>
    </row>
    <row r="327" spans="1:11" s="3280" customFormat="1" ht="12.75">
      <c r="A327" s="3321"/>
      <c r="B327" s="3314"/>
      <c r="C327" s="3314"/>
      <c r="D327" s="3314"/>
      <c r="E327" s="3315"/>
      <c r="F327" s="3315"/>
      <c r="G327" s="3315"/>
      <c r="H327" s="3315"/>
      <c r="I327" s="3315"/>
      <c r="J327" s="3315"/>
      <c r="K327" s="3315"/>
    </row>
    <row r="328" spans="1:11" s="3280" customFormat="1" ht="12.75">
      <c r="A328" s="3321"/>
      <c r="B328" s="3314"/>
      <c r="C328" s="3314"/>
      <c r="D328" s="3314"/>
      <c r="E328" s="3315"/>
      <c r="F328" s="3315"/>
      <c r="G328" s="3315"/>
      <c r="H328" s="3315"/>
      <c r="I328" s="3315"/>
      <c r="J328" s="3315"/>
      <c r="K328" s="3315"/>
    </row>
    <row r="329" spans="1:11" s="3280" customFormat="1" ht="12.75">
      <c r="A329" s="3321"/>
      <c r="B329" s="3314"/>
      <c r="C329" s="3314"/>
      <c r="D329" s="3314"/>
      <c r="E329" s="3315"/>
      <c r="F329" s="3315"/>
      <c r="G329" s="3315"/>
      <c r="H329" s="3315"/>
      <c r="I329" s="3315"/>
      <c r="J329" s="3315"/>
      <c r="K329" s="3315"/>
    </row>
    <row r="330" spans="1:11" s="3280" customFormat="1" ht="12.75">
      <c r="A330" s="3321"/>
      <c r="B330" s="3314"/>
      <c r="C330" s="3314"/>
      <c r="D330" s="3314"/>
      <c r="E330" s="3315"/>
      <c r="F330" s="3315"/>
      <c r="G330" s="3315"/>
      <c r="H330" s="3315"/>
      <c r="I330" s="3315"/>
      <c r="J330" s="3315"/>
      <c r="K330" s="3315"/>
    </row>
    <row r="331" spans="1:11" s="3280" customFormat="1" ht="12.75">
      <c r="A331" s="3321"/>
      <c r="B331" s="3314"/>
      <c r="C331" s="3314"/>
      <c r="D331" s="3314"/>
      <c r="E331" s="3315"/>
      <c r="F331" s="3315"/>
      <c r="G331" s="3315"/>
      <c r="H331" s="3315"/>
      <c r="I331" s="3315"/>
      <c r="J331" s="3315"/>
      <c r="K331" s="3315"/>
    </row>
    <row r="332" spans="1:11" s="3280" customFormat="1" ht="12.75">
      <c r="A332" s="3321"/>
      <c r="B332" s="3314"/>
      <c r="C332" s="3314"/>
      <c r="D332" s="3314"/>
      <c r="E332" s="3315"/>
      <c r="F332" s="3315"/>
      <c r="G332" s="3315"/>
      <c r="H332" s="3315"/>
      <c r="I332" s="3315"/>
      <c r="J332" s="3315"/>
      <c r="K332" s="3315"/>
    </row>
    <row r="333" spans="1:11" s="3280" customFormat="1" ht="12.75">
      <c r="A333" s="3321"/>
      <c r="B333" s="3314"/>
      <c r="C333" s="3314"/>
      <c r="D333" s="3314"/>
      <c r="E333" s="3315"/>
      <c r="F333" s="3315"/>
      <c r="G333" s="3315"/>
      <c r="H333" s="3315"/>
      <c r="I333" s="3315"/>
      <c r="J333" s="3315"/>
      <c r="K333" s="3315"/>
    </row>
    <row r="334" spans="1:11" s="3280" customFormat="1" ht="12.75">
      <c r="A334" s="3321"/>
      <c r="B334" s="3314"/>
      <c r="C334" s="3314"/>
      <c r="D334" s="3314"/>
      <c r="E334" s="3315"/>
      <c r="F334" s="3315"/>
      <c r="G334" s="3315"/>
      <c r="H334" s="3315"/>
      <c r="I334" s="3315"/>
      <c r="J334" s="3315"/>
      <c r="K334" s="3315"/>
    </row>
    <row r="335" spans="1:11" s="3280" customFormat="1" ht="12.75">
      <c r="A335" s="3321"/>
      <c r="B335" s="3314"/>
      <c r="C335" s="3314"/>
      <c r="D335" s="3314"/>
      <c r="E335" s="3315"/>
      <c r="F335" s="3315"/>
      <c r="G335" s="3315"/>
      <c r="H335" s="3315"/>
      <c r="I335" s="3315"/>
      <c r="J335" s="3315"/>
      <c r="K335" s="3315"/>
    </row>
    <row r="336" spans="1:11" s="3280" customFormat="1" ht="12.75">
      <c r="A336" s="3321"/>
      <c r="B336" s="3314"/>
      <c r="C336" s="3314"/>
      <c r="D336" s="3314"/>
      <c r="E336" s="3315"/>
      <c r="F336" s="3315"/>
      <c r="G336" s="3315"/>
      <c r="H336" s="3315"/>
      <c r="I336" s="3315"/>
      <c r="J336" s="3315"/>
      <c r="K336" s="3315"/>
    </row>
    <row r="337" spans="1:11" s="3280" customFormat="1" ht="12.75">
      <c r="A337" s="3321"/>
      <c r="B337" s="3314"/>
      <c r="C337" s="3314"/>
      <c r="D337" s="3314"/>
      <c r="E337" s="3315"/>
      <c r="F337" s="3315"/>
      <c r="G337" s="3315"/>
      <c r="H337" s="3315"/>
      <c r="I337" s="3315"/>
      <c r="J337" s="3315"/>
      <c r="K337" s="3315"/>
    </row>
    <row r="338" spans="1:11" s="3280" customFormat="1" ht="12.75">
      <c r="A338" s="3321"/>
      <c r="B338" s="3314"/>
      <c r="C338" s="3314"/>
      <c r="D338" s="3314"/>
      <c r="E338" s="3315"/>
      <c r="F338" s="3315"/>
      <c r="G338" s="3315"/>
      <c r="H338" s="3315"/>
      <c r="I338" s="3315"/>
      <c r="J338" s="3315"/>
      <c r="K338" s="3315"/>
    </row>
    <row r="339" spans="1:11" s="3280" customFormat="1" ht="12.75">
      <c r="A339" s="3321"/>
      <c r="B339" s="3314"/>
      <c r="C339" s="3314"/>
      <c r="D339" s="3314"/>
      <c r="E339" s="3315"/>
      <c r="F339" s="3315"/>
      <c r="G339" s="3315"/>
      <c r="H339" s="3315"/>
      <c r="I339" s="3315"/>
      <c r="J339" s="3315"/>
      <c r="K339" s="3315"/>
    </row>
    <row r="340" spans="1:11" s="3280" customFormat="1" ht="12.75">
      <c r="A340" s="3321"/>
      <c r="B340" s="3314"/>
      <c r="C340" s="3314"/>
      <c r="D340" s="3314"/>
      <c r="E340" s="3315"/>
      <c r="F340" s="3315"/>
      <c r="G340" s="3315"/>
      <c r="H340" s="3315"/>
      <c r="I340" s="3315"/>
      <c r="J340" s="3315"/>
      <c r="K340" s="3315"/>
    </row>
    <row r="341" spans="1:11" s="3280" customFormat="1" ht="12.75">
      <c r="A341" s="3321"/>
      <c r="B341" s="3314"/>
      <c r="C341" s="3314"/>
      <c r="D341" s="3314"/>
      <c r="E341" s="3315"/>
      <c r="F341" s="3315"/>
      <c r="G341" s="3315"/>
      <c r="H341" s="3315"/>
      <c r="I341" s="3315"/>
      <c r="J341" s="3315"/>
      <c r="K341" s="3315"/>
    </row>
    <row r="342" spans="1:11" s="3280" customFormat="1" ht="12.75">
      <c r="A342" s="3321"/>
      <c r="B342" s="3314"/>
      <c r="C342" s="3314"/>
      <c r="D342" s="3314"/>
      <c r="E342" s="3315"/>
      <c r="F342" s="3315"/>
      <c r="G342" s="3315"/>
      <c r="H342" s="3315"/>
      <c r="I342" s="3315"/>
      <c r="J342" s="3315"/>
      <c r="K342" s="3315"/>
    </row>
    <row r="343" spans="1:11" s="3280" customFormat="1" ht="12.75">
      <c r="A343" s="3321"/>
      <c r="B343" s="3314"/>
      <c r="C343" s="3314"/>
      <c r="D343" s="3314"/>
      <c r="E343" s="3315"/>
      <c r="F343" s="3315"/>
      <c r="G343" s="3315"/>
      <c r="H343" s="3315"/>
      <c r="I343" s="3315"/>
      <c r="J343" s="3315"/>
      <c r="K343" s="3315"/>
    </row>
    <row r="344" spans="1:11" s="3280" customFormat="1" ht="12.75">
      <c r="A344" s="3321"/>
      <c r="B344" s="3314"/>
      <c r="C344" s="3314"/>
      <c r="D344" s="3314"/>
      <c r="E344" s="3315"/>
      <c r="F344" s="3315"/>
      <c r="G344" s="3315"/>
      <c r="H344" s="3315"/>
      <c r="I344" s="3315"/>
      <c r="J344" s="3315"/>
      <c r="K344" s="3315"/>
    </row>
    <row r="345" spans="1:11" s="3280" customFormat="1" ht="12.75">
      <c r="A345" s="3321"/>
      <c r="B345" s="3314"/>
      <c r="C345" s="3314"/>
      <c r="D345" s="3314"/>
      <c r="E345" s="3315"/>
      <c r="F345" s="3315"/>
      <c r="G345" s="3315"/>
      <c r="H345" s="3315"/>
      <c r="I345" s="3315"/>
      <c r="J345" s="3315"/>
      <c r="K345" s="3315"/>
    </row>
    <row r="346" spans="1:11" s="3280" customFormat="1" ht="12.75">
      <c r="A346" s="3321"/>
      <c r="B346" s="3314"/>
      <c r="C346" s="3314"/>
      <c r="D346" s="3314"/>
      <c r="E346" s="3315"/>
      <c r="F346" s="3315"/>
      <c r="G346" s="3315"/>
      <c r="H346" s="3315"/>
      <c r="I346" s="3315"/>
      <c r="J346" s="3315"/>
      <c r="K346" s="3315"/>
    </row>
    <row r="347" spans="1:11" s="3280" customFormat="1" ht="12.75">
      <c r="A347" s="3321"/>
      <c r="B347" s="3314"/>
      <c r="C347" s="3314"/>
      <c r="D347" s="3314"/>
      <c r="E347" s="3315"/>
      <c r="F347" s="3315"/>
      <c r="G347" s="3315"/>
      <c r="H347" s="3315"/>
      <c r="I347" s="3315"/>
      <c r="J347" s="3315"/>
      <c r="K347" s="3315"/>
    </row>
    <row r="348" spans="1:11" s="3280" customFormat="1" ht="12.75">
      <c r="A348" s="3321"/>
      <c r="B348" s="3314"/>
      <c r="C348" s="3314"/>
      <c r="D348" s="3314"/>
      <c r="E348" s="3315"/>
      <c r="F348" s="3315"/>
      <c r="G348" s="3315"/>
      <c r="H348" s="3315"/>
      <c r="I348" s="3315"/>
      <c r="J348" s="3315"/>
      <c r="K348" s="3315"/>
    </row>
    <row r="349" spans="1:11" s="3280" customFormat="1" ht="12.75">
      <c r="A349" s="3321"/>
      <c r="B349" s="3314"/>
      <c r="C349" s="3314"/>
      <c r="D349" s="3314"/>
      <c r="E349" s="3315"/>
      <c r="F349" s="3315"/>
      <c r="G349" s="3315"/>
      <c r="H349" s="3315"/>
      <c r="I349" s="3315"/>
      <c r="J349" s="3315"/>
      <c r="K349" s="3315"/>
    </row>
    <row r="350" spans="1:11" s="3280" customFormat="1" ht="12.75">
      <c r="A350" s="3321"/>
      <c r="B350" s="3314"/>
      <c r="C350" s="3314"/>
      <c r="D350" s="3314"/>
      <c r="E350" s="3315"/>
      <c r="F350" s="3315"/>
      <c r="G350" s="3315"/>
      <c r="H350" s="3315"/>
      <c r="I350" s="3315"/>
      <c r="J350" s="3315"/>
      <c r="K350" s="3315"/>
    </row>
    <row r="351" spans="1:11" s="3280" customFormat="1" ht="12.75">
      <c r="A351" s="3321"/>
      <c r="B351" s="3314"/>
      <c r="C351" s="3314"/>
      <c r="D351" s="3314"/>
      <c r="E351" s="3315"/>
      <c r="F351" s="3315"/>
      <c r="G351" s="3315"/>
      <c r="H351" s="3315"/>
      <c r="I351" s="3315"/>
      <c r="J351" s="3315"/>
      <c r="K351" s="3315"/>
    </row>
    <row r="352" spans="1:11" s="3280" customFormat="1" ht="12.75">
      <c r="A352" s="3321"/>
      <c r="B352" s="3314"/>
      <c r="C352" s="3314"/>
      <c r="D352" s="3314"/>
      <c r="E352" s="3315"/>
      <c r="F352" s="3315"/>
      <c r="G352" s="3315"/>
      <c r="H352" s="3315"/>
      <c r="I352" s="3315"/>
      <c r="J352" s="3315"/>
      <c r="K352" s="3315"/>
    </row>
    <row r="353" spans="1:11" s="3280" customFormat="1" ht="12.75">
      <c r="A353" s="3321"/>
      <c r="B353" s="3314"/>
      <c r="C353" s="3314"/>
      <c r="D353" s="3314"/>
      <c r="E353" s="3315"/>
      <c r="F353" s="3315"/>
      <c r="G353" s="3315"/>
      <c r="H353" s="3315"/>
      <c r="I353" s="3315"/>
      <c r="J353" s="3315"/>
      <c r="K353" s="3315"/>
    </row>
    <row r="354" spans="1:11" s="3280" customFormat="1" ht="12.75">
      <c r="A354" s="3321"/>
      <c r="B354" s="3314"/>
      <c r="C354" s="3314"/>
      <c r="D354" s="3314"/>
      <c r="E354" s="3315"/>
      <c r="F354" s="3315"/>
      <c r="G354" s="3315"/>
      <c r="H354" s="3315"/>
      <c r="I354" s="3315"/>
      <c r="J354" s="3315"/>
      <c r="K354" s="3315"/>
    </row>
    <row r="355" spans="1:11" s="3280" customFormat="1" ht="12.75">
      <c r="A355" s="3321"/>
      <c r="B355" s="3314"/>
      <c r="C355" s="3314"/>
      <c r="D355" s="3314"/>
      <c r="E355" s="3315"/>
      <c r="F355" s="3315"/>
      <c r="G355" s="3315"/>
      <c r="H355" s="3315"/>
      <c r="I355" s="3315"/>
      <c r="J355" s="3315"/>
      <c r="K355" s="3315"/>
    </row>
    <row r="356" spans="1:11" s="3280" customFormat="1" ht="12.75">
      <c r="A356" s="3321"/>
      <c r="B356" s="3314"/>
      <c r="C356" s="3314"/>
      <c r="D356" s="3314"/>
      <c r="E356" s="3315"/>
      <c r="F356" s="3315"/>
      <c r="G356" s="3315"/>
      <c r="H356" s="3315"/>
      <c r="I356" s="3315"/>
      <c r="J356" s="3315"/>
      <c r="K356" s="3315"/>
    </row>
    <row r="357" spans="1:11" s="3280" customFormat="1" ht="12.75">
      <c r="A357" s="3321"/>
      <c r="B357" s="3314"/>
      <c r="C357" s="3314"/>
      <c r="D357" s="3314"/>
      <c r="E357" s="3315"/>
      <c r="F357" s="3315"/>
      <c r="G357" s="3315"/>
      <c r="H357" s="3315"/>
      <c r="I357" s="3315"/>
      <c r="J357" s="3315"/>
      <c r="K357" s="3315"/>
    </row>
    <row r="358" spans="1:11" s="3280" customFormat="1" ht="12.75">
      <c r="A358" s="3321"/>
      <c r="B358" s="3314"/>
      <c r="C358" s="3314"/>
      <c r="D358" s="3314"/>
      <c r="E358" s="3315"/>
      <c r="F358" s="3315"/>
      <c r="G358" s="3315"/>
      <c r="H358" s="3315"/>
      <c r="I358" s="3315"/>
      <c r="J358" s="3315"/>
      <c r="K358" s="3315"/>
    </row>
    <row r="359" spans="1:11" s="3280" customFormat="1" ht="12.75">
      <c r="A359" s="3321"/>
      <c r="B359" s="3314"/>
      <c r="C359" s="3314"/>
      <c r="D359" s="3314"/>
      <c r="E359" s="3315"/>
      <c r="F359" s="3315"/>
      <c r="G359" s="3315"/>
      <c r="H359" s="3315"/>
      <c r="I359" s="3315"/>
      <c r="J359" s="3315"/>
      <c r="K359" s="3315"/>
    </row>
    <row r="360" spans="1:11" s="3280" customFormat="1" ht="12.75">
      <c r="A360" s="3321"/>
      <c r="B360" s="3314"/>
      <c r="C360" s="3314"/>
      <c r="D360" s="3314"/>
      <c r="E360" s="3315"/>
      <c r="F360" s="3315"/>
      <c r="G360" s="3315"/>
      <c r="H360" s="3315"/>
      <c r="I360" s="3315"/>
      <c r="J360" s="3315"/>
      <c r="K360" s="3315"/>
    </row>
    <row r="361" spans="1:11" s="3280" customFormat="1" ht="12.75">
      <c r="A361" s="3321"/>
      <c r="B361" s="3314"/>
      <c r="C361" s="3314"/>
      <c r="D361" s="3314"/>
      <c r="E361" s="3315"/>
      <c r="F361" s="3315"/>
      <c r="G361" s="3315"/>
      <c r="H361" s="3315"/>
      <c r="I361" s="3315"/>
      <c r="J361" s="3315"/>
      <c r="K361" s="3315"/>
    </row>
    <row r="362" spans="1:11" s="3280" customFormat="1" ht="12.75">
      <c r="A362" s="3321"/>
      <c r="B362" s="3314"/>
      <c r="C362" s="3314"/>
      <c r="D362" s="3314"/>
      <c r="E362" s="3315"/>
      <c r="F362" s="3315"/>
      <c r="G362" s="3315"/>
      <c r="H362" s="3315"/>
      <c r="I362" s="3315"/>
      <c r="J362" s="3315"/>
      <c r="K362" s="3315"/>
    </row>
    <row r="363" spans="1:11" s="3280" customFormat="1" ht="12.75">
      <c r="A363" s="3321"/>
      <c r="B363" s="3314"/>
      <c r="C363" s="3314"/>
      <c r="D363" s="3314"/>
      <c r="E363" s="3315"/>
      <c r="F363" s="3315"/>
      <c r="G363" s="3315"/>
      <c r="H363" s="3315"/>
      <c r="I363" s="3315"/>
      <c r="J363" s="3315"/>
      <c r="K363" s="3315"/>
    </row>
    <row r="364" spans="1:11" s="3280" customFormat="1" ht="12.75">
      <c r="A364" s="3321"/>
      <c r="B364" s="3314"/>
      <c r="C364" s="3314"/>
      <c r="D364" s="3314"/>
      <c r="E364" s="3315"/>
      <c r="F364" s="3315"/>
      <c r="G364" s="3315"/>
      <c r="H364" s="3315"/>
      <c r="I364" s="3315"/>
      <c r="J364" s="3315"/>
      <c r="K364" s="3315"/>
    </row>
    <row r="365" spans="1:11" s="3280" customFormat="1" ht="12.75">
      <c r="A365" s="3321"/>
      <c r="B365" s="3314"/>
      <c r="C365" s="3314"/>
      <c r="D365" s="3314"/>
      <c r="E365" s="3315"/>
      <c r="F365" s="3315"/>
      <c r="G365" s="3315"/>
      <c r="H365" s="3315"/>
      <c r="I365" s="3315"/>
      <c r="J365" s="3315"/>
      <c r="K365" s="3315"/>
    </row>
    <row r="366" spans="1:11" s="3280" customFormat="1" ht="12.75">
      <c r="A366" s="3321"/>
      <c r="B366" s="3314"/>
      <c r="C366" s="3314"/>
      <c r="D366" s="3314"/>
      <c r="E366" s="3315"/>
      <c r="F366" s="3315"/>
      <c r="G366" s="3315"/>
      <c r="H366" s="3315"/>
      <c r="I366" s="3315"/>
      <c r="J366" s="3315"/>
      <c r="K366" s="3315"/>
    </row>
    <row r="367" spans="1:11" s="3280" customFormat="1" ht="12.75">
      <c r="A367" s="3321"/>
      <c r="B367" s="3314"/>
      <c r="C367" s="3314"/>
      <c r="D367" s="3314"/>
      <c r="E367" s="3315"/>
      <c r="F367" s="3315"/>
      <c r="G367" s="3315"/>
      <c r="H367" s="3315"/>
      <c r="I367" s="3315"/>
      <c r="J367" s="3315"/>
      <c r="K367" s="3315"/>
    </row>
    <row r="368" spans="1:11" s="3280" customFormat="1" ht="12.75">
      <c r="A368" s="3321"/>
      <c r="B368" s="3314"/>
      <c r="C368" s="3314"/>
      <c r="D368" s="3314"/>
      <c r="E368" s="3315"/>
      <c r="F368" s="3315"/>
      <c r="G368" s="3315"/>
      <c r="H368" s="3315"/>
      <c r="I368" s="3315"/>
      <c r="J368" s="3315"/>
      <c r="K368" s="3315"/>
    </row>
    <row r="369" spans="1:11" s="3280" customFormat="1" ht="12.75">
      <c r="A369" s="3321"/>
      <c r="B369" s="3314"/>
      <c r="C369" s="3314"/>
      <c r="D369" s="3314"/>
      <c r="E369" s="3315"/>
      <c r="F369" s="3315"/>
      <c r="G369" s="3315"/>
      <c r="H369" s="3315"/>
      <c r="I369" s="3315"/>
      <c r="J369" s="3315"/>
      <c r="K369" s="3315"/>
    </row>
    <row r="370" spans="1:11" s="3280" customFormat="1" ht="12.75">
      <c r="A370" s="3321"/>
      <c r="B370" s="3314"/>
      <c r="C370" s="3314"/>
      <c r="D370" s="3314"/>
      <c r="E370" s="3315"/>
      <c r="F370" s="3315"/>
      <c r="G370" s="3315"/>
      <c r="H370" s="3315"/>
      <c r="I370" s="3315"/>
      <c r="J370" s="3315"/>
      <c r="K370" s="3315"/>
    </row>
    <row r="371" spans="1:11" s="3280" customFormat="1" ht="12.75">
      <c r="A371" s="3321"/>
      <c r="B371" s="3314"/>
      <c r="C371" s="3314"/>
      <c r="D371" s="3314"/>
      <c r="E371" s="3315"/>
      <c r="F371" s="3315"/>
      <c r="G371" s="3315"/>
      <c r="H371" s="3315"/>
      <c r="I371" s="3315"/>
      <c r="J371" s="3315"/>
      <c r="K371" s="3315"/>
    </row>
    <row r="372" spans="1:11" s="3280" customFormat="1" ht="12.75">
      <c r="A372" s="3321"/>
      <c r="B372" s="3314"/>
      <c r="C372" s="3314"/>
      <c r="D372" s="3314"/>
      <c r="E372" s="3315"/>
      <c r="F372" s="3315"/>
      <c r="G372" s="3315"/>
      <c r="H372" s="3315"/>
      <c r="I372" s="3315"/>
      <c r="J372" s="3315"/>
      <c r="K372" s="3315"/>
    </row>
    <row r="373" spans="1:11" s="3280" customFormat="1" ht="12.75">
      <c r="A373" s="3321"/>
      <c r="B373" s="3314"/>
      <c r="C373" s="3314"/>
      <c r="D373" s="3314"/>
      <c r="E373" s="3315"/>
      <c r="F373" s="3315"/>
      <c r="G373" s="3315"/>
      <c r="H373" s="3315"/>
      <c r="I373" s="3315"/>
      <c r="J373" s="3315"/>
      <c r="K373" s="3315"/>
    </row>
    <row r="374" spans="1:11" s="3280" customFormat="1" ht="12.75">
      <c r="A374" s="3321"/>
      <c r="B374" s="3314"/>
      <c r="C374" s="3314"/>
      <c r="D374" s="3314"/>
      <c r="E374" s="3315"/>
      <c r="F374" s="3315"/>
      <c r="G374" s="3315"/>
      <c r="H374" s="3315"/>
      <c r="I374" s="3315"/>
      <c r="J374" s="3315"/>
      <c r="K374" s="3315"/>
    </row>
    <row r="375" spans="1:11" s="3280" customFormat="1" ht="12.75">
      <c r="A375" s="3321"/>
      <c r="B375" s="3314"/>
      <c r="C375" s="3314"/>
      <c r="D375" s="3314"/>
      <c r="E375" s="3315"/>
      <c r="F375" s="3315"/>
      <c r="G375" s="3315"/>
      <c r="H375" s="3315"/>
      <c r="I375" s="3315"/>
      <c r="J375" s="3315"/>
      <c r="K375" s="3315"/>
    </row>
    <row r="376" spans="1:11" s="3280" customFormat="1" ht="12.75">
      <c r="A376" s="3321"/>
      <c r="B376" s="3314"/>
      <c r="C376" s="3314"/>
      <c r="D376" s="3314"/>
      <c r="E376" s="3315"/>
      <c r="F376" s="3315"/>
      <c r="G376" s="3315"/>
      <c r="H376" s="3315"/>
      <c r="I376" s="3315"/>
      <c r="J376" s="3315"/>
      <c r="K376" s="3315"/>
    </row>
    <row r="377" spans="1:11" s="3280" customFormat="1" ht="12.75">
      <c r="A377" s="3321"/>
      <c r="B377" s="3314"/>
      <c r="C377" s="3314"/>
      <c r="D377" s="3314"/>
      <c r="E377" s="3315"/>
      <c r="F377" s="3315"/>
      <c r="G377" s="3315"/>
      <c r="H377" s="3315"/>
      <c r="I377" s="3315"/>
      <c r="J377" s="3315"/>
      <c r="K377" s="3315"/>
    </row>
    <row r="378" spans="1:11" s="3280" customFormat="1" ht="12.75">
      <c r="A378" s="3321"/>
      <c r="B378" s="3314"/>
      <c r="C378" s="3314"/>
      <c r="D378" s="3314"/>
      <c r="E378" s="3315"/>
      <c r="F378" s="3315"/>
      <c r="G378" s="3315"/>
      <c r="H378" s="3315"/>
      <c r="I378" s="3315"/>
      <c r="J378" s="3315"/>
      <c r="K378" s="3315"/>
    </row>
    <row r="379" spans="1:11" s="3280" customFormat="1" ht="12.75">
      <c r="A379" s="3321"/>
      <c r="B379" s="3314"/>
      <c r="C379" s="3314"/>
      <c r="D379" s="3314"/>
      <c r="E379" s="3315"/>
      <c r="F379" s="3315"/>
      <c r="G379" s="3315"/>
      <c r="H379" s="3315"/>
      <c r="I379" s="3315"/>
      <c r="J379" s="3315"/>
      <c r="K379" s="3315"/>
    </row>
    <row r="380" spans="1:11" s="3280" customFormat="1" ht="12.75">
      <c r="A380" s="3321"/>
      <c r="B380" s="3314"/>
      <c r="C380" s="3314"/>
      <c r="D380" s="3314"/>
      <c r="E380" s="3315"/>
      <c r="F380" s="3315"/>
      <c r="G380" s="3315"/>
      <c r="H380" s="3315"/>
      <c r="I380" s="3315"/>
      <c r="J380" s="3315"/>
      <c r="K380" s="3315"/>
    </row>
    <row r="381" spans="1:11" s="3280" customFormat="1" ht="12.75">
      <c r="A381" s="3321"/>
      <c r="B381" s="3314"/>
      <c r="C381" s="3314"/>
      <c r="D381" s="3314"/>
      <c r="E381" s="3315"/>
      <c r="F381" s="3315"/>
      <c r="G381" s="3315"/>
      <c r="H381" s="3315"/>
      <c r="I381" s="3315"/>
      <c r="J381" s="3315"/>
      <c r="K381" s="3315"/>
    </row>
    <row r="382" spans="1:11" s="3280" customFormat="1" ht="12.75">
      <c r="A382" s="3321"/>
      <c r="B382" s="3314"/>
      <c r="C382" s="3314"/>
      <c r="D382" s="3314"/>
      <c r="E382" s="3315"/>
      <c r="F382" s="3315"/>
      <c r="G382" s="3315"/>
      <c r="H382" s="3315"/>
      <c r="I382" s="3315"/>
      <c r="J382" s="3315"/>
      <c r="K382" s="3315"/>
    </row>
    <row r="383" spans="1:11" s="3280" customFormat="1" ht="12.75">
      <c r="A383" s="3321"/>
      <c r="B383" s="3314"/>
      <c r="C383" s="3314"/>
      <c r="D383" s="3314"/>
      <c r="E383" s="3315"/>
      <c r="F383" s="3315"/>
      <c r="G383" s="3315"/>
      <c r="H383" s="3315"/>
      <c r="I383" s="3315"/>
      <c r="J383" s="3315"/>
      <c r="K383" s="3315"/>
    </row>
    <row r="384" spans="1:11" s="3280" customFormat="1" ht="12.75">
      <c r="A384" s="3321"/>
      <c r="B384" s="3314"/>
      <c r="C384" s="3314"/>
      <c r="D384" s="3314"/>
      <c r="E384" s="3315"/>
      <c r="F384" s="3315"/>
      <c r="G384" s="3315"/>
      <c r="H384" s="3315"/>
      <c r="I384" s="3315"/>
      <c r="J384" s="3315"/>
      <c r="K384" s="3315"/>
    </row>
    <row r="385" spans="1:11" s="3280" customFormat="1" ht="12.75">
      <c r="A385" s="3321"/>
      <c r="B385" s="3314"/>
      <c r="C385" s="3314"/>
      <c r="D385" s="3314"/>
      <c r="E385" s="3315"/>
      <c r="F385" s="3315"/>
      <c r="G385" s="3315"/>
      <c r="H385" s="3315"/>
      <c r="I385" s="3315"/>
      <c r="J385" s="3315"/>
      <c r="K385" s="3315"/>
    </row>
    <row r="386" spans="1:11" s="3280" customFormat="1" ht="12.75">
      <c r="A386" s="3321"/>
      <c r="B386" s="3314"/>
      <c r="C386" s="3314"/>
      <c r="D386" s="3314"/>
      <c r="E386" s="3315"/>
      <c r="F386" s="3315"/>
      <c r="G386" s="3315"/>
      <c r="H386" s="3315"/>
      <c r="I386" s="3315"/>
      <c r="J386" s="3315"/>
      <c r="K386" s="3315"/>
    </row>
    <row r="387" spans="1:11" s="3280" customFormat="1" ht="12.75">
      <c r="A387" s="3321"/>
      <c r="B387" s="3314"/>
      <c r="C387" s="3314"/>
      <c r="D387" s="3314"/>
      <c r="E387" s="3315"/>
      <c r="F387" s="3315"/>
      <c r="G387" s="3315"/>
      <c r="H387" s="3315"/>
      <c r="I387" s="3315"/>
      <c r="J387" s="3315"/>
      <c r="K387" s="3315"/>
    </row>
    <row r="388" spans="1:11" s="3280" customFormat="1" ht="12.75">
      <c r="A388" s="3321"/>
      <c r="B388" s="3314"/>
      <c r="C388" s="3314"/>
      <c r="D388" s="3314"/>
      <c r="E388" s="3315"/>
      <c r="F388" s="3315"/>
      <c r="G388" s="3315"/>
      <c r="H388" s="3315"/>
      <c r="I388" s="3315"/>
      <c r="J388" s="3315"/>
      <c r="K388" s="3315"/>
    </row>
    <row r="389" spans="1:11" s="3280" customFormat="1" ht="12.75">
      <c r="A389" s="3321"/>
      <c r="B389" s="3314"/>
      <c r="C389" s="3314"/>
      <c r="D389" s="3314"/>
      <c r="E389" s="3315"/>
      <c r="F389" s="3315"/>
      <c r="G389" s="3315"/>
      <c r="H389" s="3315"/>
      <c r="I389" s="3315"/>
      <c r="J389" s="3315"/>
      <c r="K389" s="3315"/>
    </row>
    <row r="390" spans="1:11" s="3280" customFormat="1" ht="12.75">
      <c r="A390" s="3321"/>
      <c r="B390" s="3314"/>
      <c r="C390" s="3314"/>
      <c r="D390" s="3314"/>
      <c r="E390" s="3315"/>
      <c r="F390" s="3315"/>
      <c r="G390" s="3315"/>
      <c r="H390" s="3315"/>
      <c r="I390" s="3315"/>
      <c r="J390" s="3315"/>
      <c r="K390" s="3315"/>
    </row>
    <row r="391" spans="1:11" s="3280" customFormat="1" ht="12.75">
      <c r="A391" s="3321"/>
      <c r="B391" s="3314"/>
      <c r="C391" s="3314"/>
      <c r="D391" s="3314"/>
      <c r="E391" s="3315"/>
      <c r="F391" s="3315"/>
      <c r="G391" s="3315"/>
      <c r="H391" s="3315"/>
      <c r="I391" s="3315"/>
      <c r="J391" s="3315"/>
      <c r="K391" s="3315"/>
    </row>
    <row r="392" spans="1:11" s="3280" customFormat="1" ht="12.75">
      <c r="A392" s="3321"/>
      <c r="B392" s="3314"/>
      <c r="C392" s="3314"/>
      <c r="D392" s="3314"/>
      <c r="E392" s="3315"/>
      <c r="F392" s="3315"/>
      <c r="G392" s="3315"/>
      <c r="H392" s="3315"/>
      <c r="I392" s="3315"/>
      <c r="J392" s="3315"/>
      <c r="K392" s="3315"/>
    </row>
    <row r="393" spans="1:11" s="3280" customFormat="1" ht="12.75">
      <c r="A393" s="3321"/>
      <c r="B393" s="3314"/>
      <c r="C393" s="3314"/>
      <c r="D393" s="3314"/>
      <c r="E393" s="3315"/>
      <c r="F393" s="3315"/>
      <c r="G393" s="3315"/>
      <c r="H393" s="3315"/>
      <c r="I393" s="3315"/>
      <c r="J393" s="3315"/>
      <c r="K393" s="3315"/>
    </row>
    <row r="394" spans="1:11" s="3280" customFormat="1" ht="12.75">
      <c r="A394" s="3321"/>
      <c r="B394" s="3314"/>
      <c r="C394" s="3314"/>
      <c r="D394" s="3314"/>
      <c r="E394" s="3315"/>
      <c r="F394" s="3315"/>
      <c r="G394" s="3315"/>
      <c r="H394" s="3315"/>
      <c r="I394" s="3315"/>
      <c r="J394" s="3315"/>
      <c r="K394" s="3315"/>
    </row>
    <row r="395" spans="1:11" s="3280" customFormat="1" ht="12.75">
      <c r="A395" s="3321"/>
      <c r="B395" s="3314"/>
      <c r="C395" s="3314"/>
      <c r="D395" s="3314"/>
      <c r="E395" s="3315"/>
      <c r="F395" s="3315"/>
      <c r="G395" s="3315"/>
      <c r="H395" s="3315"/>
      <c r="I395" s="3315"/>
      <c r="J395" s="3315"/>
      <c r="K395" s="3315"/>
    </row>
    <row r="396" spans="1:11" s="3280" customFormat="1" ht="12.75">
      <c r="A396" s="3321"/>
      <c r="B396" s="3314"/>
      <c r="C396" s="3314"/>
      <c r="D396" s="3314"/>
      <c r="E396" s="3315"/>
      <c r="F396" s="3315"/>
      <c r="G396" s="3315"/>
      <c r="H396" s="3315"/>
      <c r="I396" s="3315"/>
      <c r="J396" s="3315"/>
      <c r="K396" s="3315"/>
    </row>
    <row r="397" spans="1:11" s="3280" customFormat="1" ht="12.75">
      <c r="A397" s="3321"/>
      <c r="B397" s="3314"/>
      <c r="C397" s="3314"/>
      <c r="D397" s="3314"/>
      <c r="E397" s="3315"/>
      <c r="F397" s="3315"/>
      <c r="G397" s="3315"/>
      <c r="H397" s="3315"/>
      <c r="I397" s="3315"/>
      <c r="J397" s="3315"/>
      <c r="K397" s="3315"/>
    </row>
    <row r="398" spans="1:11" s="3280" customFormat="1" ht="12.75">
      <c r="A398" s="3321"/>
      <c r="B398" s="3314"/>
      <c r="C398" s="3314"/>
      <c r="D398" s="3314"/>
      <c r="E398" s="3315"/>
      <c r="F398" s="3315"/>
      <c r="G398" s="3315"/>
      <c r="H398" s="3315"/>
      <c r="I398" s="3315"/>
      <c r="J398" s="3315"/>
      <c r="K398" s="3315"/>
    </row>
    <row r="399" spans="1:11" s="3280" customFormat="1" ht="12.75">
      <c r="A399" s="3321"/>
      <c r="B399" s="3314"/>
      <c r="C399" s="3314"/>
      <c r="D399" s="3314"/>
      <c r="E399" s="3315"/>
      <c r="F399" s="3315"/>
      <c r="G399" s="3315"/>
      <c r="H399" s="3315"/>
      <c r="I399" s="3315"/>
      <c r="J399" s="3315"/>
      <c r="K399" s="3315"/>
    </row>
    <row r="400" spans="1:11" s="3280" customFormat="1" ht="12.75">
      <c r="A400" s="3321"/>
      <c r="B400" s="3314"/>
      <c r="C400" s="3314"/>
      <c r="D400" s="3314"/>
      <c r="E400" s="3315"/>
      <c r="F400" s="3315"/>
      <c r="G400" s="3315"/>
      <c r="H400" s="3315"/>
      <c r="I400" s="3315"/>
      <c r="J400" s="3315"/>
      <c r="K400" s="3315"/>
    </row>
    <row r="401" spans="1:11" s="3280" customFormat="1" ht="12.75">
      <c r="A401" s="3321"/>
      <c r="B401" s="3314"/>
      <c r="C401" s="3314"/>
      <c r="D401" s="3314"/>
      <c r="E401" s="3315"/>
      <c r="F401" s="3315"/>
      <c r="G401" s="3315"/>
      <c r="H401" s="3315"/>
      <c r="I401" s="3315"/>
      <c r="J401" s="3315"/>
      <c r="K401" s="3315"/>
    </row>
    <row r="402" spans="1:11" s="3280" customFormat="1" ht="12.75">
      <c r="A402" s="3321"/>
      <c r="B402" s="3314"/>
      <c r="C402" s="3314"/>
      <c r="D402" s="3314"/>
      <c r="E402" s="3315"/>
      <c r="F402" s="3315"/>
      <c r="G402" s="3315"/>
      <c r="H402" s="3315"/>
      <c r="I402" s="3315"/>
      <c r="J402" s="3315"/>
      <c r="K402" s="3315"/>
    </row>
    <row r="403" spans="1:11" s="3280" customFormat="1" ht="12.75">
      <c r="A403" s="3321"/>
      <c r="B403" s="3314"/>
      <c r="C403" s="3314"/>
      <c r="D403" s="3314"/>
      <c r="E403" s="3315"/>
      <c r="F403" s="3315"/>
      <c r="G403" s="3315"/>
      <c r="H403" s="3315"/>
      <c r="I403" s="3315"/>
      <c r="J403" s="3315"/>
      <c r="K403" s="3315"/>
    </row>
    <row r="404" spans="1:11" s="3280" customFormat="1" ht="12.75">
      <c r="A404" s="3321"/>
      <c r="B404" s="3314"/>
      <c r="C404" s="3314"/>
      <c r="D404" s="3314"/>
      <c r="E404" s="3315"/>
      <c r="F404" s="3315"/>
      <c r="G404" s="3315"/>
      <c r="H404" s="3315"/>
      <c r="I404" s="3315"/>
      <c r="J404" s="3315"/>
      <c r="K404" s="3315"/>
    </row>
    <row r="405" spans="1:11" s="3280" customFormat="1" ht="12.75">
      <c r="A405" s="3321"/>
      <c r="B405" s="3314"/>
      <c r="C405" s="3314"/>
      <c r="D405" s="3314"/>
      <c r="E405" s="3315"/>
      <c r="F405" s="3315"/>
      <c r="G405" s="3315"/>
      <c r="H405" s="3315"/>
      <c r="I405" s="3315"/>
      <c r="J405" s="3315"/>
      <c r="K405" s="3315"/>
    </row>
    <row r="406" spans="1:11" s="3280" customFormat="1" ht="12.75">
      <c r="A406" s="3321"/>
      <c r="B406" s="3314"/>
      <c r="C406" s="3314"/>
      <c r="D406" s="3314"/>
      <c r="E406" s="3315"/>
      <c r="F406" s="3315"/>
      <c r="G406" s="3315"/>
      <c r="H406" s="3315"/>
      <c r="I406" s="3315"/>
      <c r="J406" s="3315"/>
      <c r="K406" s="3315"/>
    </row>
    <row r="407" spans="1:11" s="3280" customFormat="1" ht="12.75">
      <c r="A407" s="3321"/>
      <c r="B407" s="3314"/>
      <c r="C407" s="3314"/>
      <c r="D407" s="3314"/>
      <c r="E407" s="3315"/>
      <c r="F407" s="3315"/>
      <c r="G407" s="3315"/>
      <c r="H407" s="3315"/>
      <c r="I407" s="3315"/>
      <c r="J407" s="3315"/>
      <c r="K407" s="3315"/>
    </row>
    <row r="408" spans="1:11" s="3280" customFormat="1" ht="12.75">
      <c r="A408" s="3321"/>
      <c r="B408" s="3314"/>
      <c r="C408" s="3314"/>
      <c r="D408" s="3314"/>
      <c r="E408" s="3315"/>
      <c r="F408" s="3315"/>
      <c r="G408" s="3315"/>
      <c r="H408" s="3315"/>
      <c r="I408" s="3315"/>
      <c r="J408" s="3315"/>
      <c r="K408" s="3315"/>
    </row>
    <row r="409" spans="1:11" s="3280" customFormat="1" ht="12.75">
      <c r="A409" s="3321"/>
      <c r="B409" s="3314"/>
      <c r="C409" s="3314"/>
      <c r="D409" s="3314"/>
      <c r="E409" s="3315"/>
      <c r="F409" s="3315"/>
      <c r="G409" s="3315"/>
      <c r="H409" s="3315"/>
      <c r="I409" s="3315"/>
      <c r="J409" s="3315"/>
      <c r="K409" s="3315"/>
    </row>
    <row r="410" spans="1:11" s="3280" customFormat="1" ht="12.75">
      <c r="A410" s="3321"/>
      <c r="B410" s="3314"/>
      <c r="C410" s="3314"/>
      <c r="D410" s="3314"/>
      <c r="E410" s="3315"/>
      <c r="F410" s="3315"/>
      <c r="G410" s="3315"/>
      <c r="H410" s="3315"/>
      <c r="I410" s="3315"/>
      <c r="J410" s="3315"/>
      <c r="K410" s="3315"/>
    </row>
    <row r="411" spans="1:11" s="3280" customFormat="1" ht="12.75">
      <c r="A411" s="3321"/>
      <c r="B411" s="3314"/>
      <c r="C411" s="3314"/>
      <c r="D411" s="3314"/>
      <c r="E411" s="3315"/>
      <c r="F411" s="3315"/>
      <c r="G411" s="3315"/>
      <c r="H411" s="3315"/>
      <c r="I411" s="3315"/>
      <c r="J411" s="3315"/>
      <c r="K411" s="3315"/>
    </row>
    <row r="412" spans="1:11" s="3280" customFormat="1" ht="12.75">
      <c r="A412" s="3321"/>
      <c r="B412" s="3314"/>
      <c r="C412" s="3314"/>
      <c r="D412" s="3314"/>
      <c r="E412" s="3315"/>
      <c r="F412" s="3315"/>
      <c r="G412" s="3315"/>
      <c r="H412" s="3315"/>
      <c r="I412" s="3315"/>
      <c r="J412" s="3315"/>
      <c r="K412" s="3315"/>
    </row>
    <row r="413" spans="1:11" s="3280" customFormat="1" ht="12.75">
      <c r="A413" s="3321"/>
      <c r="B413" s="3314"/>
      <c r="C413" s="3314"/>
      <c r="D413" s="3314"/>
      <c r="E413" s="3315"/>
      <c r="F413" s="3315"/>
      <c r="G413" s="3315"/>
      <c r="H413" s="3315"/>
      <c r="I413" s="3315"/>
      <c r="J413" s="3315"/>
      <c r="K413" s="3315"/>
    </row>
    <row r="414" spans="1:11" s="3280" customFormat="1" ht="12.75">
      <c r="A414" s="3321"/>
      <c r="B414" s="3314"/>
      <c r="C414" s="3314"/>
      <c r="D414" s="3314"/>
      <c r="E414" s="3315"/>
      <c r="F414" s="3315"/>
      <c r="G414" s="3315"/>
      <c r="H414" s="3315"/>
      <c r="I414" s="3315"/>
      <c r="J414" s="3315"/>
      <c r="K414" s="3315"/>
    </row>
    <row r="415" spans="1:11" s="3280" customFormat="1" ht="12.75">
      <c r="A415" s="3321"/>
      <c r="B415" s="3314"/>
      <c r="C415" s="3314"/>
      <c r="D415" s="3314"/>
      <c r="E415" s="3315"/>
      <c r="F415" s="3315"/>
      <c r="G415" s="3315"/>
      <c r="H415" s="3315"/>
      <c r="I415" s="3315"/>
      <c r="J415" s="3315"/>
      <c r="K415" s="3315"/>
    </row>
    <row r="416" spans="1:11" s="3280" customFormat="1" ht="12.75">
      <c r="A416" s="3321"/>
      <c r="B416" s="3314"/>
      <c r="C416" s="3314"/>
      <c r="D416" s="3314"/>
      <c r="E416" s="3315"/>
      <c r="F416" s="3315"/>
      <c r="G416" s="3315"/>
      <c r="H416" s="3315"/>
      <c r="I416" s="3315"/>
      <c r="J416" s="3315"/>
      <c r="K416" s="3315"/>
    </row>
    <row r="417" spans="1:11" s="3280" customFormat="1" ht="12.75">
      <c r="A417" s="3321"/>
      <c r="B417" s="3314"/>
      <c r="C417" s="3314"/>
      <c r="D417" s="3314"/>
      <c r="E417" s="3315"/>
      <c r="F417" s="3315"/>
      <c r="G417" s="3315"/>
      <c r="H417" s="3315"/>
      <c r="I417" s="3315"/>
      <c r="J417" s="3315"/>
      <c r="K417" s="3315"/>
    </row>
    <row r="418" spans="1:11" s="3280" customFormat="1" ht="12.75">
      <c r="A418" s="3321"/>
      <c r="B418" s="3314"/>
      <c r="C418" s="3314"/>
      <c r="D418" s="3314"/>
      <c r="E418" s="3315"/>
      <c r="F418" s="3315"/>
      <c r="G418" s="3315"/>
      <c r="H418" s="3315"/>
      <c r="I418" s="3315"/>
      <c r="J418" s="3315"/>
      <c r="K418" s="3315"/>
    </row>
    <row r="419" spans="1:11" s="3280" customFormat="1" ht="12.75">
      <c r="A419" s="3321"/>
      <c r="B419" s="3314"/>
      <c r="C419" s="3314"/>
      <c r="D419" s="3314"/>
      <c r="E419" s="3315"/>
      <c r="F419" s="3315"/>
      <c r="G419" s="3315"/>
      <c r="H419" s="3315"/>
      <c r="I419" s="3315"/>
      <c r="J419" s="3315"/>
      <c r="K419" s="3315"/>
    </row>
    <row r="420" spans="1:11" s="3280" customFormat="1" ht="12.75">
      <c r="A420" s="3321"/>
      <c r="B420" s="3314"/>
      <c r="C420" s="3314"/>
      <c r="D420" s="3314"/>
      <c r="E420" s="3315"/>
      <c r="F420" s="3315"/>
      <c r="G420" s="3315"/>
      <c r="H420" s="3315"/>
      <c r="I420" s="3315"/>
      <c r="J420" s="3315"/>
      <c r="K420" s="3315"/>
    </row>
    <row r="421" spans="1:11" s="3280" customFormat="1" ht="12.75">
      <c r="A421" s="3321"/>
      <c r="B421" s="3314"/>
      <c r="C421" s="3314"/>
      <c r="D421" s="3314"/>
      <c r="E421" s="3315"/>
      <c r="F421" s="3315"/>
      <c r="G421" s="3315"/>
      <c r="H421" s="3315"/>
      <c r="I421" s="3315"/>
      <c r="J421" s="3315"/>
      <c r="K421" s="3315"/>
    </row>
    <row r="422" spans="1:11" s="3280" customFormat="1" ht="12.75">
      <c r="A422" s="3321"/>
      <c r="B422" s="3314"/>
      <c r="C422" s="3314"/>
      <c r="D422" s="3314"/>
      <c r="E422" s="3315"/>
      <c r="F422" s="3315"/>
      <c r="G422" s="3315"/>
      <c r="H422" s="3315"/>
      <c r="I422" s="3315"/>
      <c r="J422" s="3315"/>
      <c r="K422" s="3315"/>
    </row>
    <row r="423" spans="1:11" s="3280" customFormat="1" ht="12.75">
      <c r="A423" s="3321"/>
      <c r="B423" s="3314"/>
      <c r="C423" s="3314"/>
      <c r="D423" s="3314"/>
      <c r="E423" s="3315"/>
      <c r="F423" s="3315"/>
      <c r="G423" s="3315"/>
      <c r="H423" s="3315"/>
      <c r="I423" s="3315"/>
      <c r="J423" s="3315"/>
      <c r="K423" s="3315"/>
    </row>
    <row r="424" spans="1:11" s="3280" customFormat="1" ht="12.75">
      <c r="A424" s="3321"/>
      <c r="B424" s="3314"/>
      <c r="C424" s="3314"/>
      <c r="D424" s="3314"/>
      <c r="E424" s="3315"/>
      <c r="F424" s="3315"/>
      <c r="G424" s="3315"/>
      <c r="H424" s="3315"/>
      <c r="I424" s="3315"/>
      <c r="J424" s="3315"/>
      <c r="K424" s="3315"/>
    </row>
    <row r="425" spans="1:11" s="3280" customFormat="1" ht="12.75">
      <c r="A425" s="3321"/>
      <c r="B425" s="3314"/>
      <c r="C425" s="3314"/>
      <c r="D425" s="3314"/>
      <c r="E425" s="3315"/>
      <c r="F425" s="3315"/>
      <c r="G425" s="3315"/>
      <c r="H425" s="3315"/>
      <c r="I425" s="3315"/>
      <c r="J425" s="3315"/>
      <c r="K425" s="3315"/>
    </row>
    <row r="426" spans="1:11" s="3280" customFormat="1" ht="12.75">
      <c r="A426" s="3321"/>
      <c r="B426" s="3314"/>
      <c r="C426" s="3314"/>
      <c r="D426" s="3314"/>
      <c r="E426" s="3315"/>
      <c r="F426" s="3315"/>
      <c r="G426" s="3315"/>
      <c r="H426" s="3315"/>
      <c r="I426" s="3315"/>
      <c r="J426" s="3315"/>
      <c r="K426" s="3315"/>
    </row>
    <row r="427" spans="1:11" s="3280" customFormat="1" ht="12.75">
      <c r="A427" s="3321"/>
      <c r="B427" s="3314"/>
      <c r="C427" s="3314"/>
      <c r="D427" s="3314"/>
      <c r="E427" s="3315"/>
      <c r="F427" s="3315"/>
      <c r="G427" s="3315"/>
      <c r="H427" s="3315"/>
      <c r="I427" s="3315"/>
      <c r="J427" s="3315"/>
      <c r="K427" s="3315"/>
    </row>
    <row r="428" spans="1:11" s="3280" customFormat="1" ht="12.75">
      <c r="A428" s="3321"/>
      <c r="B428" s="3314"/>
      <c r="C428" s="3314"/>
      <c r="D428" s="3314"/>
      <c r="E428" s="3315"/>
      <c r="F428" s="3315"/>
      <c r="G428" s="3315"/>
      <c r="H428" s="3315"/>
      <c r="I428" s="3315"/>
      <c r="J428" s="3315"/>
      <c r="K428" s="3315"/>
    </row>
    <row r="429" spans="1:11" s="3280" customFormat="1" ht="12.75">
      <c r="A429" s="3321"/>
      <c r="B429" s="3314"/>
      <c r="C429" s="3314"/>
      <c r="D429" s="3314"/>
      <c r="E429" s="3315"/>
      <c r="F429" s="3315"/>
      <c r="G429" s="3315"/>
      <c r="H429" s="3315"/>
      <c r="I429" s="3315"/>
      <c r="J429" s="3315"/>
      <c r="K429" s="3315"/>
    </row>
    <row r="430" spans="1:11" s="3280" customFormat="1" ht="12.75">
      <c r="A430" s="3321"/>
      <c r="B430" s="3314"/>
      <c r="C430" s="3314"/>
      <c r="D430" s="3314"/>
      <c r="E430" s="3315"/>
      <c r="F430" s="3315"/>
      <c r="G430" s="3315"/>
      <c r="H430" s="3315"/>
      <c r="I430" s="3315"/>
      <c r="J430" s="3315"/>
      <c r="K430" s="3315"/>
    </row>
    <row r="431" spans="1:11" s="3280" customFormat="1" ht="12.75">
      <c r="A431" s="3321"/>
      <c r="B431" s="3314"/>
      <c r="C431" s="3314"/>
      <c r="D431" s="3314"/>
      <c r="E431" s="3315"/>
      <c r="F431" s="3315"/>
      <c r="G431" s="3315"/>
      <c r="H431" s="3315"/>
      <c r="I431" s="3315"/>
      <c r="J431" s="3315"/>
      <c r="K431" s="3315"/>
    </row>
    <row r="432" spans="1:11" s="3280" customFormat="1" ht="12.75">
      <c r="A432" s="3321"/>
      <c r="B432" s="3314"/>
      <c r="C432" s="3314"/>
      <c r="D432" s="3314"/>
      <c r="E432" s="3315"/>
      <c r="F432" s="3315"/>
      <c r="G432" s="3315"/>
      <c r="H432" s="3315"/>
      <c r="I432" s="3315"/>
      <c r="J432" s="3315"/>
      <c r="K432" s="3315"/>
    </row>
    <row r="433" spans="1:11" s="3280" customFormat="1" ht="12.75">
      <c r="A433" s="3321"/>
      <c r="B433" s="3314"/>
      <c r="C433" s="3314"/>
      <c r="D433" s="3314"/>
      <c r="E433" s="3315"/>
      <c r="F433" s="3315"/>
      <c r="G433" s="3315"/>
      <c r="H433" s="3315"/>
      <c r="I433" s="3315"/>
      <c r="J433" s="3315"/>
      <c r="K433" s="3315"/>
    </row>
    <row r="434" spans="1:11" s="3280" customFormat="1" ht="12.75">
      <c r="A434" s="3321"/>
      <c r="B434" s="3314"/>
      <c r="C434" s="3314"/>
      <c r="D434" s="3314"/>
      <c r="E434" s="3315"/>
      <c r="F434" s="3315"/>
      <c r="G434" s="3315"/>
      <c r="H434" s="3315"/>
      <c r="I434" s="3315"/>
      <c r="J434" s="3315"/>
      <c r="K434" s="3315"/>
    </row>
    <row r="435" spans="1:11" s="3280" customFormat="1" ht="12.75">
      <c r="A435" s="3321"/>
      <c r="B435" s="3314"/>
      <c r="C435" s="3314"/>
      <c r="D435" s="3314"/>
      <c r="E435" s="3315"/>
      <c r="F435" s="3315"/>
      <c r="G435" s="3315"/>
      <c r="H435" s="3315"/>
      <c r="I435" s="3315"/>
      <c r="J435" s="3315"/>
      <c r="K435" s="3315"/>
    </row>
    <row r="436" spans="1:11" s="3280" customFormat="1" ht="12.75">
      <c r="A436" s="3321"/>
      <c r="B436" s="3314"/>
      <c r="C436" s="3314"/>
      <c r="D436" s="3314"/>
      <c r="E436" s="3315"/>
      <c r="F436" s="3315"/>
      <c r="G436" s="3315"/>
      <c r="H436" s="3315"/>
      <c r="I436" s="3315"/>
      <c r="J436" s="3315"/>
      <c r="K436" s="3315"/>
    </row>
    <row r="437" spans="1:11" s="3280" customFormat="1" ht="12.75">
      <c r="A437" s="3321"/>
      <c r="B437" s="3314"/>
      <c r="C437" s="3314"/>
      <c r="D437" s="3314"/>
      <c r="E437" s="3315"/>
      <c r="F437" s="3315"/>
      <c r="G437" s="3315"/>
      <c r="H437" s="3315"/>
      <c r="I437" s="3315"/>
      <c r="J437" s="3315"/>
      <c r="K437" s="3315"/>
    </row>
    <row r="438" spans="1:11" s="3280" customFormat="1" ht="12.75">
      <c r="A438" s="3321"/>
      <c r="B438" s="3314"/>
      <c r="C438" s="3314"/>
      <c r="D438" s="3314"/>
      <c r="E438" s="3315"/>
      <c r="F438" s="3315"/>
      <c r="G438" s="3315"/>
      <c r="H438" s="3315"/>
      <c r="I438" s="3315"/>
      <c r="J438" s="3315"/>
      <c r="K438" s="3315"/>
    </row>
    <row r="439" spans="1:11" s="3280" customFormat="1" ht="12.75">
      <c r="A439" s="3321"/>
      <c r="B439" s="3314"/>
      <c r="C439" s="3314"/>
      <c r="D439" s="3314"/>
      <c r="E439" s="3315"/>
      <c r="F439" s="3315"/>
      <c r="G439" s="3315"/>
      <c r="H439" s="3315"/>
      <c r="I439" s="3315"/>
      <c r="J439" s="3315"/>
      <c r="K439" s="3315"/>
    </row>
    <row r="440" spans="1:11" s="3280" customFormat="1" ht="12.75">
      <c r="A440" s="3321"/>
      <c r="B440" s="3314"/>
      <c r="C440" s="3314"/>
      <c r="D440" s="3314"/>
      <c r="E440" s="3315"/>
      <c r="F440" s="3315"/>
      <c r="G440" s="3315"/>
      <c r="H440" s="3315"/>
      <c r="I440" s="3315"/>
      <c r="J440" s="3315"/>
      <c r="K440" s="3315"/>
    </row>
    <row r="441" spans="1:11" s="3280" customFormat="1" ht="12.75">
      <c r="A441" s="3321"/>
      <c r="B441" s="3314"/>
      <c r="C441" s="3314"/>
      <c r="D441" s="3314"/>
      <c r="E441" s="3315"/>
      <c r="F441" s="3315"/>
      <c r="G441" s="3315"/>
      <c r="H441" s="3315"/>
      <c r="I441" s="3315"/>
      <c r="J441" s="3315"/>
      <c r="K441" s="3315"/>
    </row>
    <row r="442" spans="1:11" s="3280" customFormat="1" ht="12.75">
      <c r="A442" s="3321"/>
      <c r="B442" s="3314"/>
      <c r="C442" s="3314"/>
      <c r="D442" s="3314"/>
      <c r="E442" s="3315"/>
      <c r="F442" s="3315"/>
      <c r="G442" s="3315"/>
      <c r="H442" s="3315"/>
      <c r="I442" s="3315"/>
      <c r="J442" s="3315"/>
      <c r="K442" s="3315"/>
    </row>
    <row r="443" spans="1:11" s="3280" customFormat="1" ht="12.75">
      <c r="A443" s="3321"/>
      <c r="B443" s="3314"/>
      <c r="C443" s="3314"/>
      <c r="D443" s="3314"/>
      <c r="E443" s="3315"/>
      <c r="F443" s="3315"/>
      <c r="G443" s="3315"/>
      <c r="H443" s="3315"/>
      <c r="I443" s="3315"/>
      <c r="J443" s="3315"/>
      <c r="K443" s="3315"/>
    </row>
    <row r="444" spans="1:11" s="3280" customFormat="1" ht="12.75">
      <c r="A444" s="3321"/>
      <c r="B444" s="3314"/>
      <c r="C444" s="3314"/>
      <c r="D444" s="3314"/>
      <c r="E444" s="3315"/>
      <c r="F444" s="3315"/>
      <c r="G444" s="3315"/>
      <c r="H444" s="3315"/>
      <c r="I444" s="3315"/>
      <c r="J444" s="3315"/>
      <c r="K444" s="3315"/>
    </row>
    <row r="445" spans="1:11" s="3280" customFormat="1" ht="12.75">
      <c r="A445" s="3321"/>
      <c r="B445" s="3314"/>
      <c r="C445" s="3314"/>
      <c r="D445" s="3314"/>
      <c r="E445" s="3315"/>
      <c r="F445" s="3315"/>
      <c r="G445" s="3315"/>
      <c r="H445" s="3315"/>
      <c r="I445" s="3315"/>
      <c r="J445" s="3315"/>
      <c r="K445" s="3315"/>
    </row>
    <row r="446" spans="1:11" s="3280" customFormat="1" ht="12.75">
      <c r="A446" s="3321"/>
      <c r="B446" s="3314"/>
      <c r="C446" s="3314"/>
      <c r="D446" s="3314"/>
      <c r="E446" s="3315"/>
      <c r="F446" s="3315"/>
      <c r="G446" s="3315"/>
      <c r="H446" s="3315"/>
      <c r="I446" s="3315"/>
      <c r="J446" s="3315"/>
      <c r="K446" s="3315"/>
    </row>
    <row r="447" spans="1:11" s="3280" customFormat="1" ht="12.75">
      <c r="A447" s="3321"/>
      <c r="B447" s="3314"/>
      <c r="C447" s="3314"/>
      <c r="D447" s="3314"/>
      <c r="E447" s="3315"/>
      <c r="F447" s="3315"/>
      <c r="G447" s="3315"/>
      <c r="H447" s="3315"/>
      <c r="I447" s="3315"/>
      <c r="J447" s="3315"/>
      <c r="K447" s="3315"/>
    </row>
    <row r="448" spans="1:11" s="3280" customFormat="1" ht="12.75">
      <c r="A448" s="3321"/>
      <c r="B448" s="3314"/>
      <c r="C448" s="3314"/>
      <c r="D448" s="3314"/>
      <c r="E448" s="3315"/>
      <c r="F448" s="3315"/>
      <c r="G448" s="3315"/>
      <c r="H448" s="3315"/>
      <c r="I448" s="3315"/>
      <c r="J448" s="3315"/>
      <c r="K448" s="3315"/>
    </row>
    <row r="449" spans="1:11" s="3280" customFormat="1" ht="12.75">
      <c r="A449" s="3321"/>
      <c r="B449" s="3314"/>
      <c r="C449" s="3314"/>
      <c r="D449" s="3314"/>
      <c r="E449" s="3315"/>
      <c r="F449" s="3315"/>
      <c r="G449" s="3315"/>
      <c r="H449" s="3315"/>
      <c r="I449" s="3315"/>
      <c r="J449" s="3315"/>
      <c r="K449" s="3315"/>
    </row>
    <row r="450" spans="1:11" s="3280" customFormat="1" ht="12.75">
      <c r="A450" s="3321"/>
      <c r="B450" s="3314"/>
      <c r="C450" s="3314"/>
      <c r="D450" s="3314"/>
      <c r="E450" s="3315"/>
      <c r="F450" s="3315"/>
      <c r="G450" s="3315"/>
      <c r="H450" s="3315"/>
      <c r="I450" s="3315"/>
      <c r="J450" s="3315"/>
      <c r="K450" s="3315"/>
    </row>
    <row r="451" spans="1:11" s="3280" customFormat="1" ht="12.75">
      <c r="A451" s="3321"/>
      <c r="B451" s="3314"/>
      <c r="C451" s="3314"/>
      <c r="D451" s="3314"/>
      <c r="E451" s="3315"/>
      <c r="F451" s="3315"/>
      <c r="G451" s="3315"/>
      <c r="H451" s="3315"/>
      <c r="I451" s="3315"/>
      <c r="J451" s="3315"/>
      <c r="K451" s="3315"/>
    </row>
    <row r="452" spans="1:11" s="3280" customFormat="1" ht="12.75">
      <c r="A452" s="3321"/>
      <c r="B452" s="3314"/>
      <c r="C452" s="3314"/>
      <c r="D452" s="3314"/>
      <c r="E452" s="3315"/>
      <c r="F452" s="3315"/>
      <c r="G452" s="3315"/>
      <c r="H452" s="3315"/>
      <c r="I452" s="3315"/>
      <c r="J452" s="3315"/>
      <c r="K452" s="3315"/>
    </row>
    <row r="453" spans="1:11" s="3280" customFormat="1" ht="12.75">
      <c r="A453" s="3321"/>
      <c r="B453" s="3314"/>
      <c r="C453" s="3314"/>
      <c r="D453" s="3314"/>
      <c r="E453" s="3315"/>
      <c r="F453" s="3315"/>
      <c r="G453" s="3315"/>
      <c r="H453" s="3315"/>
      <c r="I453" s="3315"/>
      <c r="J453" s="3315"/>
      <c r="K453" s="3315"/>
    </row>
    <row r="454" spans="1:11" s="3280" customFormat="1" ht="12.75">
      <c r="A454" s="3321"/>
      <c r="B454" s="3314"/>
      <c r="C454" s="3314"/>
      <c r="D454" s="3314"/>
      <c r="E454" s="3315"/>
      <c r="F454" s="3315"/>
      <c r="G454" s="3315"/>
      <c r="H454" s="3315"/>
      <c r="I454" s="3315"/>
      <c r="J454" s="3315"/>
      <c r="K454" s="3315"/>
    </row>
    <row r="455" spans="1:11" s="3280" customFormat="1" ht="12.75">
      <c r="A455" s="3321"/>
      <c r="B455" s="3314"/>
      <c r="C455" s="3314"/>
      <c r="D455" s="3314"/>
      <c r="E455" s="3315"/>
      <c r="F455" s="3315"/>
      <c r="G455" s="3315"/>
      <c r="H455" s="3315"/>
      <c r="I455" s="3315"/>
      <c r="J455" s="3315"/>
      <c r="K455" s="3315"/>
    </row>
    <row r="456" spans="1:11" s="3280" customFormat="1" ht="12.75">
      <c r="A456" s="3321"/>
      <c r="B456" s="3314"/>
      <c r="C456" s="3314"/>
      <c r="D456" s="3314"/>
      <c r="E456" s="3315"/>
      <c r="F456" s="3315"/>
      <c r="G456" s="3315"/>
      <c r="H456" s="3315"/>
      <c r="I456" s="3315"/>
      <c r="J456" s="3315"/>
      <c r="K456" s="3315"/>
    </row>
    <row r="457" spans="1:11" s="3280" customFormat="1" ht="12.75">
      <c r="A457" s="3321"/>
      <c r="B457" s="3314"/>
      <c r="C457" s="3314"/>
      <c r="D457" s="3314"/>
      <c r="E457" s="3315"/>
      <c r="F457" s="3315"/>
      <c r="G457" s="3315"/>
      <c r="H457" s="3315"/>
      <c r="I457" s="3315"/>
      <c r="J457" s="3315"/>
      <c r="K457" s="3315"/>
    </row>
    <row r="458" spans="1:11" s="3280" customFormat="1" ht="12.75">
      <c r="A458" s="3321"/>
      <c r="B458" s="3314"/>
      <c r="C458" s="3314"/>
      <c r="D458" s="3314"/>
      <c r="E458" s="3315"/>
      <c r="F458" s="3315"/>
      <c r="G458" s="3315"/>
      <c r="H458" s="3315"/>
      <c r="I458" s="3315"/>
      <c r="J458" s="3315"/>
      <c r="K458" s="3315"/>
    </row>
    <row r="459" spans="1:11" s="3280" customFormat="1" ht="12.75">
      <c r="A459" s="3321"/>
      <c r="B459" s="3314"/>
      <c r="C459" s="3314"/>
      <c r="D459" s="3314"/>
      <c r="E459" s="3315"/>
      <c r="F459" s="3315"/>
      <c r="G459" s="3315"/>
      <c r="H459" s="3315"/>
      <c r="I459" s="3315"/>
      <c r="J459" s="3315"/>
      <c r="K459" s="3315"/>
    </row>
    <row r="460" spans="1:11" s="3280" customFormat="1" ht="12.75">
      <c r="A460" s="3321"/>
      <c r="B460" s="3314"/>
      <c r="C460" s="3314"/>
      <c r="D460" s="3314"/>
      <c r="E460" s="3315"/>
      <c r="F460" s="3315"/>
      <c r="G460" s="3315"/>
      <c r="H460" s="3315"/>
      <c r="I460" s="3315"/>
      <c r="J460" s="3315"/>
      <c r="K460" s="3315"/>
    </row>
    <row r="461" spans="1:11" s="3280" customFormat="1" ht="12.75">
      <c r="A461" s="3321"/>
      <c r="B461" s="3314"/>
      <c r="C461" s="3314"/>
      <c r="D461" s="3314"/>
      <c r="E461" s="3315"/>
      <c r="F461" s="3315"/>
      <c r="G461" s="3315"/>
      <c r="H461" s="3315"/>
      <c r="I461" s="3315"/>
      <c r="J461" s="3315"/>
      <c r="K461" s="3315"/>
    </row>
    <row r="462" spans="1:11" s="3280" customFormat="1" ht="12.75">
      <c r="A462" s="3321"/>
      <c r="B462" s="3314"/>
      <c r="C462" s="3314"/>
      <c r="D462" s="3314"/>
      <c r="E462" s="3315"/>
      <c r="F462" s="3315"/>
      <c r="G462" s="3315"/>
      <c r="H462" s="3315"/>
      <c r="I462" s="3315"/>
      <c r="J462" s="3315"/>
      <c r="K462" s="3315"/>
    </row>
    <row r="463" spans="1:11" s="3280" customFormat="1" ht="12.75">
      <c r="A463" s="3321"/>
      <c r="B463" s="3314"/>
      <c r="C463" s="3314"/>
      <c r="D463" s="3314"/>
      <c r="E463" s="3315"/>
      <c r="F463" s="3315"/>
      <c r="G463" s="3315"/>
      <c r="H463" s="3315"/>
      <c r="I463" s="3315"/>
      <c r="J463" s="3315"/>
      <c r="K463" s="3315"/>
    </row>
    <row r="464" spans="1:11" s="3280" customFormat="1" ht="12.75">
      <c r="A464" s="3321"/>
      <c r="B464" s="3314"/>
      <c r="C464" s="3314"/>
      <c r="D464" s="3314"/>
      <c r="E464" s="3315"/>
      <c r="F464" s="3315"/>
      <c r="G464" s="3315"/>
      <c r="H464" s="3315"/>
      <c r="I464" s="3315"/>
      <c r="J464" s="3315"/>
      <c r="K464" s="3315"/>
    </row>
    <row r="465" spans="1:11" s="3280" customFormat="1" ht="12.75">
      <c r="A465" s="3321"/>
      <c r="B465" s="3314"/>
      <c r="C465" s="3314"/>
      <c r="D465" s="3314"/>
      <c r="E465" s="3315"/>
      <c r="F465" s="3315"/>
      <c r="G465" s="3315"/>
      <c r="H465" s="3315"/>
      <c r="I465" s="3315"/>
      <c r="J465" s="3315"/>
      <c r="K465" s="3315"/>
    </row>
    <row r="466" spans="1:11" s="3280" customFormat="1" ht="12.75">
      <c r="A466" s="3321"/>
      <c r="B466" s="3314"/>
      <c r="C466" s="3314"/>
      <c r="D466" s="3314"/>
      <c r="E466" s="3315"/>
      <c r="F466" s="3315"/>
      <c r="G466" s="3315"/>
      <c r="H466" s="3315"/>
      <c r="I466" s="3315"/>
      <c r="J466" s="3315"/>
      <c r="K466" s="3315"/>
    </row>
    <row r="467" spans="1:11" s="3280" customFormat="1" ht="12.75">
      <c r="A467" s="3321"/>
      <c r="B467" s="3314"/>
      <c r="C467" s="3314"/>
      <c r="D467" s="3314"/>
      <c r="E467" s="3315"/>
      <c r="F467" s="3315"/>
      <c r="G467" s="3315"/>
      <c r="H467" s="3315"/>
      <c r="I467" s="3315"/>
      <c r="J467" s="3315"/>
      <c r="K467" s="3315"/>
    </row>
    <row r="468" spans="1:11" s="3280" customFormat="1" ht="12.75">
      <c r="A468" s="3321"/>
      <c r="B468" s="3314"/>
      <c r="C468" s="3314"/>
      <c r="D468" s="3314"/>
      <c r="E468" s="3315"/>
      <c r="F468" s="3315"/>
      <c r="G468" s="3315"/>
      <c r="H468" s="3315"/>
      <c r="I468" s="3315"/>
      <c r="J468" s="3315"/>
      <c r="K468" s="3315"/>
    </row>
    <row r="469" spans="1:11" s="3280" customFormat="1" ht="12.75">
      <c r="A469" s="3321"/>
      <c r="B469" s="3314"/>
      <c r="C469" s="3314"/>
      <c r="D469" s="3314"/>
      <c r="E469" s="3315"/>
      <c r="F469" s="3315"/>
      <c r="G469" s="3315"/>
      <c r="H469" s="3315"/>
      <c r="I469" s="3315"/>
      <c r="J469" s="3315"/>
      <c r="K469" s="3315"/>
    </row>
    <row r="470" spans="1:11" s="3280" customFormat="1" ht="12.75">
      <c r="A470" s="3321"/>
      <c r="B470" s="3314"/>
      <c r="C470" s="3314"/>
      <c r="D470" s="3314"/>
      <c r="E470" s="3315"/>
      <c r="F470" s="3315"/>
      <c r="G470" s="3315"/>
      <c r="H470" s="3315"/>
      <c r="I470" s="3315"/>
      <c r="J470" s="3315"/>
      <c r="K470" s="3315"/>
    </row>
    <row r="471" spans="1:11" s="3280" customFormat="1" ht="12.75">
      <c r="A471" s="3321"/>
      <c r="B471" s="3314"/>
      <c r="C471" s="3314"/>
      <c r="D471" s="3314"/>
      <c r="E471" s="3315"/>
      <c r="F471" s="3315"/>
      <c r="G471" s="3315"/>
      <c r="H471" s="3315"/>
      <c r="I471" s="3315"/>
      <c r="J471" s="3315"/>
      <c r="K471" s="3315"/>
    </row>
    <row r="472" spans="1:11" s="3280" customFormat="1" ht="12.75">
      <c r="A472" s="3321"/>
      <c r="B472" s="3314"/>
      <c r="C472" s="3314"/>
      <c r="D472" s="3314"/>
      <c r="E472" s="3315"/>
      <c r="F472" s="3315"/>
      <c r="G472" s="3315"/>
      <c r="H472" s="3315"/>
      <c r="I472" s="3315"/>
      <c r="J472" s="3315"/>
      <c r="K472" s="3315"/>
    </row>
    <row r="473" spans="1:11" s="3280" customFormat="1" ht="12.75">
      <c r="A473" s="3321"/>
      <c r="B473" s="3314"/>
      <c r="C473" s="3314"/>
      <c r="D473" s="3314"/>
      <c r="E473" s="3315"/>
      <c r="F473" s="3315"/>
      <c r="G473" s="3315"/>
      <c r="H473" s="3315"/>
      <c r="I473" s="3315"/>
      <c r="J473" s="3315"/>
      <c r="K473" s="3315"/>
    </row>
    <row r="474" spans="1:11" s="3280" customFormat="1" ht="12.75">
      <c r="A474" s="3321"/>
      <c r="B474" s="3314"/>
      <c r="C474" s="3314"/>
      <c r="D474" s="3314"/>
      <c r="E474" s="3315"/>
      <c r="F474" s="3315"/>
      <c r="G474" s="3315"/>
      <c r="H474" s="3315"/>
      <c r="I474" s="3315"/>
      <c r="J474" s="3315"/>
      <c r="K474" s="3315"/>
    </row>
    <row r="475" spans="1:11" s="3280" customFormat="1" ht="12.75">
      <c r="A475" s="3321"/>
      <c r="B475" s="3314"/>
      <c r="C475" s="3314"/>
      <c r="D475" s="3314"/>
      <c r="E475" s="3315"/>
      <c r="F475" s="3315"/>
      <c r="G475" s="3315"/>
      <c r="H475" s="3315"/>
      <c r="I475" s="3315"/>
      <c r="J475" s="3315"/>
      <c r="K475" s="3315"/>
    </row>
    <row r="476" spans="1:11" s="3280" customFormat="1" ht="12.75">
      <c r="A476" s="3321"/>
      <c r="B476" s="3314"/>
      <c r="C476" s="3314"/>
      <c r="D476" s="3314"/>
      <c r="E476" s="3315"/>
      <c r="F476" s="3315"/>
      <c r="G476" s="3315"/>
      <c r="H476" s="3315"/>
      <c r="I476" s="3315"/>
      <c r="J476" s="3315"/>
      <c r="K476" s="3315"/>
    </row>
    <row r="477" spans="1:11" s="3280" customFormat="1" ht="12.75">
      <c r="A477" s="3321"/>
      <c r="B477" s="3314"/>
      <c r="C477" s="3314"/>
      <c r="D477" s="3314"/>
      <c r="E477" s="3315"/>
      <c r="F477" s="3315"/>
      <c r="G477" s="3315"/>
      <c r="H477" s="3315"/>
      <c r="I477" s="3315"/>
      <c r="J477" s="3315"/>
      <c r="K477" s="3315"/>
    </row>
    <row r="478" spans="1:11" s="3280" customFormat="1" ht="12.75">
      <c r="A478" s="3321"/>
      <c r="B478" s="3314"/>
      <c r="C478" s="3314"/>
      <c r="D478" s="3314"/>
      <c r="E478" s="3315"/>
      <c r="F478" s="3315"/>
      <c r="G478" s="3315"/>
      <c r="H478" s="3315"/>
      <c r="I478" s="3315"/>
      <c r="J478" s="3315"/>
      <c r="K478" s="3315"/>
    </row>
    <row r="479" spans="1:11" s="3280" customFormat="1" ht="12.75">
      <c r="A479" s="3321"/>
      <c r="B479" s="3314"/>
      <c r="C479" s="3314"/>
      <c r="D479" s="3314"/>
      <c r="E479" s="3315"/>
      <c r="F479" s="3315"/>
      <c r="G479" s="3315"/>
      <c r="H479" s="3315"/>
      <c r="I479" s="3315"/>
      <c r="J479" s="3315"/>
      <c r="K479" s="3315"/>
    </row>
    <row r="480" spans="1:11" s="3280" customFormat="1" ht="12.75">
      <c r="A480" s="3321"/>
      <c r="B480" s="3314"/>
      <c r="C480" s="3314"/>
      <c r="D480" s="3314"/>
      <c r="E480" s="3315"/>
      <c r="F480" s="3315"/>
      <c r="G480" s="3315"/>
      <c r="H480" s="3315"/>
      <c r="I480" s="3315"/>
      <c r="J480" s="3315"/>
      <c r="K480" s="3315"/>
    </row>
    <row r="481" spans="1:11" s="3280" customFormat="1" ht="12.75">
      <c r="A481" s="3321"/>
      <c r="B481" s="3314"/>
      <c r="C481" s="3314"/>
      <c r="D481" s="3314"/>
      <c r="E481" s="3315"/>
      <c r="F481" s="3315"/>
      <c r="G481" s="3315"/>
      <c r="H481" s="3315"/>
      <c r="I481" s="3315"/>
      <c r="J481" s="3315"/>
      <c r="K481" s="3315"/>
    </row>
    <row r="482" spans="1:11" s="3280" customFormat="1" ht="12.75">
      <c r="A482" s="3321"/>
      <c r="B482" s="3314"/>
      <c r="C482" s="3314"/>
      <c r="D482" s="3314"/>
      <c r="E482" s="3315"/>
      <c r="F482" s="3315"/>
      <c r="G482" s="3315"/>
      <c r="H482" s="3315"/>
      <c r="I482" s="3315"/>
      <c r="J482" s="3315"/>
      <c r="K482" s="3315"/>
    </row>
    <row r="483" spans="1:11" s="3280" customFormat="1" ht="12.75">
      <c r="A483" s="3321"/>
      <c r="B483" s="3314"/>
      <c r="C483" s="3314"/>
      <c r="D483" s="3314"/>
      <c r="E483" s="3315"/>
      <c r="F483" s="3315"/>
      <c r="G483" s="3315"/>
      <c r="H483" s="3315"/>
      <c r="I483" s="3315"/>
      <c r="J483" s="3315"/>
      <c r="K483" s="3315"/>
    </row>
    <row r="484" spans="1:11" s="3280" customFormat="1" ht="12.75">
      <c r="A484" s="3321"/>
      <c r="B484" s="3314"/>
      <c r="C484" s="3314"/>
      <c r="D484" s="3314"/>
      <c r="E484" s="3315"/>
      <c r="F484" s="3315"/>
      <c r="G484" s="3315"/>
      <c r="H484" s="3315"/>
      <c r="I484" s="3315"/>
      <c r="J484" s="3315"/>
      <c r="K484" s="3315"/>
    </row>
    <row r="485" spans="1:11" s="3280" customFormat="1" ht="12.75">
      <c r="A485" s="3321"/>
      <c r="B485" s="3314"/>
      <c r="C485" s="3314"/>
      <c r="D485" s="3314"/>
      <c r="E485" s="3315"/>
      <c r="F485" s="3315"/>
      <c r="G485" s="3315"/>
      <c r="H485" s="3315"/>
      <c r="I485" s="3315"/>
      <c r="J485" s="3315"/>
      <c r="K485" s="3315"/>
    </row>
    <row r="486" spans="1:11" s="3280" customFormat="1" ht="12.75">
      <c r="A486" s="3321"/>
      <c r="B486" s="3314"/>
      <c r="C486" s="3314"/>
      <c r="D486" s="3314"/>
      <c r="E486" s="3315"/>
      <c r="F486" s="3315"/>
      <c r="G486" s="3315"/>
      <c r="H486" s="3315"/>
      <c r="I486" s="3315"/>
      <c r="J486" s="3315"/>
      <c r="K486" s="3315"/>
    </row>
    <row r="487" spans="1:11" s="3280" customFormat="1" ht="12.75">
      <c r="A487" s="3321"/>
      <c r="B487" s="3314"/>
      <c r="C487" s="3314"/>
      <c r="D487" s="3314"/>
      <c r="E487" s="3315"/>
      <c r="F487" s="3315"/>
      <c r="G487" s="3315"/>
      <c r="H487" s="3315"/>
      <c r="I487" s="3315"/>
      <c r="J487" s="3315"/>
      <c r="K487" s="3315"/>
    </row>
    <row r="488" spans="1:11" s="3280" customFormat="1" ht="12.75">
      <c r="A488" s="3321"/>
      <c r="B488" s="3314"/>
      <c r="C488" s="3314"/>
      <c r="D488" s="3314"/>
      <c r="E488" s="3315"/>
      <c r="F488" s="3315"/>
      <c r="G488" s="3315"/>
      <c r="H488" s="3315"/>
      <c r="I488" s="3315"/>
      <c r="J488" s="3315"/>
      <c r="K488" s="3315"/>
    </row>
    <row r="489" spans="1:11" s="3280" customFormat="1" ht="12.75">
      <c r="A489" s="3321"/>
      <c r="B489" s="3314"/>
      <c r="C489" s="3314"/>
      <c r="D489" s="3314"/>
      <c r="E489" s="3315"/>
      <c r="F489" s="3315"/>
      <c r="G489" s="3315"/>
      <c r="H489" s="3315"/>
      <c r="I489" s="3315"/>
      <c r="J489" s="3315"/>
      <c r="K489" s="3315"/>
    </row>
    <row r="490" spans="1:11" s="3280" customFormat="1" ht="12.75">
      <c r="A490" s="3321"/>
      <c r="B490" s="3314"/>
      <c r="C490" s="3314"/>
      <c r="D490" s="3314"/>
      <c r="E490" s="3315"/>
      <c r="F490" s="3315"/>
      <c r="G490" s="3315"/>
      <c r="H490" s="3315"/>
      <c r="I490" s="3315"/>
      <c r="J490" s="3315"/>
      <c r="K490" s="3315"/>
    </row>
    <row r="491" spans="1:11" s="3280" customFormat="1" ht="12.75">
      <c r="A491" s="3321"/>
      <c r="B491" s="3314"/>
      <c r="C491" s="3314"/>
      <c r="D491" s="3314"/>
      <c r="E491" s="3315"/>
      <c r="F491" s="3315"/>
      <c r="G491" s="3315"/>
      <c r="H491" s="3315"/>
      <c r="I491" s="3315"/>
      <c r="J491" s="3315"/>
      <c r="K491" s="3315"/>
    </row>
    <row r="492" spans="1:11" s="3280" customFormat="1" ht="12.75">
      <c r="A492" s="3321"/>
      <c r="B492" s="3314"/>
      <c r="C492" s="3314"/>
      <c r="D492" s="3314"/>
      <c r="E492" s="3315"/>
      <c r="F492" s="3315"/>
      <c r="G492" s="3315"/>
      <c r="H492" s="3315"/>
      <c r="I492" s="3315"/>
      <c r="J492" s="3315"/>
      <c r="K492" s="3315"/>
    </row>
    <row r="493" spans="1:11" s="3280" customFormat="1" ht="12.75">
      <c r="A493" s="3321"/>
      <c r="B493" s="3314"/>
      <c r="C493" s="3314"/>
      <c r="D493" s="3314"/>
      <c r="E493" s="3315"/>
      <c r="F493" s="3315"/>
      <c r="G493" s="3315"/>
      <c r="H493" s="3315"/>
      <c r="I493" s="3315"/>
      <c r="J493" s="3315"/>
      <c r="K493" s="3315"/>
    </row>
    <row r="494" spans="1:11" s="3280" customFormat="1" ht="12.75">
      <c r="A494" s="3321"/>
      <c r="B494" s="3314"/>
      <c r="C494" s="3314"/>
      <c r="D494" s="3314"/>
      <c r="E494" s="3315"/>
      <c r="F494" s="3315"/>
      <c r="G494" s="3315"/>
      <c r="H494" s="3315"/>
      <c r="I494" s="3315"/>
      <c r="J494" s="3315"/>
      <c r="K494" s="3315"/>
    </row>
    <row r="495" spans="1:11" s="3280" customFormat="1" ht="12.75">
      <c r="A495" s="3321"/>
      <c r="B495" s="3314"/>
      <c r="C495" s="3314"/>
      <c r="D495" s="3314"/>
      <c r="E495" s="3315"/>
      <c r="F495" s="3315"/>
      <c r="G495" s="3315"/>
      <c r="H495" s="3315"/>
      <c r="I495" s="3315"/>
      <c r="J495" s="3315"/>
      <c r="K495" s="3315"/>
    </row>
    <row r="496" spans="1:11" s="3280" customFormat="1" ht="12.75">
      <c r="A496" s="3321"/>
      <c r="B496" s="3314"/>
      <c r="C496" s="3314"/>
      <c r="D496" s="3314"/>
      <c r="E496" s="3315"/>
      <c r="F496" s="3315"/>
      <c r="G496" s="3315"/>
      <c r="H496" s="3315"/>
      <c r="I496" s="3315"/>
      <c r="J496" s="3315"/>
      <c r="K496" s="3315"/>
    </row>
    <row r="497" spans="1:11" s="3280" customFormat="1" ht="12.75">
      <c r="A497" s="3321"/>
      <c r="B497" s="3314"/>
      <c r="C497" s="3314"/>
      <c r="D497" s="3314"/>
      <c r="E497" s="3315"/>
      <c r="F497" s="3315"/>
      <c r="G497" s="3315"/>
      <c r="H497" s="3315"/>
      <c r="I497" s="3315"/>
      <c r="J497" s="3315"/>
      <c r="K497" s="3315"/>
    </row>
    <row r="498" spans="1:11" s="3280" customFormat="1" ht="12.75">
      <c r="A498" s="3321"/>
      <c r="B498" s="3314"/>
      <c r="C498" s="3314"/>
      <c r="D498" s="3314"/>
      <c r="E498" s="3315"/>
      <c r="F498" s="3315"/>
      <c r="G498" s="3315"/>
      <c r="H498" s="3315"/>
      <c r="I498" s="3315"/>
      <c r="J498" s="3315"/>
      <c r="K498" s="3315"/>
    </row>
    <row r="499" spans="1:11" s="3280" customFormat="1" ht="12.75">
      <c r="A499" s="3321"/>
      <c r="B499" s="3314"/>
      <c r="C499" s="3314"/>
      <c r="D499" s="3314"/>
      <c r="E499" s="3315"/>
      <c r="F499" s="3315"/>
      <c r="G499" s="3315"/>
      <c r="H499" s="3315"/>
      <c r="I499" s="3315"/>
      <c r="J499" s="3315"/>
      <c r="K499" s="3315"/>
    </row>
    <row r="500" spans="1:11" s="3280" customFormat="1" ht="12.75">
      <c r="A500" s="3321"/>
      <c r="B500" s="3314"/>
      <c r="C500" s="3314"/>
      <c r="D500" s="3314"/>
      <c r="E500" s="3315"/>
      <c r="F500" s="3315"/>
      <c r="G500" s="3315"/>
      <c r="H500" s="3315"/>
      <c r="I500" s="3315"/>
      <c r="J500" s="3315"/>
      <c r="K500" s="3315"/>
    </row>
    <row r="501" spans="1:11" s="3280" customFormat="1" ht="12.75">
      <c r="A501" s="3321"/>
      <c r="B501" s="3314"/>
      <c r="C501" s="3314"/>
      <c r="D501" s="3314"/>
      <c r="E501" s="3315"/>
      <c r="F501" s="3315"/>
      <c r="G501" s="3315"/>
      <c r="H501" s="3315"/>
      <c r="I501" s="3315"/>
      <c r="J501" s="3315"/>
      <c r="K501" s="3315"/>
    </row>
    <row r="502" spans="1:11" s="3280" customFormat="1" ht="12.75">
      <c r="A502" s="3321"/>
      <c r="B502" s="3314"/>
      <c r="C502" s="3314"/>
      <c r="D502" s="3314"/>
      <c r="E502" s="3315"/>
      <c r="F502" s="3315"/>
      <c r="G502" s="3315"/>
      <c r="H502" s="3315"/>
      <c r="I502" s="3315"/>
      <c r="J502" s="3315"/>
      <c r="K502" s="3315"/>
    </row>
    <row r="503" spans="1:11" s="3280" customFormat="1" ht="12.75">
      <c r="A503" s="3321"/>
      <c r="B503" s="3314"/>
      <c r="C503" s="3314"/>
      <c r="D503" s="3314"/>
      <c r="E503" s="3315"/>
      <c r="F503" s="3315"/>
      <c r="G503" s="3315"/>
      <c r="H503" s="3315"/>
      <c r="I503" s="3315"/>
      <c r="J503" s="3315"/>
      <c r="K503" s="3315"/>
    </row>
    <row r="504" spans="1:11" s="3280" customFormat="1" ht="12.75">
      <c r="A504" s="3321"/>
      <c r="B504" s="3314"/>
      <c r="C504" s="3314"/>
      <c r="D504" s="3314"/>
      <c r="E504" s="3315"/>
      <c r="F504" s="3315"/>
      <c r="G504" s="3315"/>
      <c r="H504" s="3315"/>
      <c r="I504" s="3315"/>
      <c r="J504" s="3315"/>
      <c r="K504" s="3315"/>
    </row>
    <row r="505" spans="1:11" s="3280" customFormat="1" ht="12.75">
      <c r="A505" s="3321"/>
      <c r="B505" s="3314"/>
      <c r="C505" s="3314"/>
      <c r="D505" s="3314"/>
      <c r="E505" s="3315"/>
      <c r="F505" s="3315"/>
      <c r="G505" s="3315"/>
      <c r="H505" s="3315"/>
      <c r="I505" s="3315"/>
      <c r="J505" s="3315"/>
      <c r="K505" s="3315"/>
    </row>
    <row r="506" spans="1:11" s="3280" customFormat="1" ht="12.75">
      <c r="A506" s="3321"/>
      <c r="B506" s="3314"/>
      <c r="C506" s="3314"/>
      <c r="D506" s="3314"/>
      <c r="E506" s="3315"/>
      <c r="F506" s="3315"/>
      <c r="G506" s="3315"/>
      <c r="H506" s="3315"/>
      <c r="I506" s="3315"/>
      <c r="J506" s="3315"/>
      <c r="K506" s="3315"/>
    </row>
    <row r="507" spans="1:11" s="3280" customFormat="1" ht="12.75">
      <c r="A507" s="3321"/>
      <c r="B507" s="3314"/>
      <c r="C507" s="3314"/>
      <c r="D507" s="3314"/>
      <c r="E507" s="3315"/>
      <c r="F507" s="3315"/>
      <c r="G507" s="3315"/>
      <c r="H507" s="3315"/>
      <c r="I507" s="3315"/>
      <c r="J507" s="3315"/>
      <c r="K507" s="3315"/>
    </row>
    <row r="508" spans="1:11" s="3280" customFormat="1" ht="12.75">
      <c r="A508" s="3321"/>
      <c r="B508" s="3314"/>
      <c r="C508" s="3314"/>
      <c r="D508" s="3314"/>
      <c r="E508" s="3315"/>
      <c r="F508" s="3315"/>
      <c r="G508" s="3315"/>
      <c r="H508" s="3315"/>
      <c r="I508" s="3315"/>
      <c r="J508" s="3315"/>
      <c r="K508" s="3315"/>
    </row>
    <row r="509" spans="1:11" s="3280" customFormat="1" ht="12.75">
      <c r="A509" s="3321"/>
      <c r="B509" s="3314"/>
      <c r="C509" s="3314"/>
      <c r="D509" s="3314"/>
      <c r="E509" s="3315"/>
      <c r="F509" s="3315"/>
      <c r="G509" s="3315"/>
      <c r="H509" s="3315"/>
      <c r="I509" s="3315"/>
      <c r="J509" s="3315"/>
      <c r="K509" s="3315"/>
    </row>
    <row r="510" spans="1:11" s="3280" customFormat="1" ht="12.75">
      <c r="A510" s="3321"/>
      <c r="B510" s="3314"/>
      <c r="C510" s="3314"/>
      <c r="D510" s="3314"/>
      <c r="E510" s="3315"/>
      <c r="F510" s="3315"/>
      <c r="G510" s="3315"/>
      <c r="H510" s="3315"/>
      <c r="I510" s="3315"/>
      <c r="J510" s="3315"/>
      <c r="K510" s="3315"/>
    </row>
    <row r="511" spans="1:11" s="3280" customFormat="1" ht="12.75">
      <c r="A511" s="3321"/>
      <c r="B511" s="3314"/>
      <c r="C511" s="3314"/>
      <c r="D511" s="3314"/>
      <c r="E511" s="3315"/>
      <c r="F511" s="3315"/>
      <c r="G511" s="3315"/>
      <c r="H511" s="3315"/>
      <c r="I511" s="3315"/>
      <c r="J511" s="3315"/>
      <c r="K511" s="3315"/>
    </row>
    <row r="512" spans="1:11" s="3280" customFormat="1" ht="12.75">
      <c r="A512" s="3321"/>
      <c r="B512" s="3314"/>
      <c r="C512" s="3314"/>
      <c r="D512" s="3314"/>
      <c r="E512" s="3315"/>
      <c r="F512" s="3315"/>
      <c r="G512" s="3315"/>
      <c r="H512" s="3315"/>
      <c r="I512" s="3315"/>
      <c r="J512" s="3315"/>
      <c r="K512" s="3315"/>
    </row>
    <row r="513" spans="1:11" s="3280" customFormat="1" ht="12.75">
      <c r="A513" s="3321"/>
      <c r="B513" s="3314"/>
      <c r="C513" s="3314"/>
      <c r="D513" s="3314"/>
      <c r="E513" s="3315"/>
      <c r="F513" s="3315"/>
      <c r="G513" s="3315"/>
      <c r="H513" s="3315"/>
      <c r="I513" s="3315"/>
      <c r="J513" s="3315"/>
      <c r="K513" s="3315"/>
    </row>
    <row r="514" spans="1:11" s="3280" customFormat="1" ht="12.75">
      <c r="A514" s="3321"/>
      <c r="B514" s="3314"/>
      <c r="C514" s="3314"/>
      <c r="D514" s="3314"/>
      <c r="E514" s="3315"/>
      <c r="F514" s="3315"/>
      <c r="G514" s="3315"/>
      <c r="H514" s="3315"/>
      <c r="I514" s="3315"/>
      <c r="J514" s="3315"/>
      <c r="K514" s="3315"/>
    </row>
    <row r="515" spans="1:11" s="3280" customFormat="1" ht="12.75">
      <c r="A515" s="3321"/>
      <c r="B515" s="3314"/>
      <c r="C515" s="3314"/>
      <c r="D515" s="3314"/>
      <c r="E515" s="3315"/>
      <c r="F515" s="3315"/>
      <c r="G515" s="3315"/>
      <c r="H515" s="3315"/>
      <c r="I515" s="3315"/>
      <c r="J515" s="3315"/>
      <c r="K515" s="3315"/>
    </row>
    <row r="516" spans="1:11" s="3280" customFormat="1" ht="12.75">
      <c r="A516" s="3321"/>
      <c r="B516" s="3314"/>
      <c r="C516" s="3314"/>
      <c r="D516" s="3314"/>
      <c r="E516" s="3315"/>
      <c r="F516" s="3315"/>
      <c r="G516" s="3315"/>
      <c r="H516" s="3315"/>
      <c r="I516" s="3315"/>
      <c r="J516" s="3315"/>
      <c r="K516" s="3315"/>
    </row>
    <row r="517" spans="1:11" s="3280" customFormat="1" ht="12.75">
      <c r="A517" s="3321"/>
      <c r="B517" s="3314"/>
      <c r="C517" s="3314"/>
      <c r="D517" s="3314"/>
      <c r="E517" s="3315"/>
      <c r="F517" s="3315"/>
      <c r="G517" s="3315"/>
      <c r="H517" s="3315"/>
      <c r="I517" s="3315"/>
      <c r="J517" s="3315"/>
      <c r="K517" s="3315"/>
    </row>
    <row r="518" spans="1:11" s="3280" customFormat="1" ht="12.75">
      <c r="A518" s="3321"/>
      <c r="B518" s="3314"/>
      <c r="C518" s="3314"/>
      <c r="D518" s="3314"/>
      <c r="E518" s="3315"/>
      <c r="F518" s="3315"/>
      <c r="G518" s="3315"/>
      <c r="H518" s="3315"/>
      <c r="I518" s="3315"/>
      <c r="J518" s="3315"/>
      <c r="K518" s="3315"/>
    </row>
    <row r="519" spans="1:11" s="3280" customFormat="1" ht="12.75">
      <c r="A519" s="3321"/>
      <c r="B519" s="3314"/>
      <c r="C519" s="3314"/>
      <c r="D519" s="3314"/>
      <c r="E519" s="3315"/>
      <c r="F519" s="3315"/>
      <c r="G519" s="3315"/>
      <c r="H519" s="3315"/>
      <c r="I519" s="3315"/>
      <c r="J519" s="3315"/>
      <c r="K519" s="3315"/>
    </row>
    <row r="520" spans="1:11" s="3280" customFormat="1" ht="12.75">
      <c r="A520" s="3321"/>
      <c r="B520" s="3314"/>
      <c r="C520" s="3314"/>
      <c r="D520" s="3314"/>
      <c r="E520" s="3315"/>
      <c r="F520" s="3315"/>
      <c r="G520" s="3315"/>
      <c r="H520" s="3315"/>
      <c r="I520" s="3315"/>
      <c r="J520" s="3315"/>
      <c r="K520" s="3315"/>
    </row>
    <row r="521" spans="1:11" s="3280" customFormat="1" ht="12.75">
      <c r="A521" s="3321"/>
      <c r="B521" s="3314"/>
      <c r="C521" s="3314"/>
      <c r="D521" s="3314"/>
      <c r="E521" s="3315"/>
      <c r="F521" s="3315"/>
      <c r="G521" s="3315"/>
      <c r="H521" s="3315"/>
      <c r="I521" s="3315"/>
      <c r="J521" s="3315"/>
      <c r="K521" s="3315"/>
    </row>
    <row r="522" spans="1:11" s="3280" customFormat="1" ht="12.75">
      <c r="A522" s="3321"/>
      <c r="B522" s="3314"/>
      <c r="C522" s="3314"/>
      <c r="D522" s="3314"/>
      <c r="E522" s="3315"/>
      <c r="F522" s="3315"/>
      <c r="G522" s="3315"/>
      <c r="H522" s="3315"/>
      <c r="I522" s="3315"/>
      <c r="J522" s="3315"/>
      <c r="K522" s="3315"/>
    </row>
    <row r="523" spans="1:11" s="3280" customFormat="1" ht="12.75">
      <c r="A523" s="3321"/>
      <c r="B523" s="3314"/>
      <c r="C523" s="3314"/>
      <c r="D523" s="3314"/>
      <c r="E523" s="3315"/>
      <c r="F523" s="3315"/>
      <c r="G523" s="3315"/>
      <c r="H523" s="3315"/>
      <c r="I523" s="3315"/>
      <c r="J523" s="3315"/>
      <c r="K523" s="3315"/>
    </row>
    <row r="524" spans="1:11" s="3280" customFormat="1" ht="12.75">
      <c r="A524" s="3321"/>
      <c r="B524" s="3314"/>
      <c r="C524" s="3314"/>
      <c r="D524" s="3314"/>
      <c r="E524" s="3315"/>
      <c r="F524" s="3315"/>
      <c r="G524" s="3315"/>
      <c r="H524" s="3315"/>
      <c r="I524" s="3315"/>
      <c r="J524" s="3315"/>
      <c r="K524" s="3315"/>
    </row>
    <row r="525" spans="1:11" s="3280" customFormat="1" ht="12.75">
      <c r="A525" s="3321"/>
      <c r="B525" s="3314"/>
      <c r="C525" s="3314"/>
      <c r="D525" s="3314"/>
      <c r="E525" s="3315"/>
      <c r="F525" s="3315"/>
      <c r="G525" s="3315"/>
      <c r="H525" s="3315"/>
      <c r="I525" s="3315"/>
      <c r="J525" s="3315"/>
      <c r="K525" s="3315"/>
    </row>
    <row r="526" spans="1:11" s="3280" customFormat="1" ht="12.75">
      <c r="A526" s="3321"/>
      <c r="B526" s="3314"/>
      <c r="C526" s="3314"/>
      <c r="D526" s="3314"/>
      <c r="E526" s="3315"/>
      <c r="F526" s="3315"/>
      <c r="G526" s="3315"/>
      <c r="H526" s="3315"/>
      <c r="I526" s="3315"/>
      <c r="J526" s="3315"/>
      <c r="K526" s="3315"/>
    </row>
    <row r="527" spans="1:11" s="3280" customFormat="1" ht="12.75">
      <c r="A527" s="3321"/>
      <c r="B527" s="3314"/>
      <c r="C527" s="3314"/>
      <c r="D527" s="3314"/>
      <c r="E527" s="3315"/>
      <c r="F527" s="3315"/>
      <c r="G527" s="3315"/>
      <c r="H527" s="3315"/>
      <c r="I527" s="3315"/>
      <c r="J527" s="3315"/>
      <c r="K527" s="3315"/>
    </row>
    <row r="528" spans="1:11" s="3280" customFormat="1" ht="12.75">
      <c r="A528" s="3321"/>
      <c r="B528" s="3314"/>
      <c r="C528" s="3314"/>
      <c r="D528" s="3314"/>
      <c r="E528" s="3315"/>
      <c r="F528" s="3315"/>
      <c r="G528" s="3315"/>
      <c r="H528" s="3315"/>
      <c r="I528" s="3315"/>
      <c r="J528" s="3315"/>
      <c r="K528" s="3315"/>
    </row>
    <row r="529" spans="1:11" s="3280" customFormat="1" ht="12.75">
      <c r="A529" s="3321"/>
      <c r="B529" s="3314"/>
      <c r="C529" s="3314"/>
      <c r="D529" s="3314"/>
      <c r="E529" s="3315"/>
      <c r="F529" s="3315"/>
      <c r="G529" s="3315"/>
      <c r="H529" s="3315"/>
      <c r="I529" s="3315"/>
      <c r="J529" s="3315"/>
      <c r="K529" s="3315"/>
    </row>
    <row r="530" spans="1:11" s="3280" customFormat="1" ht="12.75">
      <c r="A530" s="3321"/>
      <c r="B530" s="3314"/>
      <c r="C530" s="3314"/>
      <c r="D530" s="3314"/>
      <c r="E530" s="3315"/>
      <c r="F530" s="3315"/>
      <c r="G530" s="3315"/>
      <c r="H530" s="3315"/>
      <c r="I530" s="3315"/>
      <c r="J530" s="3315"/>
      <c r="K530" s="3315"/>
    </row>
    <row r="531" spans="1:11" s="3280" customFormat="1" ht="12.75">
      <c r="A531" s="3321"/>
      <c r="B531" s="3314"/>
      <c r="C531" s="3314"/>
      <c r="D531" s="3314"/>
      <c r="E531" s="3315"/>
      <c r="F531" s="3315"/>
      <c r="G531" s="3315"/>
      <c r="H531" s="3315"/>
      <c r="I531" s="3315"/>
      <c r="J531" s="3315"/>
      <c r="K531" s="3315"/>
    </row>
    <row r="532" spans="1:11" s="3280" customFormat="1" ht="12.75">
      <c r="A532" s="3321"/>
      <c r="B532" s="3314"/>
      <c r="C532" s="3314"/>
      <c r="D532" s="3314"/>
      <c r="E532" s="3315"/>
      <c r="F532" s="3315"/>
      <c r="G532" s="3315"/>
      <c r="H532" s="3315"/>
      <c r="I532" s="3315"/>
      <c r="J532" s="3315"/>
      <c r="K532" s="3315"/>
    </row>
    <row r="533" spans="1:11" s="3280" customFormat="1" ht="12.75">
      <c r="A533" s="3321"/>
      <c r="B533" s="3314"/>
      <c r="C533" s="3314"/>
      <c r="D533" s="3314"/>
      <c r="E533" s="3315"/>
      <c r="F533" s="3315"/>
      <c r="G533" s="3315"/>
      <c r="H533" s="3315"/>
      <c r="I533" s="3315"/>
      <c r="J533" s="3315"/>
      <c r="K533" s="3315"/>
    </row>
    <row r="534" spans="1:11" s="3280" customFormat="1" ht="12.75">
      <c r="A534" s="3321"/>
      <c r="B534" s="3314"/>
      <c r="C534" s="3314"/>
      <c r="D534" s="3314"/>
      <c r="E534" s="3315"/>
      <c r="F534" s="3315"/>
      <c r="G534" s="3315"/>
      <c r="H534" s="3315"/>
      <c r="I534" s="3315"/>
      <c r="J534" s="3315"/>
      <c r="K534" s="3315"/>
    </row>
    <row r="535" spans="1:11" s="3280" customFormat="1" ht="12.75">
      <c r="A535" s="3321"/>
      <c r="B535" s="3314"/>
      <c r="C535" s="3314"/>
      <c r="D535" s="3314"/>
      <c r="E535" s="3315"/>
      <c r="F535" s="3315"/>
      <c r="G535" s="3315"/>
      <c r="H535" s="3315"/>
      <c r="I535" s="3315"/>
      <c r="J535" s="3315"/>
      <c r="K535" s="3315"/>
    </row>
    <row r="536" spans="1:11" s="3280" customFormat="1" ht="12.75">
      <c r="A536" s="3321"/>
      <c r="B536" s="3314"/>
      <c r="C536" s="3314"/>
      <c r="D536" s="3314"/>
      <c r="E536" s="3315"/>
      <c r="F536" s="3315"/>
      <c r="G536" s="3315"/>
      <c r="H536" s="3315"/>
      <c r="I536" s="3315"/>
      <c r="J536" s="3315"/>
      <c r="K536" s="3315"/>
    </row>
    <row r="537" spans="1:11" s="3280" customFormat="1" ht="12.75">
      <c r="A537" s="3321"/>
      <c r="B537" s="3314"/>
      <c r="C537" s="3314"/>
      <c r="D537" s="3314"/>
      <c r="E537" s="3315"/>
      <c r="F537" s="3315"/>
      <c r="G537" s="3315"/>
      <c r="H537" s="3315"/>
      <c r="I537" s="3315"/>
      <c r="J537" s="3315"/>
      <c r="K537" s="3315"/>
    </row>
    <row r="538" spans="1:11" s="3280" customFormat="1" ht="12.75">
      <c r="A538" s="3321"/>
      <c r="B538" s="3314"/>
      <c r="C538" s="3314"/>
      <c r="D538" s="3314"/>
      <c r="E538" s="3315"/>
      <c r="F538" s="3315"/>
      <c r="G538" s="3315"/>
      <c r="H538" s="3315"/>
      <c r="I538" s="3315"/>
      <c r="J538" s="3315"/>
      <c r="K538" s="3315"/>
    </row>
    <row r="539" spans="1:11" s="3280" customFormat="1" ht="12.75">
      <c r="A539" s="3321"/>
      <c r="B539" s="3314"/>
      <c r="C539" s="3314"/>
      <c r="D539" s="3314"/>
      <c r="E539" s="3315"/>
      <c r="F539" s="3315"/>
      <c r="G539" s="3315"/>
      <c r="H539" s="3315"/>
      <c r="I539" s="3315"/>
      <c r="J539" s="3315"/>
      <c r="K539" s="3315"/>
    </row>
    <row r="540" spans="1:11" s="3280" customFormat="1" ht="12.75">
      <c r="A540" s="3321"/>
      <c r="B540" s="3314"/>
      <c r="C540" s="3314"/>
      <c r="D540" s="3314"/>
      <c r="E540" s="3315"/>
      <c r="F540" s="3315"/>
      <c r="G540" s="3315"/>
      <c r="H540" s="3315"/>
      <c r="I540" s="3315"/>
      <c r="J540" s="3315"/>
      <c r="K540" s="3315"/>
    </row>
    <row r="541" spans="1:11" s="3280" customFormat="1" ht="12.75">
      <c r="A541" s="3321"/>
      <c r="B541" s="3314"/>
      <c r="C541" s="3314"/>
      <c r="D541" s="3314"/>
      <c r="E541" s="3315"/>
      <c r="F541" s="3315"/>
      <c r="G541" s="3315"/>
      <c r="H541" s="3315"/>
      <c r="I541" s="3315"/>
      <c r="J541" s="3315"/>
      <c r="K541" s="3315"/>
    </row>
    <row r="542" spans="1:11" s="3280" customFormat="1" ht="12.75">
      <c r="A542" s="3321"/>
      <c r="B542" s="3314"/>
      <c r="C542" s="3314"/>
      <c r="D542" s="3314"/>
      <c r="E542" s="3315"/>
      <c r="F542" s="3315"/>
      <c r="G542" s="3315"/>
      <c r="H542" s="3315"/>
      <c r="I542" s="3315"/>
      <c r="J542" s="3315"/>
      <c r="K542" s="3315"/>
    </row>
    <row r="543" spans="1:11" s="3280" customFormat="1" ht="12.75">
      <c r="A543" s="3321"/>
      <c r="B543" s="3314"/>
      <c r="C543" s="3314"/>
      <c r="D543" s="3314"/>
      <c r="E543" s="3315"/>
      <c r="F543" s="3315"/>
      <c r="G543" s="3315"/>
      <c r="H543" s="3315"/>
      <c r="I543" s="3315"/>
      <c r="J543" s="3315"/>
      <c r="K543" s="3315"/>
    </row>
    <row r="544" spans="1:11" s="3280" customFormat="1" ht="12.75">
      <c r="A544" s="3321"/>
      <c r="B544" s="3314"/>
      <c r="C544" s="3314"/>
      <c r="D544" s="3314"/>
      <c r="E544" s="3315"/>
      <c r="F544" s="3315"/>
      <c r="G544" s="3315"/>
      <c r="H544" s="3315"/>
      <c r="I544" s="3315"/>
      <c r="J544" s="3315"/>
      <c r="K544" s="3315"/>
    </row>
    <row r="545" spans="1:11" s="3280" customFormat="1" ht="12.75">
      <c r="A545" s="3321"/>
      <c r="B545" s="3314"/>
      <c r="C545" s="3314"/>
      <c r="D545" s="3314"/>
      <c r="E545" s="3315"/>
      <c r="F545" s="3315"/>
      <c r="G545" s="3315"/>
      <c r="H545" s="3315"/>
      <c r="I545" s="3315"/>
      <c r="J545" s="3315"/>
      <c r="K545" s="3315"/>
    </row>
    <row r="546" spans="1:11" s="3280" customFormat="1" ht="12.75">
      <c r="A546" s="3321"/>
      <c r="B546" s="3314"/>
      <c r="C546" s="3314"/>
      <c r="D546" s="3314"/>
      <c r="E546" s="3315"/>
      <c r="F546" s="3315"/>
      <c r="G546" s="3315"/>
      <c r="H546" s="3315"/>
      <c r="I546" s="3315"/>
      <c r="J546" s="3315"/>
      <c r="K546" s="3315"/>
    </row>
    <row r="547" spans="1:11" s="3280" customFormat="1" ht="12.75">
      <c r="A547" s="3321"/>
      <c r="B547" s="3314"/>
      <c r="C547" s="3314"/>
      <c r="D547" s="3314"/>
      <c r="E547" s="3315"/>
      <c r="F547" s="3315"/>
      <c r="G547" s="3315"/>
      <c r="H547" s="3315"/>
      <c r="I547" s="3315"/>
      <c r="J547" s="3315"/>
      <c r="K547" s="3315"/>
    </row>
    <row r="548" spans="1:11" s="3280" customFormat="1" ht="12.75">
      <c r="A548" s="3321"/>
      <c r="B548" s="3314"/>
      <c r="C548" s="3314"/>
      <c r="D548" s="3314"/>
      <c r="E548" s="3315"/>
      <c r="F548" s="3315"/>
      <c r="G548" s="3315"/>
      <c r="H548" s="3315"/>
      <c r="I548" s="3315"/>
      <c r="J548" s="3315"/>
      <c r="K548" s="3315"/>
    </row>
    <row r="549" spans="1:11" s="3280" customFormat="1" ht="12.75">
      <c r="A549" s="3321"/>
      <c r="B549" s="3314"/>
      <c r="C549" s="3314"/>
      <c r="D549" s="3314"/>
      <c r="E549" s="3315"/>
      <c r="F549" s="3315"/>
      <c r="G549" s="3315"/>
      <c r="H549" s="3315"/>
      <c r="I549" s="3315"/>
      <c r="J549" s="3315"/>
      <c r="K549" s="3315"/>
    </row>
    <row r="550" spans="1:11" s="3280" customFormat="1" ht="12.75">
      <c r="A550" s="3321"/>
      <c r="B550" s="3314"/>
      <c r="C550" s="3314"/>
      <c r="D550" s="3314"/>
      <c r="E550" s="3315"/>
      <c r="F550" s="3315"/>
      <c r="G550" s="3315"/>
      <c r="H550" s="3315"/>
      <c r="I550" s="3315"/>
      <c r="J550" s="3315"/>
      <c r="K550" s="3315"/>
    </row>
    <row r="551" spans="1:11" s="3280" customFormat="1" ht="12.75">
      <c r="A551" s="3321"/>
      <c r="B551" s="3314"/>
      <c r="C551" s="3314"/>
      <c r="D551" s="3314"/>
      <c r="E551" s="3315"/>
      <c r="F551" s="3315"/>
      <c r="G551" s="3315"/>
      <c r="H551" s="3315"/>
      <c r="I551" s="3315"/>
      <c r="J551" s="3315"/>
      <c r="K551" s="3315"/>
    </row>
    <row r="552" spans="1:11" s="3280" customFormat="1" ht="12.75">
      <c r="A552" s="3321"/>
      <c r="B552" s="3314"/>
      <c r="C552" s="3314"/>
      <c r="D552" s="3314"/>
      <c r="E552" s="3315"/>
      <c r="F552" s="3315"/>
      <c r="G552" s="3315"/>
      <c r="H552" s="3315"/>
      <c r="I552" s="3315"/>
      <c r="J552" s="3315"/>
      <c r="K552" s="3315"/>
    </row>
    <row r="553" spans="1:11" s="3280" customFormat="1" ht="12.75">
      <c r="A553" s="3321"/>
      <c r="B553" s="3314"/>
      <c r="C553" s="3314"/>
      <c r="D553" s="3314"/>
      <c r="E553" s="3315"/>
      <c r="F553" s="3315"/>
      <c r="G553" s="3315"/>
      <c r="H553" s="3315"/>
      <c r="I553" s="3315"/>
      <c r="J553" s="3315"/>
      <c r="K553" s="3315"/>
    </row>
    <row r="554" spans="1:11" s="3280" customFormat="1" ht="12.75">
      <c r="A554" s="3321"/>
      <c r="B554" s="3314"/>
      <c r="C554" s="3314"/>
      <c r="D554" s="3314"/>
      <c r="E554" s="3315"/>
      <c r="F554" s="3315"/>
      <c r="G554" s="3315"/>
      <c r="H554" s="3315"/>
      <c r="I554" s="3315"/>
      <c r="J554" s="3315"/>
      <c r="K554" s="3315"/>
    </row>
    <row r="555" spans="1:11" s="3280" customFormat="1" ht="12.75">
      <c r="A555" s="3321"/>
      <c r="B555" s="3314"/>
      <c r="C555" s="3314"/>
      <c r="D555" s="3314"/>
      <c r="E555" s="3315"/>
      <c r="F555" s="3315"/>
      <c r="G555" s="3315"/>
      <c r="H555" s="3315"/>
      <c r="I555" s="3315"/>
      <c r="J555" s="3315"/>
      <c r="K555" s="3315"/>
    </row>
    <row r="556" spans="1:11" s="3280" customFormat="1" ht="12.75">
      <c r="A556" s="3321"/>
      <c r="B556" s="3314"/>
      <c r="C556" s="3314"/>
      <c r="D556" s="3314"/>
      <c r="E556" s="3315"/>
      <c r="F556" s="3315"/>
      <c r="G556" s="3315"/>
      <c r="H556" s="3315"/>
      <c r="I556" s="3315"/>
      <c r="J556" s="3315"/>
      <c r="K556" s="3315"/>
    </row>
    <row r="557" spans="1:11" s="3280" customFormat="1" ht="12.75">
      <c r="A557" s="3321"/>
      <c r="B557" s="3314"/>
      <c r="C557" s="3314"/>
      <c r="D557" s="3314"/>
      <c r="E557" s="3315"/>
      <c r="F557" s="3315"/>
      <c r="G557" s="3315"/>
      <c r="H557" s="3315"/>
      <c r="I557" s="3315"/>
      <c r="J557" s="3315"/>
      <c r="K557" s="3315"/>
    </row>
    <row r="558" spans="1:11" s="3280" customFormat="1" ht="12.75">
      <c r="A558" s="3321"/>
      <c r="B558" s="3314"/>
      <c r="C558" s="3314"/>
      <c r="D558" s="3314"/>
      <c r="E558" s="3315"/>
      <c r="F558" s="3315"/>
      <c r="G558" s="3315"/>
      <c r="H558" s="3315"/>
      <c r="I558" s="3315"/>
      <c r="J558" s="3315"/>
      <c r="K558" s="3315"/>
    </row>
    <row r="559" spans="1:11" s="3280" customFormat="1" ht="12.75">
      <c r="A559" s="3321"/>
      <c r="B559" s="3314"/>
      <c r="C559" s="3314"/>
      <c r="D559" s="3314"/>
      <c r="E559" s="3315"/>
      <c r="F559" s="3315"/>
      <c r="G559" s="3315"/>
      <c r="H559" s="3315"/>
      <c r="I559" s="3315"/>
      <c r="J559" s="3315"/>
      <c r="K559" s="3315"/>
    </row>
    <row r="560" spans="1:11" s="3280" customFormat="1" ht="12.75">
      <c r="A560" s="3321"/>
      <c r="B560" s="3314"/>
      <c r="C560" s="3314"/>
      <c r="D560" s="3314"/>
      <c r="E560" s="3315"/>
      <c r="F560" s="3315"/>
      <c r="G560" s="3315"/>
      <c r="H560" s="3315"/>
      <c r="I560" s="3315"/>
      <c r="J560" s="3315"/>
      <c r="K560" s="3315"/>
    </row>
    <row r="561" spans="1:11" s="3280" customFormat="1" ht="12.75">
      <c r="A561" s="3321"/>
      <c r="B561" s="3314"/>
      <c r="C561" s="3314"/>
      <c r="D561" s="3314"/>
      <c r="E561" s="3315"/>
      <c r="F561" s="3315"/>
      <c r="G561" s="3315"/>
      <c r="H561" s="3315"/>
      <c r="I561" s="3315"/>
      <c r="J561" s="3315"/>
      <c r="K561" s="3315"/>
    </row>
    <row r="562" spans="1:11" s="3280" customFormat="1" ht="12.75">
      <c r="A562" s="3321"/>
      <c r="B562" s="3314"/>
      <c r="C562" s="3314"/>
      <c r="D562" s="3314"/>
      <c r="E562" s="3315"/>
      <c r="F562" s="3315"/>
      <c r="G562" s="3315"/>
      <c r="H562" s="3315"/>
      <c r="I562" s="3315"/>
      <c r="J562" s="3315"/>
      <c r="K562" s="3315"/>
    </row>
    <row r="563" spans="1:11" s="3280" customFormat="1" ht="12.75">
      <c r="A563" s="3321"/>
      <c r="B563" s="3314"/>
      <c r="C563" s="3314"/>
      <c r="D563" s="3314"/>
      <c r="E563" s="3315"/>
      <c r="F563" s="3315"/>
      <c r="G563" s="3315"/>
      <c r="H563" s="3315"/>
      <c r="I563" s="3315"/>
      <c r="J563" s="3315"/>
      <c r="K563" s="3315"/>
    </row>
    <row r="564" spans="1:11" s="3280" customFormat="1" ht="12.75">
      <c r="A564" s="3321"/>
      <c r="B564" s="3314"/>
      <c r="C564" s="3314"/>
      <c r="D564" s="3314"/>
      <c r="E564" s="3315"/>
      <c r="F564" s="3315"/>
      <c r="G564" s="3315"/>
      <c r="H564" s="3315"/>
      <c r="I564" s="3315"/>
      <c r="J564" s="3315"/>
      <c r="K564" s="3315"/>
    </row>
    <row r="565" spans="1:11" s="3280" customFormat="1" ht="12.75">
      <c r="A565" s="3321"/>
      <c r="B565" s="3314"/>
      <c r="C565" s="3314"/>
      <c r="D565" s="3314"/>
      <c r="E565" s="3315"/>
      <c r="F565" s="3315"/>
      <c r="G565" s="3315"/>
      <c r="H565" s="3315"/>
      <c r="I565" s="3315"/>
      <c r="J565" s="3315"/>
      <c r="K565" s="3315"/>
    </row>
    <row r="566" spans="1:11" s="3280" customFormat="1" ht="12.75">
      <c r="A566" s="3321"/>
      <c r="B566" s="3314"/>
      <c r="C566" s="3314"/>
      <c r="D566" s="3314"/>
      <c r="E566" s="3315"/>
      <c r="F566" s="3315"/>
      <c r="G566" s="3315"/>
      <c r="H566" s="3315"/>
      <c r="I566" s="3315"/>
      <c r="J566" s="3315"/>
      <c r="K566" s="3315"/>
    </row>
    <row r="567" spans="1:11" s="3280" customFormat="1" ht="12.75">
      <c r="A567" s="3321"/>
      <c r="B567" s="3314"/>
      <c r="C567" s="3314"/>
      <c r="D567" s="3314"/>
      <c r="E567" s="3315"/>
      <c r="F567" s="3315"/>
      <c r="G567" s="3315"/>
      <c r="H567" s="3315"/>
      <c r="I567" s="3315"/>
      <c r="J567" s="3315"/>
      <c r="K567" s="3315"/>
    </row>
    <row r="568" spans="1:11" s="3280" customFormat="1" ht="12.75">
      <c r="A568" s="3321"/>
      <c r="B568" s="3314"/>
      <c r="C568" s="3314"/>
      <c r="D568" s="3314"/>
      <c r="E568" s="3315"/>
      <c r="F568" s="3315"/>
      <c r="G568" s="3315"/>
      <c r="H568" s="3315"/>
      <c r="I568" s="3315"/>
      <c r="J568" s="3315"/>
      <c r="K568" s="3315"/>
    </row>
    <row r="569" spans="1:11" s="3280" customFormat="1" ht="12.75">
      <c r="A569" s="3321"/>
      <c r="B569" s="3314"/>
      <c r="C569" s="3314"/>
      <c r="D569" s="3314"/>
      <c r="E569" s="3315"/>
      <c r="F569" s="3315"/>
      <c r="G569" s="3315"/>
      <c r="H569" s="3315"/>
      <c r="I569" s="3315"/>
      <c r="J569" s="3315"/>
      <c r="K569" s="3315"/>
    </row>
    <row r="570" spans="1:11" s="3280" customFormat="1" ht="12.75">
      <c r="A570" s="3321"/>
      <c r="B570" s="3314"/>
      <c r="C570" s="3314"/>
      <c r="D570" s="3314"/>
      <c r="E570" s="3315"/>
      <c r="F570" s="3315"/>
      <c r="G570" s="3315"/>
      <c r="H570" s="3315"/>
      <c r="I570" s="3315"/>
      <c r="J570" s="3315"/>
      <c r="K570" s="3315"/>
    </row>
    <row r="571" spans="1:11" s="3280" customFormat="1" ht="12.75">
      <c r="A571" s="3321"/>
      <c r="B571" s="3314"/>
      <c r="C571" s="3314"/>
      <c r="D571" s="3314"/>
      <c r="E571" s="3315"/>
      <c r="F571" s="3315"/>
      <c r="G571" s="3315"/>
      <c r="H571" s="3315"/>
      <c r="I571" s="3315"/>
      <c r="J571" s="3315"/>
      <c r="K571" s="3315"/>
    </row>
    <row r="572" spans="1:11" s="3280" customFormat="1" ht="12.75">
      <c r="A572" s="3321"/>
      <c r="B572" s="3314"/>
      <c r="C572" s="3314"/>
      <c r="D572" s="3314"/>
      <c r="E572" s="3315"/>
      <c r="F572" s="3315"/>
      <c r="G572" s="3315"/>
      <c r="H572" s="3315"/>
      <c r="I572" s="3315"/>
      <c r="J572" s="3315"/>
      <c r="K572" s="3315"/>
    </row>
    <row r="573" spans="1:11" s="3280" customFormat="1" ht="12.75">
      <c r="A573" s="3321"/>
      <c r="B573" s="3314"/>
      <c r="C573" s="3314"/>
      <c r="D573" s="3314"/>
      <c r="E573" s="3315"/>
      <c r="F573" s="3315"/>
      <c r="G573" s="3315"/>
      <c r="H573" s="3315"/>
      <c r="I573" s="3315"/>
      <c r="J573" s="3315"/>
      <c r="K573" s="3315"/>
    </row>
    <row r="574" spans="1:11" s="3280" customFormat="1" ht="12.75">
      <c r="A574" s="3321"/>
      <c r="B574" s="3314"/>
      <c r="C574" s="3314"/>
      <c r="D574" s="3314"/>
      <c r="E574" s="3315"/>
      <c r="F574" s="3315"/>
      <c r="G574" s="3315"/>
      <c r="H574" s="3315"/>
      <c r="I574" s="3315"/>
      <c r="J574" s="3315"/>
      <c r="K574" s="3315"/>
    </row>
    <row r="575" spans="1:11" s="3280" customFormat="1" ht="12.75">
      <c r="A575" s="3321"/>
      <c r="B575" s="3314"/>
      <c r="C575" s="3314"/>
      <c r="D575" s="3314"/>
      <c r="E575" s="3315"/>
      <c r="F575" s="3315"/>
      <c r="G575" s="3315"/>
      <c r="H575" s="3315"/>
      <c r="I575" s="3315"/>
      <c r="J575" s="3315"/>
      <c r="K575" s="3315"/>
    </row>
    <row r="576" spans="1:11" s="3280" customFormat="1" ht="12.75">
      <c r="A576" s="3321"/>
      <c r="B576" s="3314"/>
      <c r="C576" s="3314"/>
      <c r="D576" s="3314"/>
      <c r="E576" s="3315"/>
      <c r="F576" s="3315"/>
      <c r="G576" s="3315"/>
      <c r="H576" s="3315"/>
      <c r="I576" s="3315"/>
      <c r="J576" s="3315"/>
      <c r="K576" s="3315"/>
    </row>
    <row r="577" spans="1:11" s="3280" customFormat="1" ht="12.75">
      <c r="A577" s="3321"/>
      <c r="B577" s="3314"/>
      <c r="C577" s="3314"/>
      <c r="D577" s="3314"/>
      <c r="E577" s="3315"/>
      <c r="F577" s="3315"/>
      <c r="G577" s="3315"/>
      <c r="H577" s="3315"/>
      <c r="I577" s="3315"/>
      <c r="J577" s="3315"/>
      <c r="K577" s="3315"/>
    </row>
    <row r="578" spans="1:11" s="3280" customFormat="1" ht="12.75">
      <c r="A578" s="3321"/>
      <c r="B578" s="3314"/>
      <c r="C578" s="3314"/>
      <c r="D578" s="3314"/>
      <c r="E578" s="3315"/>
      <c r="F578" s="3315"/>
      <c r="G578" s="3315"/>
      <c r="H578" s="3315"/>
      <c r="I578" s="3315"/>
      <c r="J578" s="3315"/>
      <c r="K578" s="3315"/>
    </row>
    <row r="579" spans="1:11" s="3280" customFormat="1" ht="12.75">
      <c r="A579" s="3321"/>
      <c r="B579" s="3314"/>
      <c r="C579" s="3314"/>
      <c r="D579" s="3314"/>
      <c r="E579" s="3315"/>
      <c r="F579" s="3315"/>
      <c r="G579" s="3315"/>
      <c r="H579" s="3315"/>
      <c r="I579" s="3315"/>
      <c r="J579" s="3315"/>
      <c r="K579" s="3315"/>
    </row>
    <row r="580" spans="1:11" s="3280" customFormat="1" ht="12.75">
      <c r="A580" s="3321"/>
      <c r="B580" s="3314"/>
      <c r="C580" s="3314"/>
      <c r="D580" s="3314"/>
      <c r="E580" s="3315"/>
      <c r="F580" s="3315"/>
      <c r="G580" s="3315"/>
      <c r="H580" s="3315"/>
      <c r="I580" s="3315"/>
      <c r="J580" s="3315"/>
      <c r="K580" s="3315"/>
    </row>
    <row r="581" spans="1:11" s="3280" customFormat="1" ht="12.75">
      <c r="A581" s="3321"/>
      <c r="B581" s="3314"/>
      <c r="C581" s="3314"/>
      <c r="D581" s="3314"/>
      <c r="E581" s="3315"/>
      <c r="F581" s="3315"/>
      <c r="G581" s="3315"/>
      <c r="H581" s="3315"/>
      <c r="I581" s="3315"/>
      <c r="J581" s="3315"/>
      <c r="K581" s="3315"/>
    </row>
    <row r="582" spans="1:11" s="3280" customFormat="1" ht="12.75">
      <c r="A582" s="3321"/>
      <c r="B582" s="3314"/>
      <c r="C582" s="3314"/>
      <c r="D582" s="3314"/>
      <c r="E582" s="3315"/>
      <c r="F582" s="3315"/>
      <c r="G582" s="3315"/>
      <c r="H582" s="3315"/>
      <c r="I582" s="3315"/>
      <c r="J582" s="3315"/>
      <c r="K582" s="3315"/>
    </row>
    <row r="583" spans="1:11" s="3280" customFormat="1" ht="12.75">
      <c r="A583" s="3321"/>
      <c r="B583" s="3314"/>
      <c r="C583" s="3314"/>
      <c r="D583" s="3314"/>
      <c r="E583" s="3315"/>
      <c r="F583" s="3315"/>
      <c r="G583" s="3315"/>
      <c r="H583" s="3315"/>
      <c r="I583" s="3315"/>
      <c r="J583" s="3315"/>
      <c r="K583" s="3315"/>
    </row>
    <row r="584" spans="1:11" s="3280" customFormat="1" ht="12.75">
      <c r="A584" s="3321"/>
      <c r="B584" s="3314"/>
      <c r="C584" s="3314"/>
      <c r="D584" s="3314"/>
      <c r="E584" s="3315"/>
      <c r="F584" s="3315"/>
      <c r="G584" s="3315"/>
      <c r="H584" s="3315"/>
      <c r="I584" s="3315"/>
      <c r="J584" s="3315"/>
      <c r="K584" s="3315"/>
    </row>
    <row r="585" spans="1:11" s="3280" customFormat="1" ht="12.75">
      <c r="A585" s="3321"/>
      <c r="B585" s="3314"/>
      <c r="C585" s="3314"/>
      <c r="D585" s="3314"/>
      <c r="E585" s="3315"/>
      <c r="F585" s="3315"/>
      <c r="G585" s="3315"/>
      <c r="H585" s="3315"/>
      <c r="I585" s="3315"/>
      <c r="J585" s="3315"/>
      <c r="K585" s="3315"/>
    </row>
    <row r="586" spans="1:11" s="3280" customFormat="1" ht="12.75">
      <c r="A586" s="3321"/>
      <c r="B586" s="3314"/>
      <c r="C586" s="3314"/>
      <c r="D586" s="3314"/>
      <c r="E586" s="3315"/>
      <c r="F586" s="3315"/>
      <c r="G586" s="3315"/>
      <c r="H586" s="3315"/>
      <c r="I586" s="3315"/>
      <c r="J586" s="3315"/>
      <c r="K586" s="3315"/>
    </row>
    <row r="587" spans="1:11" s="3280" customFormat="1" ht="12.75">
      <c r="A587" s="3321"/>
      <c r="B587" s="3314"/>
      <c r="C587" s="3314"/>
      <c r="D587" s="3314"/>
      <c r="E587" s="3315"/>
      <c r="F587" s="3315"/>
      <c r="G587" s="3315"/>
      <c r="H587" s="3315"/>
      <c r="I587" s="3315"/>
      <c r="J587" s="3315"/>
      <c r="K587" s="3315"/>
    </row>
    <row r="588" spans="1:11" s="3280" customFormat="1" ht="12.75">
      <c r="A588" s="3321"/>
      <c r="B588" s="3314"/>
      <c r="C588" s="3314"/>
      <c r="D588" s="3314"/>
      <c r="E588" s="3315"/>
      <c r="F588" s="3315"/>
      <c r="G588" s="3315"/>
      <c r="H588" s="3315"/>
      <c r="I588" s="3315"/>
      <c r="J588" s="3315"/>
      <c r="K588" s="3315"/>
    </row>
    <row r="589" spans="1:11" s="3280" customFormat="1" ht="12.75">
      <c r="A589" s="3321"/>
      <c r="B589" s="3314"/>
      <c r="C589" s="3314"/>
      <c r="D589" s="3314"/>
      <c r="E589" s="3315"/>
      <c r="F589" s="3315"/>
      <c r="G589" s="3315"/>
      <c r="H589" s="3315"/>
      <c r="I589" s="3315"/>
      <c r="J589" s="3315"/>
      <c r="K589" s="3315"/>
    </row>
    <row r="590" spans="1:11" s="3280" customFormat="1" ht="12.75">
      <c r="A590" s="3321"/>
      <c r="B590" s="3314"/>
      <c r="C590" s="3314"/>
      <c r="D590" s="3314"/>
      <c r="E590" s="3315"/>
      <c r="F590" s="3315"/>
      <c r="G590" s="3315"/>
      <c r="H590" s="3315"/>
      <c r="I590" s="3315"/>
      <c r="J590" s="3315"/>
      <c r="K590" s="3315"/>
    </row>
    <row r="591" spans="1:11" s="3280" customFormat="1" ht="12.75">
      <c r="A591" s="3321"/>
      <c r="B591" s="3314"/>
      <c r="C591" s="3314"/>
      <c r="D591" s="3314"/>
      <c r="E591" s="3315"/>
      <c r="F591" s="3315"/>
      <c r="G591" s="3315"/>
      <c r="H591" s="3315"/>
      <c r="I591" s="3315"/>
      <c r="J591" s="3315"/>
      <c r="K591" s="3315"/>
    </row>
    <row r="592" spans="1:11" s="3280" customFormat="1" ht="12.75">
      <c r="A592" s="3321"/>
      <c r="B592" s="3314"/>
      <c r="C592" s="3314"/>
      <c r="D592" s="3314"/>
      <c r="E592" s="3315"/>
      <c r="F592" s="3315"/>
      <c r="G592" s="3315"/>
      <c r="H592" s="3315"/>
      <c r="I592" s="3315"/>
      <c r="J592" s="3315"/>
      <c r="K592" s="3315"/>
    </row>
    <row r="593" spans="1:11" s="3280" customFormat="1" ht="12.75">
      <c r="A593" s="3321"/>
      <c r="B593" s="3314"/>
      <c r="C593" s="3314"/>
      <c r="D593" s="3314"/>
      <c r="E593" s="3315"/>
      <c r="F593" s="3315"/>
      <c r="G593" s="3315"/>
      <c r="H593" s="3315"/>
      <c r="I593" s="3315"/>
      <c r="J593" s="3315"/>
      <c r="K593" s="3315"/>
    </row>
    <row r="594" spans="1:11" s="3280" customFormat="1" ht="12.75">
      <c r="A594" s="3321"/>
      <c r="B594" s="3314"/>
      <c r="C594" s="3314"/>
      <c r="D594" s="3314"/>
      <c r="E594" s="3315"/>
      <c r="F594" s="3315"/>
      <c r="G594" s="3315"/>
      <c r="H594" s="3315"/>
      <c r="I594" s="3315"/>
      <c r="J594" s="3315"/>
      <c r="K594" s="3315"/>
    </row>
    <row r="595" spans="1:11" s="3280" customFormat="1" ht="12.75">
      <c r="A595" s="3321"/>
      <c r="B595" s="3314"/>
      <c r="C595" s="3314"/>
      <c r="D595" s="3314"/>
      <c r="E595" s="3315"/>
      <c r="F595" s="3315"/>
      <c r="G595" s="3315"/>
      <c r="H595" s="3315"/>
      <c r="I595" s="3315"/>
      <c r="J595" s="3315"/>
      <c r="K595" s="3315"/>
    </row>
    <row r="596" spans="1:11" s="3280" customFormat="1" ht="12.75">
      <c r="A596" s="3321"/>
      <c r="B596" s="3314"/>
      <c r="C596" s="3314"/>
      <c r="D596" s="3314"/>
      <c r="E596" s="3315"/>
      <c r="F596" s="3315"/>
      <c r="G596" s="3315"/>
      <c r="H596" s="3315"/>
      <c r="I596" s="3315"/>
      <c r="J596" s="3315"/>
      <c r="K596" s="3315"/>
    </row>
    <row r="597" spans="1:11" s="3280" customFormat="1" ht="12.75">
      <c r="A597" s="3321"/>
      <c r="B597" s="3314"/>
      <c r="C597" s="3314"/>
      <c r="D597" s="3314"/>
      <c r="E597" s="3315"/>
      <c r="F597" s="3315"/>
      <c r="G597" s="3315"/>
      <c r="H597" s="3315"/>
      <c r="I597" s="3315"/>
      <c r="J597" s="3315"/>
      <c r="K597" s="3315"/>
    </row>
    <row r="598" spans="1:11" s="3280" customFormat="1" ht="12.75">
      <c r="A598" s="3321"/>
      <c r="B598" s="3314"/>
      <c r="C598" s="3314"/>
      <c r="D598" s="3314"/>
      <c r="E598" s="3315"/>
      <c r="F598" s="3315"/>
      <c r="G598" s="3315"/>
      <c r="H598" s="3315"/>
      <c r="I598" s="3315"/>
      <c r="J598" s="3315"/>
      <c r="K598" s="3315"/>
    </row>
    <row r="599" spans="1:11" s="3280" customFormat="1" ht="12.75">
      <c r="A599" s="3321"/>
      <c r="B599" s="3314"/>
      <c r="C599" s="3314"/>
      <c r="D599" s="3314"/>
      <c r="E599" s="3315"/>
      <c r="F599" s="3315"/>
      <c r="G599" s="3315"/>
      <c r="H599" s="3315"/>
      <c r="I599" s="3315"/>
      <c r="J599" s="3315"/>
      <c r="K599" s="3315"/>
    </row>
    <row r="600" spans="1:11" s="3280" customFormat="1" ht="12.75">
      <c r="A600" s="3321"/>
      <c r="B600" s="3314"/>
      <c r="C600" s="3314"/>
      <c r="D600" s="3314"/>
      <c r="E600" s="3315"/>
      <c r="F600" s="3315"/>
      <c r="G600" s="3315"/>
      <c r="H600" s="3315"/>
      <c r="I600" s="3315"/>
      <c r="J600" s="3315"/>
      <c r="K600" s="3315"/>
    </row>
    <row r="601" spans="1:11" s="3280" customFormat="1" ht="12.75">
      <c r="A601" s="3321"/>
      <c r="B601" s="3314"/>
      <c r="C601" s="3314"/>
      <c r="D601" s="3314"/>
      <c r="E601" s="3315"/>
      <c r="F601" s="3315"/>
      <c r="G601" s="3315"/>
      <c r="H601" s="3315"/>
      <c r="I601" s="3315"/>
      <c r="J601" s="3315"/>
      <c r="K601" s="3315"/>
    </row>
    <row r="602" spans="1:11" s="3280" customFormat="1" ht="12.75">
      <c r="A602" s="3321"/>
      <c r="B602" s="3314"/>
      <c r="C602" s="3314"/>
      <c r="D602" s="3314"/>
      <c r="E602" s="3315"/>
      <c r="F602" s="3315"/>
      <c r="G602" s="3315"/>
      <c r="H602" s="3315"/>
      <c r="I602" s="3315"/>
      <c r="J602" s="3315"/>
      <c r="K602" s="3315"/>
    </row>
    <row r="603" spans="1:11" s="3280" customFormat="1" ht="12.75">
      <c r="A603" s="3321"/>
      <c r="B603" s="3314"/>
      <c r="C603" s="3314"/>
      <c r="D603" s="3314"/>
      <c r="E603" s="3315"/>
      <c r="F603" s="3315"/>
      <c r="G603" s="3315"/>
      <c r="H603" s="3315"/>
      <c r="I603" s="3315"/>
      <c r="J603" s="3315"/>
      <c r="K603" s="3315"/>
    </row>
    <row r="604" spans="1:11" s="3280" customFormat="1" ht="12.75">
      <c r="A604" s="3321"/>
      <c r="B604" s="3314"/>
      <c r="C604" s="3314"/>
      <c r="D604" s="3314"/>
      <c r="E604" s="3315"/>
      <c r="F604" s="3315"/>
      <c r="G604" s="3315"/>
      <c r="H604" s="3315"/>
      <c r="I604" s="3315"/>
      <c r="J604" s="3315"/>
      <c r="K604" s="3315"/>
    </row>
    <row r="605" spans="1:11" s="3280" customFormat="1" ht="12.75">
      <c r="A605" s="3321"/>
      <c r="B605" s="3314"/>
      <c r="C605" s="3314"/>
      <c r="D605" s="3314"/>
      <c r="E605" s="3315"/>
      <c r="F605" s="3315"/>
      <c r="G605" s="3315"/>
      <c r="H605" s="3315"/>
      <c r="I605" s="3315"/>
      <c r="J605" s="3315"/>
      <c r="K605" s="3315"/>
    </row>
    <row r="606" spans="1:11" s="3280" customFormat="1" ht="12.75">
      <c r="A606" s="3321"/>
      <c r="B606" s="3314"/>
      <c r="C606" s="3314"/>
      <c r="D606" s="3314"/>
      <c r="E606" s="3315"/>
      <c r="F606" s="3315"/>
      <c r="G606" s="3315"/>
      <c r="H606" s="3315"/>
      <c r="I606" s="3315"/>
      <c r="J606" s="3315"/>
      <c r="K606" s="3315"/>
    </row>
    <row r="607" spans="1:11" s="3280" customFormat="1" ht="12.75">
      <c r="A607" s="3321"/>
      <c r="B607" s="3314"/>
      <c r="C607" s="3314"/>
      <c r="D607" s="3314"/>
      <c r="E607" s="3315"/>
      <c r="F607" s="3315"/>
      <c r="G607" s="3315"/>
      <c r="H607" s="3315"/>
      <c r="I607" s="3315"/>
      <c r="J607" s="3315"/>
      <c r="K607" s="3315"/>
    </row>
    <row r="608" spans="1:11" s="3280" customFormat="1" ht="12.75">
      <c r="A608" s="3321"/>
      <c r="B608" s="3314"/>
      <c r="C608" s="3314"/>
      <c r="D608" s="3314"/>
      <c r="E608" s="3315"/>
      <c r="F608" s="3315"/>
      <c r="G608" s="3315"/>
      <c r="H608" s="3315"/>
      <c r="I608" s="3315"/>
      <c r="J608" s="3315"/>
      <c r="K608" s="3315"/>
    </row>
    <row r="609" spans="1:11" s="3280" customFormat="1" ht="12.75">
      <c r="A609" s="3321"/>
      <c r="B609" s="3314"/>
      <c r="C609" s="3314"/>
      <c r="D609" s="3314"/>
      <c r="E609" s="3315"/>
      <c r="F609" s="3315"/>
      <c r="G609" s="3315"/>
      <c r="H609" s="3315"/>
      <c r="I609" s="3315"/>
      <c r="J609" s="3315"/>
      <c r="K609" s="3315"/>
    </row>
    <row r="610" spans="1:11" s="3280" customFormat="1" ht="12.75">
      <c r="A610" s="3321"/>
      <c r="B610" s="3314"/>
      <c r="C610" s="3314"/>
      <c r="D610" s="3314"/>
      <c r="E610" s="3315"/>
      <c r="F610" s="3315"/>
      <c r="G610" s="3315"/>
      <c r="H610" s="3315"/>
      <c r="I610" s="3315"/>
      <c r="J610" s="3315"/>
      <c r="K610" s="3315"/>
    </row>
    <row r="611" spans="1:11" s="3280" customFormat="1" ht="12.75">
      <c r="A611" s="3321"/>
      <c r="B611" s="3314"/>
      <c r="C611" s="3314"/>
      <c r="D611" s="3314"/>
      <c r="E611" s="3315"/>
      <c r="F611" s="3315"/>
      <c r="G611" s="3315"/>
      <c r="H611" s="3315"/>
      <c r="I611" s="3315"/>
      <c r="J611" s="3315"/>
      <c r="K611" s="3315"/>
    </row>
    <row r="612" spans="1:11" s="3280" customFormat="1" ht="12.75">
      <c r="A612" s="3321"/>
      <c r="B612" s="3314"/>
      <c r="C612" s="3314"/>
      <c r="D612" s="3314"/>
      <c r="E612" s="3315"/>
      <c r="F612" s="3315"/>
      <c r="G612" s="3315"/>
      <c r="H612" s="3315"/>
      <c r="I612" s="3315"/>
      <c r="J612" s="3315"/>
      <c r="K612" s="3315"/>
    </row>
    <row r="613" spans="1:11" s="3280" customFormat="1" ht="12.75">
      <c r="A613" s="3321"/>
      <c r="B613" s="3314"/>
      <c r="C613" s="3314"/>
      <c r="D613" s="3314"/>
      <c r="E613" s="3315"/>
      <c r="F613" s="3315"/>
      <c r="G613" s="3315"/>
      <c r="H613" s="3315"/>
      <c r="I613" s="3315"/>
      <c r="J613" s="3315"/>
      <c r="K613" s="3315"/>
    </row>
    <row r="614" spans="1:11" s="3280" customFormat="1" ht="12.75">
      <c r="A614" s="3321"/>
      <c r="B614" s="3314"/>
      <c r="C614" s="3314"/>
      <c r="D614" s="3314"/>
      <c r="E614" s="3315"/>
      <c r="F614" s="3315"/>
      <c r="G614" s="3315"/>
      <c r="H614" s="3315"/>
      <c r="I614" s="3315"/>
      <c r="J614" s="3315"/>
      <c r="K614" s="3315"/>
    </row>
    <row r="615" spans="1:11" s="3280" customFormat="1" ht="12.75">
      <c r="A615" s="3321"/>
      <c r="B615" s="3314"/>
      <c r="C615" s="3314"/>
      <c r="D615" s="3314"/>
      <c r="E615" s="3315"/>
      <c r="F615" s="3315"/>
      <c r="G615" s="3315"/>
      <c r="H615" s="3315"/>
      <c r="I615" s="3315"/>
      <c r="J615" s="3315"/>
      <c r="K615" s="3315"/>
    </row>
    <row r="616" spans="1:11" s="3280" customFormat="1" ht="12.75">
      <c r="A616" s="3321"/>
      <c r="B616" s="3314"/>
      <c r="C616" s="3314"/>
      <c r="D616" s="3314"/>
      <c r="E616" s="3315"/>
      <c r="F616" s="3315"/>
      <c r="G616" s="3315"/>
      <c r="H616" s="3315"/>
      <c r="I616" s="3315"/>
      <c r="J616" s="3315"/>
      <c r="K616" s="3315"/>
    </row>
    <row r="617" spans="1:11" s="3280" customFormat="1" ht="12.75">
      <c r="A617" s="3321"/>
      <c r="B617" s="3314"/>
      <c r="C617" s="3314"/>
      <c r="D617" s="3314"/>
      <c r="E617" s="3315"/>
      <c r="F617" s="3315"/>
      <c r="G617" s="3315"/>
      <c r="H617" s="3315"/>
      <c r="I617" s="3315"/>
      <c r="J617" s="3315"/>
      <c r="K617" s="3315"/>
    </row>
    <row r="618" spans="1:11" s="3280" customFormat="1" ht="12.75">
      <c r="A618" s="3321"/>
      <c r="B618" s="3314"/>
      <c r="C618" s="3314"/>
      <c r="D618" s="3314"/>
      <c r="E618" s="3315"/>
      <c r="F618" s="3315"/>
      <c r="G618" s="3315"/>
      <c r="H618" s="3315"/>
      <c r="I618" s="3315"/>
      <c r="J618" s="3315"/>
      <c r="K618" s="3315"/>
    </row>
    <row r="619" spans="1:11" s="3280" customFormat="1" ht="12.75">
      <c r="A619" s="3321"/>
      <c r="B619" s="3314"/>
      <c r="C619" s="3314"/>
      <c r="D619" s="3314"/>
      <c r="E619" s="3315"/>
      <c r="F619" s="3315"/>
      <c r="G619" s="3315"/>
      <c r="H619" s="3315"/>
      <c r="I619" s="3315"/>
      <c r="J619" s="3315"/>
      <c r="K619" s="3315"/>
    </row>
    <row r="620" spans="1:11" s="3280" customFormat="1" ht="12.75">
      <c r="A620" s="3321"/>
      <c r="B620" s="3314"/>
      <c r="C620" s="3314"/>
      <c r="D620" s="3314"/>
      <c r="E620" s="3315"/>
      <c r="F620" s="3315"/>
      <c r="G620" s="3315"/>
      <c r="H620" s="3315"/>
      <c r="I620" s="3315"/>
      <c r="J620" s="3315"/>
      <c r="K620" s="3315"/>
    </row>
    <row r="621" spans="1:11" s="3280" customFormat="1" ht="12.75">
      <c r="A621" s="3321"/>
      <c r="B621" s="3314"/>
      <c r="C621" s="3314"/>
      <c r="D621" s="3314"/>
      <c r="E621" s="3315"/>
      <c r="F621" s="3315"/>
      <c r="G621" s="3315"/>
      <c r="H621" s="3315"/>
      <c r="I621" s="3315"/>
      <c r="J621" s="3315"/>
      <c r="K621" s="3315"/>
    </row>
    <row r="622" spans="1:11" s="3280" customFormat="1" ht="12.75">
      <c r="A622" s="3321"/>
      <c r="B622" s="3314"/>
      <c r="C622" s="3314"/>
      <c r="D622" s="3314"/>
      <c r="E622" s="3315"/>
      <c r="F622" s="3315"/>
      <c r="G622" s="3315"/>
      <c r="H622" s="3315"/>
      <c r="I622" s="3315"/>
      <c r="J622" s="3315"/>
      <c r="K622" s="3315"/>
    </row>
    <row r="623" spans="1:11" s="3280" customFormat="1" ht="12.75">
      <c r="A623" s="3321"/>
      <c r="B623" s="3314"/>
      <c r="C623" s="3314"/>
      <c r="D623" s="3314"/>
      <c r="E623" s="3315"/>
      <c r="F623" s="3315"/>
      <c r="G623" s="3315"/>
      <c r="H623" s="3315"/>
      <c r="I623" s="3315"/>
      <c r="J623" s="3315"/>
      <c r="K623" s="3315"/>
    </row>
    <row r="624" spans="1:11" s="3280" customFormat="1" ht="12.75">
      <c r="A624" s="3321"/>
      <c r="B624" s="3314"/>
      <c r="C624" s="3314"/>
      <c r="D624" s="3314"/>
      <c r="E624" s="3315"/>
      <c r="F624" s="3315"/>
      <c r="G624" s="3315"/>
      <c r="H624" s="3315"/>
      <c r="I624" s="3315"/>
      <c r="J624" s="3315"/>
      <c r="K624" s="3315"/>
    </row>
    <row r="625" spans="1:11" s="3280" customFormat="1" ht="12.75">
      <c r="A625" s="3321"/>
      <c r="B625" s="3314"/>
      <c r="C625" s="3314"/>
      <c r="D625" s="3314"/>
      <c r="E625" s="3315"/>
      <c r="F625" s="3315"/>
      <c r="G625" s="3315"/>
      <c r="H625" s="3315"/>
      <c r="I625" s="3315"/>
      <c r="J625" s="3315"/>
      <c r="K625" s="3315"/>
    </row>
    <row r="626" spans="1:11" s="3280" customFormat="1" ht="12.75">
      <c r="A626" s="3321"/>
      <c r="B626" s="3314"/>
      <c r="C626" s="3314"/>
      <c r="D626" s="3314"/>
      <c r="E626" s="3315"/>
      <c r="F626" s="3315"/>
      <c r="G626" s="3315"/>
      <c r="H626" s="3315"/>
      <c r="I626" s="3315"/>
      <c r="J626" s="3315"/>
      <c r="K626" s="3315"/>
    </row>
    <row r="627" spans="1:11" s="3280" customFormat="1" ht="12.75">
      <c r="A627" s="3321"/>
      <c r="B627" s="3314"/>
      <c r="C627" s="3314"/>
      <c r="D627" s="3314"/>
      <c r="E627" s="3315"/>
      <c r="F627" s="3315"/>
      <c r="G627" s="3315"/>
      <c r="H627" s="3315"/>
      <c r="I627" s="3315"/>
      <c r="J627" s="3315"/>
      <c r="K627" s="3315"/>
    </row>
    <row r="628" spans="1:11" s="3280" customFormat="1" ht="12.75">
      <c r="A628" s="3321"/>
      <c r="B628" s="3314"/>
      <c r="C628" s="3314"/>
      <c r="D628" s="3314"/>
      <c r="E628" s="3315"/>
      <c r="F628" s="3315"/>
      <c r="G628" s="3315"/>
      <c r="H628" s="3315"/>
      <c r="I628" s="3315"/>
      <c r="J628" s="3315"/>
      <c r="K628" s="3315"/>
    </row>
    <row r="629" spans="1:11" s="3280" customFormat="1" ht="12.75">
      <c r="A629" s="3321"/>
      <c r="B629" s="3314"/>
      <c r="C629" s="3314"/>
      <c r="D629" s="3314"/>
      <c r="E629" s="3315"/>
      <c r="F629" s="3315"/>
      <c r="G629" s="3315"/>
      <c r="H629" s="3315"/>
      <c r="I629" s="3315"/>
      <c r="J629" s="3315"/>
      <c r="K629" s="3315"/>
    </row>
    <row r="630" spans="1:11" s="3280" customFormat="1" ht="12.75">
      <c r="A630" s="3321"/>
      <c r="B630" s="3314"/>
      <c r="C630" s="3314"/>
      <c r="D630" s="3314"/>
      <c r="E630" s="3315"/>
      <c r="F630" s="3315"/>
      <c r="G630" s="3315"/>
      <c r="H630" s="3315"/>
      <c r="I630" s="3315"/>
      <c r="J630" s="3315"/>
      <c r="K630" s="3315"/>
    </row>
    <row r="631" spans="1:11" s="3280" customFormat="1" ht="12.75">
      <c r="A631" s="3321"/>
      <c r="B631" s="3314"/>
      <c r="C631" s="3314"/>
      <c r="D631" s="3314"/>
      <c r="E631" s="3315"/>
      <c r="F631" s="3315"/>
      <c r="G631" s="3315"/>
      <c r="H631" s="3315"/>
      <c r="I631" s="3315"/>
      <c r="J631" s="3315"/>
      <c r="K631" s="3315"/>
    </row>
    <row r="632" spans="1:11" s="3280" customFormat="1" ht="12.75">
      <c r="A632" s="3321"/>
      <c r="B632" s="3314"/>
      <c r="C632" s="3314"/>
      <c r="D632" s="3314"/>
      <c r="E632" s="3315"/>
      <c r="F632" s="3315"/>
      <c r="G632" s="3315"/>
      <c r="H632" s="3315"/>
      <c r="I632" s="3315"/>
      <c r="J632" s="3315"/>
      <c r="K632" s="3315"/>
    </row>
    <row r="633" spans="1:11" s="3280" customFormat="1" ht="12.75">
      <c r="A633" s="3321"/>
      <c r="B633" s="3314"/>
      <c r="C633" s="3314"/>
      <c r="D633" s="3314"/>
      <c r="E633" s="3315"/>
      <c r="F633" s="3315"/>
      <c r="G633" s="3315"/>
      <c r="H633" s="3315"/>
      <c r="I633" s="3315"/>
      <c r="J633" s="3315"/>
      <c r="K633" s="3315"/>
    </row>
    <row r="634" spans="1:11" s="3280" customFormat="1" ht="12.75">
      <c r="A634" s="3321"/>
      <c r="B634" s="3314"/>
      <c r="C634" s="3314"/>
      <c r="D634" s="3314"/>
      <c r="E634" s="3315"/>
      <c r="F634" s="3315"/>
      <c r="G634" s="3315"/>
      <c r="H634" s="3315"/>
      <c r="I634" s="3315"/>
      <c r="J634" s="3315"/>
      <c r="K634" s="3315"/>
    </row>
    <row r="635" spans="1:11" s="3280" customFormat="1" ht="12.75">
      <c r="A635" s="3321"/>
      <c r="B635" s="3314"/>
      <c r="C635" s="3314"/>
      <c r="D635" s="3314"/>
      <c r="E635" s="3315"/>
      <c r="F635" s="3315"/>
      <c r="G635" s="3315"/>
      <c r="H635" s="3315"/>
      <c r="I635" s="3315"/>
      <c r="J635" s="3315"/>
      <c r="K635" s="3315"/>
    </row>
    <row r="636" spans="1:11" s="3280" customFormat="1" ht="12.75">
      <c r="A636" s="3321"/>
      <c r="B636" s="3314"/>
      <c r="C636" s="3314"/>
      <c r="D636" s="3314"/>
      <c r="E636" s="3315"/>
      <c r="F636" s="3315"/>
      <c r="G636" s="3315"/>
      <c r="H636" s="3315"/>
      <c r="I636" s="3315"/>
      <c r="J636" s="3315"/>
      <c r="K636" s="3315"/>
    </row>
    <row r="637" spans="1:11" s="3280" customFormat="1" ht="12.75">
      <c r="A637" s="3321"/>
      <c r="B637" s="3314"/>
      <c r="C637" s="3314"/>
      <c r="D637" s="3314"/>
      <c r="E637" s="3315"/>
      <c r="F637" s="3315"/>
      <c r="G637" s="3315"/>
      <c r="H637" s="3315"/>
      <c r="I637" s="3315"/>
      <c r="J637" s="3315"/>
      <c r="K637" s="3315"/>
    </row>
    <row r="638" spans="1:11" s="3280" customFormat="1" ht="12.75">
      <c r="A638" s="3321"/>
      <c r="B638" s="3314"/>
      <c r="C638" s="3314"/>
      <c r="D638" s="3314"/>
      <c r="E638" s="3315"/>
      <c r="F638" s="3315"/>
      <c r="G638" s="3315"/>
      <c r="H638" s="3315"/>
      <c r="I638" s="3315"/>
      <c r="J638" s="3315"/>
      <c r="K638" s="3315"/>
    </row>
    <row r="639" spans="1:11" s="3280" customFormat="1" ht="12.75">
      <c r="A639" s="3321"/>
      <c r="B639" s="3314"/>
      <c r="C639" s="3314"/>
      <c r="D639" s="3314"/>
      <c r="E639" s="3315"/>
      <c r="F639" s="3315"/>
      <c r="G639" s="3315"/>
      <c r="H639" s="3315"/>
      <c r="I639" s="3315"/>
      <c r="J639" s="3315"/>
      <c r="K639" s="3315"/>
    </row>
    <row r="640" spans="1:11" s="3280" customFormat="1" ht="12.75">
      <c r="A640" s="3321"/>
      <c r="B640" s="3314"/>
      <c r="C640" s="3314"/>
      <c r="D640" s="3314"/>
      <c r="E640" s="3315"/>
      <c r="F640" s="3315"/>
      <c r="G640" s="3315"/>
      <c r="H640" s="3315"/>
      <c r="I640" s="3315"/>
      <c r="J640" s="3315"/>
      <c r="K640" s="3315"/>
    </row>
    <row r="641" spans="1:11" s="3280" customFormat="1" ht="12.75">
      <c r="A641" s="3321"/>
      <c r="B641" s="3314"/>
      <c r="C641" s="3314"/>
      <c r="D641" s="3314"/>
      <c r="E641" s="3315"/>
      <c r="F641" s="3315"/>
      <c r="G641" s="3315"/>
      <c r="H641" s="3315"/>
      <c r="I641" s="3315"/>
      <c r="J641" s="3315"/>
      <c r="K641" s="3315"/>
    </row>
    <row r="642" spans="1:11" s="3280" customFormat="1" ht="12.75">
      <c r="A642" s="3321"/>
      <c r="B642" s="3314"/>
      <c r="C642" s="3314"/>
      <c r="D642" s="3314"/>
      <c r="E642" s="3315"/>
      <c r="F642" s="3315"/>
      <c r="G642" s="3315"/>
      <c r="H642" s="3315"/>
      <c r="I642" s="3315"/>
      <c r="J642" s="3315"/>
      <c r="K642" s="3315"/>
    </row>
    <row r="643" spans="1:11" s="3280" customFormat="1" ht="12.75">
      <c r="A643" s="3321"/>
      <c r="B643" s="3314"/>
      <c r="C643" s="3314"/>
      <c r="D643" s="3314"/>
      <c r="E643" s="3315"/>
      <c r="F643" s="3315"/>
      <c r="G643" s="3315"/>
      <c r="H643" s="3315"/>
      <c r="I643" s="3315"/>
      <c r="J643" s="3315"/>
      <c r="K643" s="3315"/>
    </row>
    <row r="644" spans="1:11" s="3280" customFormat="1" ht="12.75">
      <c r="A644" s="3321"/>
      <c r="B644" s="3314"/>
      <c r="C644" s="3314"/>
      <c r="D644" s="3314"/>
      <c r="E644" s="3315"/>
      <c r="F644" s="3315"/>
      <c r="G644" s="3315"/>
      <c r="H644" s="3315"/>
      <c r="I644" s="3315"/>
      <c r="J644" s="3315"/>
      <c r="K644" s="3315"/>
    </row>
    <row r="645" spans="1:11" s="3280" customFormat="1" ht="12.75">
      <c r="A645" s="3321"/>
      <c r="B645" s="3314"/>
      <c r="C645" s="3314"/>
      <c r="D645" s="3314"/>
      <c r="E645" s="3315"/>
      <c r="F645" s="3315"/>
      <c r="G645" s="3315"/>
      <c r="H645" s="3315"/>
      <c r="I645" s="3315"/>
      <c r="J645" s="3315"/>
      <c r="K645" s="3315"/>
    </row>
    <row r="646" spans="1:11" s="3280" customFormat="1" ht="12.75">
      <c r="A646" s="3321"/>
      <c r="B646" s="3314"/>
      <c r="C646" s="3314"/>
      <c r="D646" s="3314"/>
      <c r="E646" s="3315"/>
      <c r="F646" s="3315"/>
      <c r="G646" s="3315"/>
      <c r="H646" s="3315"/>
      <c r="I646" s="3315"/>
      <c r="J646" s="3315"/>
      <c r="K646" s="3315"/>
    </row>
    <row r="647" spans="1:11" s="3280" customFormat="1" ht="12.75">
      <c r="A647" s="3321"/>
      <c r="B647" s="3314"/>
      <c r="C647" s="3314"/>
      <c r="D647" s="3314"/>
      <c r="E647" s="3315"/>
      <c r="F647" s="3315"/>
      <c r="G647" s="3315"/>
      <c r="H647" s="3315"/>
      <c r="I647" s="3315"/>
      <c r="J647" s="3315"/>
      <c r="K647" s="3315"/>
    </row>
    <row r="648" spans="1:11" s="3280" customFormat="1" ht="12.75">
      <c r="A648" s="3321"/>
      <c r="B648" s="3314"/>
      <c r="C648" s="3314"/>
      <c r="D648" s="3314"/>
      <c r="E648" s="3315"/>
      <c r="F648" s="3315"/>
      <c r="G648" s="3315"/>
      <c r="H648" s="3315"/>
      <c r="I648" s="3315"/>
      <c r="J648" s="3315"/>
      <c r="K648" s="3315"/>
    </row>
    <row r="649" spans="1:11" s="3280" customFormat="1" ht="12.75">
      <c r="A649" s="3321"/>
      <c r="B649" s="3314"/>
      <c r="C649" s="3314"/>
      <c r="D649" s="3314"/>
      <c r="E649" s="3315"/>
      <c r="F649" s="3315"/>
      <c r="G649" s="3315"/>
      <c r="H649" s="3315"/>
      <c r="I649" s="3315"/>
      <c r="J649" s="3315"/>
      <c r="K649" s="3315"/>
    </row>
    <row r="650" spans="1:11" s="3280" customFormat="1" ht="12.75">
      <c r="A650" s="3321"/>
      <c r="B650" s="3314"/>
      <c r="C650" s="3314"/>
      <c r="D650" s="3314"/>
      <c r="E650" s="3315"/>
      <c r="F650" s="3315"/>
      <c r="G650" s="3315"/>
      <c r="H650" s="3315"/>
      <c r="I650" s="3315"/>
      <c r="J650" s="3315"/>
      <c r="K650" s="3315"/>
    </row>
    <row r="651" spans="1:11" s="3280" customFormat="1" ht="12.75">
      <c r="A651" s="3321"/>
      <c r="B651" s="3314"/>
      <c r="C651" s="3314"/>
      <c r="D651" s="3314"/>
      <c r="E651" s="3315"/>
      <c r="F651" s="3315"/>
      <c r="G651" s="3315"/>
      <c r="H651" s="3315"/>
      <c r="I651" s="3315"/>
      <c r="J651" s="3315"/>
      <c r="K651" s="3315"/>
    </row>
    <row r="652" spans="1:11" s="3280" customFormat="1" ht="12.75">
      <c r="A652" s="3321"/>
      <c r="B652" s="3314"/>
      <c r="C652" s="3314"/>
      <c r="D652" s="3314"/>
      <c r="E652" s="3315"/>
      <c r="F652" s="3315"/>
      <c r="G652" s="3315"/>
      <c r="H652" s="3315"/>
      <c r="I652" s="3315"/>
      <c r="J652" s="3315"/>
      <c r="K652" s="3315"/>
    </row>
    <row r="653" spans="1:11" s="3280" customFormat="1" ht="12.75">
      <c r="A653" s="3321"/>
      <c r="B653" s="3314"/>
      <c r="C653" s="3314"/>
      <c r="D653" s="3314"/>
      <c r="E653" s="3315"/>
      <c r="F653" s="3315"/>
      <c r="G653" s="3315"/>
      <c r="H653" s="3315"/>
      <c r="I653" s="3315"/>
      <c r="J653" s="3315"/>
      <c r="K653" s="3315"/>
    </row>
    <row r="654" spans="1:11" s="3280" customFormat="1" ht="12.75">
      <c r="A654" s="3321"/>
      <c r="B654" s="3314"/>
      <c r="C654" s="3314"/>
      <c r="D654" s="3314"/>
      <c r="E654" s="3315"/>
      <c r="F654" s="3315"/>
      <c r="G654" s="3315"/>
      <c r="H654" s="3315"/>
      <c r="I654" s="3315"/>
      <c r="J654" s="3315"/>
      <c r="K654" s="3315"/>
    </row>
    <row r="655" spans="1:11" s="3280" customFormat="1" ht="12.75">
      <c r="A655" s="3321"/>
      <c r="B655" s="3314"/>
      <c r="C655" s="3314"/>
      <c r="D655" s="3314"/>
      <c r="E655" s="3315"/>
      <c r="F655" s="3315"/>
      <c r="G655" s="3315"/>
      <c r="H655" s="3315"/>
      <c r="I655" s="3315"/>
      <c r="J655" s="3315"/>
      <c r="K655" s="3315"/>
    </row>
    <row r="656" spans="1:11" s="3280" customFormat="1" ht="12.75">
      <c r="A656" s="3321"/>
      <c r="B656" s="3314"/>
      <c r="C656" s="3314"/>
      <c r="D656" s="3314"/>
      <c r="E656" s="3315"/>
      <c r="F656" s="3315"/>
      <c r="G656" s="3315"/>
      <c r="H656" s="3315"/>
      <c r="I656" s="3315"/>
      <c r="J656" s="3315"/>
      <c r="K656" s="3315"/>
    </row>
    <row r="657" spans="1:11" s="3280" customFormat="1" ht="12.75">
      <c r="A657" s="3321"/>
      <c r="B657" s="3314"/>
      <c r="C657" s="3314"/>
      <c r="D657" s="3314"/>
      <c r="E657" s="3315"/>
      <c r="F657" s="3315"/>
      <c r="G657" s="3315"/>
      <c r="H657" s="3315"/>
      <c r="I657" s="3315"/>
      <c r="J657" s="3315"/>
      <c r="K657" s="3315"/>
    </row>
    <row r="658" spans="1:11" s="3280" customFormat="1" ht="12.75">
      <c r="A658" s="3321"/>
      <c r="B658" s="3314"/>
      <c r="C658" s="3314"/>
      <c r="D658" s="3314"/>
      <c r="E658" s="3315"/>
      <c r="F658" s="3315"/>
      <c r="G658" s="3315"/>
      <c r="H658" s="3315"/>
      <c r="I658" s="3315"/>
      <c r="J658" s="3315"/>
      <c r="K658" s="3315"/>
    </row>
    <row r="659" spans="1:11" s="3280" customFormat="1" ht="12.75">
      <c r="A659" s="3321"/>
      <c r="B659" s="3314"/>
      <c r="C659" s="3314"/>
      <c r="D659" s="3314"/>
      <c r="E659" s="3315"/>
      <c r="F659" s="3315"/>
      <c r="G659" s="3315"/>
      <c r="H659" s="3315"/>
      <c r="I659" s="3315"/>
      <c r="J659" s="3315"/>
      <c r="K659" s="3315"/>
    </row>
    <row r="660" spans="1:11" s="3280" customFormat="1" ht="12.75">
      <c r="A660" s="3321"/>
      <c r="B660" s="3314"/>
      <c r="C660" s="3314"/>
      <c r="D660" s="3314"/>
      <c r="E660" s="3315"/>
      <c r="F660" s="3315"/>
      <c r="G660" s="3315"/>
      <c r="H660" s="3315"/>
      <c r="I660" s="3315"/>
      <c r="J660" s="3315"/>
      <c r="K660" s="3315"/>
    </row>
    <row r="661" spans="1:11" s="3280" customFormat="1" ht="12.75">
      <c r="A661" s="3321"/>
      <c r="B661" s="3314"/>
      <c r="C661" s="3314"/>
      <c r="D661" s="3314"/>
      <c r="E661" s="3315"/>
      <c r="F661" s="3315"/>
      <c r="G661" s="3315"/>
      <c r="H661" s="3315"/>
      <c r="I661" s="3315"/>
      <c r="J661" s="3315"/>
      <c r="K661" s="3315"/>
    </row>
    <row r="662" spans="1:11" s="3280" customFormat="1" ht="12.75">
      <c r="A662" s="3321"/>
      <c r="B662" s="3314"/>
      <c r="C662" s="3314"/>
      <c r="D662" s="3314"/>
      <c r="E662" s="3315"/>
      <c r="F662" s="3315"/>
      <c r="G662" s="3315"/>
      <c r="H662" s="3315"/>
      <c r="I662" s="3315"/>
      <c r="J662" s="3315"/>
      <c r="K662" s="3315"/>
    </row>
    <row r="663" spans="1:11" s="3280" customFormat="1" ht="12.75">
      <c r="A663" s="3321"/>
      <c r="B663" s="3314"/>
      <c r="C663" s="3314"/>
      <c r="D663" s="3314"/>
      <c r="E663" s="3315"/>
      <c r="F663" s="3315"/>
      <c r="G663" s="3315"/>
      <c r="H663" s="3315"/>
      <c r="I663" s="3315"/>
      <c r="J663" s="3315"/>
      <c r="K663" s="3315"/>
    </row>
    <row r="664" spans="1:11" s="3280" customFormat="1" ht="12.75">
      <c r="A664" s="3321"/>
      <c r="B664" s="3314"/>
      <c r="C664" s="3314"/>
      <c r="D664" s="3314"/>
      <c r="E664" s="3315"/>
      <c r="F664" s="3315"/>
      <c r="G664" s="3315"/>
      <c r="H664" s="3315"/>
      <c r="I664" s="3315"/>
      <c r="J664" s="3315"/>
      <c r="K664" s="3315"/>
    </row>
    <row r="665" spans="1:11" s="3280" customFormat="1" ht="12.75">
      <c r="A665" s="3321"/>
      <c r="B665" s="3314"/>
      <c r="C665" s="3314"/>
      <c r="D665" s="3314"/>
      <c r="E665" s="3315"/>
      <c r="F665" s="3315"/>
      <c r="G665" s="3315"/>
      <c r="H665" s="3315"/>
      <c r="I665" s="3315"/>
      <c r="J665" s="3315"/>
      <c r="K665" s="3315"/>
    </row>
    <row r="666" spans="1:11" s="3280" customFormat="1" ht="12.75">
      <c r="A666" s="3321"/>
      <c r="B666" s="3314"/>
      <c r="C666" s="3314"/>
      <c r="D666" s="3314"/>
      <c r="E666" s="3315"/>
      <c r="F666" s="3315"/>
      <c r="G666" s="3315"/>
      <c r="H666" s="3315"/>
      <c r="I666" s="3315"/>
      <c r="J666" s="3315"/>
      <c r="K666" s="3315"/>
    </row>
    <row r="667" spans="1:11" s="3280" customFormat="1" ht="12.75">
      <c r="A667" s="3321"/>
      <c r="B667" s="3314"/>
      <c r="C667" s="3314"/>
      <c r="D667" s="3314"/>
      <c r="E667" s="3315"/>
      <c r="F667" s="3315"/>
      <c r="G667" s="3315"/>
      <c r="H667" s="3315"/>
      <c r="I667" s="3315"/>
      <c r="J667" s="3315"/>
      <c r="K667" s="3315"/>
    </row>
    <row r="668" spans="1:11" s="3280" customFormat="1" ht="12.75">
      <c r="A668" s="3321"/>
      <c r="B668" s="3314"/>
      <c r="C668" s="3314"/>
      <c r="D668" s="3314"/>
      <c r="E668" s="3315"/>
      <c r="F668" s="3315"/>
      <c r="G668" s="3315"/>
      <c r="H668" s="3315"/>
      <c r="I668" s="3315"/>
      <c r="J668" s="3315"/>
      <c r="K668" s="3315"/>
    </row>
    <row r="669" spans="1:11" s="3280" customFormat="1" ht="12.75">
      <c r="A669" s="3321"/>
      <c r="B669" s="3314"/>
      <c r="C669" s="3314"/>
      <c r="D669" s="3314"/>
      <c r="E669" s="3315"/>
      <c r="F669" s="3315"/>
      <c r="G669" s="3315"/>
      <c r="H669" s="3315"/>
      <c r="I669" s="3315"/>
      <c r="J669" s="3315"/>
      <c r="K669" s="3315"/>
    </row>
    <row r="670" spans="1:11" s="3280" customFormat="1" ht="12.75">
      <c r="A670" s="3321"/>
      <c r="B670" s="3314"/>
      <c r="C670" s="3314"/>
      <c r="D670" s="3314"/>
      <c r="E670" s="3315"/>
      <c r="F670" s="3315"/>
      <c r="G670" s="3315"/>
      <c r="H670" s="3315"/>
      <c r="I670" s="3315"/>
      <c r="J670" s="3315"/>
      <c r="K670" s="3315"/>
    </row>
    <row r="671" spans="1:11" s="3280" customFormat="1" ht="12.75">
      <c r="A671" s="3321"/>
      <c r="B671" s="3314"/>
      <c r="C671" s="3314"/>
      <c r="D671" s="3314"/>
      <c r="E671" s="3315"/>
      <c r="F671" s="3315"/>
      <c r="G671" s="3315"/>
      <c r="H671" s="3315"/>
      <c r="I671" s="3315"/>
      <c r="J671" s="3315"/>
      <c r="K671" s="3315"/>
    </row>
    <row r="672" spans="1:11" s="3280" customFormat="1" ht="12.75">
      <c r="A672" s="3321"/>
      <c r="B672" s="3314"/>
      <c r="C672" s="3314"/>
      <c r="D672" s="3314"/>
      <c r="E672" s="3315"/>
      <c r="F672" s="3315"/>
      <c r="G672" s="3315"/>
      <c r="H672" s="3315"/>
      <c r="I672" s="3315"/>
      <c r="J672" s="3315"/>
      <c r="K672" s="3315"/>
    </row>
    <row r="673" spans="1:11" s="3280" customFormat="1" ht="12.75">
      <c r="A673" s="3321"/>
      <c r="B673" s="3314"/>
      <c r="C673" s="3314"/>
      <c r="D673" s="3314"/>
      <c r="E673" s="3315"/>
      <c r="F673" s="3315"/>
      <c r="G673" s="3315"/>
      <c r="H673" s="3315"/>
      <c r="I673" s="3315"/>
      <c r="J673" s="3315"/>
      <c r="K673" s="3315"/>
    </row>
    <row r="674" spans="1:11" s="3280" customFormat="1" ht="12.75">
      <c r="A674" s="3321"/>
      <c r="B674" s="3314"/>
      <c r="C674" s="3314"/>
      <c r="D674" s="3314"/>
      <c r="E674" s="3315"/>
      <c r="F674" s="3315"/>
      <c r="G674" s="3315"/>
      <c r="H674" s="3315"/>
      <c r="I674" s="3315"/>
      <c r="J674" s="3315"/>
      <c r="K674" s="3315"/>
    </row>
    <row r="675" spans="1:11" s="3280" customFormat="1" ht="12.75">
      <c r="A675" s="3321"/>
      <c r="B675" s="3314"/>
      <c r="C675" s="3314"/>
      <c r="D675" s="3314"/>
      <c r="E675" s="3315"/>
      <c r="F675" s="3315"/>
      <c r="G675" s="3315"/>
      <c r="H675" s="3315"/>
      <c r="I675" s="3315"/>
      <c r="J675" s="3315"/>
      <c r="K675" s="3315"/>
    </row>
    <row r="676" spans="1:11" s="3280" customFormat="1" ht="12.75">
      <c r="A676" s="3321"/>
      <c r="B676" s="3314"/>
      <c r="C676" s="3314"/>
      <c r="D676" s="3314"/>
      <c r="E676" s="3315"/>
      <c r="F676" s="3315"/>
      <c r="G676" s="3315"/>
      <c r="H676" s="3315"/>
      <c r="I676" s="3315"/>
      <c r="J676" s="3315"/>
      <c r="K676" s="3315"/>
    </row>
    <row r="677" spans="1:11" s="3280" customFormat="1" ht="12.75">
      <c r="A677" s="3321"/>
      <c r="B677" s="3314"/>
      <c r="C677" s="3314"/>
      <c r="D677" s="3314"/>
      <c r="E677" s="3315"/>
      <c r="F677" s="3315"/>
      <c r="G677" s="3315"/>
      <c r="H677" s="3315"/>
      <c r="I677" s="3315"/>
      <c r="J677" s="3315"/>
      <c r="K677" s="3315"/>
    </row>
    <row r="678" spans="1:11" s="3280" customFormat="1" ht="12.75">
      <c r="A678" s="3321"/>
      <c r="B678" s="3314"/>
      <c r="C678" s="3314"/>
      <c r="D678" s="3314"/>
      <c r="E678" s="3315"/>
      <c r="F678" s="3315"/>
      <c r="G678" s="3315"/>
      <c r="H678" s="3315"/>
      <c r="I678" s="3315"/>
      <c r="J678" s="3315"/>
      <c r="K678" s="3315"/>
    </row>
    <row r="679" spans="1:11" s="3280" customFormat="1" ht="12.75">
      <c r="A679" s="3321"/>
      <c r="B679" s="3314"/>
      <c r="C679" s="3314"/>
      <c r="D679" s="3314"/>
      <c r="E679" s="3315"/>
      <c r="F679" s="3315"/>
      <c r="G679" s="3315"/>
      <c r="H679" s="3315"/>
      <c r="I679" s="3315"/>
      <c r="J679" s="3315"/>
      <c r="K679" s="3315"/>
    </row>
    <row r="680" spans="1:11" s="3280" customFormat="1" ht="12.75">
      <c r="A680" s="3321"/>
      <c r="B680" s="3314"/>
      <c r="C680" s="3314"/>
      <c r="D680" s="3314"/>
      <c r="E680" s="3315"/>
      <c r="F680" s="3315"/>
      <c r="G680" s="3315"/>
      <c r="H680" s="3315"/>
      <c r="I680" s="3315"/>
      <c r="J680" s="3315"/>
      <c r="K680" s="3315"/>
    </row>
    <row r="681" spans="1:11" s="3280" customFormat="1" ht="12.75">
      <c r="A681" s="3321"/>
      <c r="B681" s="3314"/>
      <c r="C681" s="3314"/>
      <c r="D681" s="3314"/>
      <c r="E681" s="3315"/>
      <c r="F681" s="3315"/>
      <c r="G681" s="3315"/>
      <c r="H681" s="3315"/>
      <c r="I681" s="3315"/>
      <c r="J681" s="3315"/>
      <c r="K681" s="3315"/>
    </row>
    <row r="682" spans="1:11" s="3280" customFormat="1" ht="12.75">
      <c r="A682" s="3321"/>
      <c r="B682" s="3314"/>
      <c r="C682" s="3314"/>
      <c r="D682" s="3314"/>
      <c r="E682" s="3315"/>
      <c r="F682" s="3315"/>
      <c r="G682" s="3315"/>
      <c r="H682" s="3315"/>
      <c r="I682" s="3315"/>
      <c r="J682" s="3315"/>
      <c r="K682" s="3315"/>
    </row>
    <row r="683" spans="1:11" s="3280" customFormat="1" ht="12.75">
      <c r="A683" s="3321"/>
      <c r="B683" s="3314"/>
      <c r="C683" s="3314"/>
      <c r="D683" s="3314"/>
      <c r="E683" s="3315"/>
      <c r="F683" s="3315"/>
      <c r="G683" s="3315"/>
      <c r="H683" s="3315"/>
      <c r="I683" s="3315"/>
      <c r="J683" s="3315"/>
      <c r="K683" s="3315"/>
    </row>
    <row r="684" spans="1:11" s="3280" customFormat="1" ht="12.75">
      <c r="A684" s="3321"/>
      <c r="B684" s="3314"/>
      <c r="C684" s="3314"/>
      <c r="D684" s="3314"/>
      <c r="E684" s="3315"/>
      <c r="F684" s="3315"/>
      <c r="G684" s="3315"/>
      <c r="H684" s="3315"/>
      <c r="I684" s="3315"/>
      <c r="J684" s="3315"/>
      <c r="K684" s="3315"/>
    </row>
    <row r="685" spans="1:11" s="3280" customFormat="1" ht="12.75">
      <c r="A685" s="3321"/>
      <c r="B685" s="3314"/>
      <c r="C685" s="3314"/>
      <c r="D685" s="3314"/>
      <c r="E685" s="3315"/>
      <c r="F685" s="3315"/>
      <c r="G685" s="3315"/>
      <c r="H685" s="3315"/>
      <c r="I685" s="3315"/>
      <c r="J685" s="3315"/>
      <c r="K685" s="3315"/>
    </row>
    <row r="686" spans="1:11" s="3280" customFormat="1" ht="12.75">
      <c r="A686" s="3321"/>
      <c r="B686" s="3314"/>
      <c r="C686" s="3314"/>
      <c r="D686" s="3314"/>
      <c r="E686" s="3315"/>
      <c r="F686" s="3315"/>
      <c r="G686" s="3315"/>
      <c r="H686" s="3315"/>
      <c r="I686" s="3315"/>
      <c r="J686" s="3315"/>
      <c r="K686" s="3315"/>
    </row>
    <row r="687" spans="1:11" s="3280" customFormat="1" ht="12.75">
      <c r="A687" s="3321"/>
      <c r="B687" s="3314"/>
      <c r="C687" s="3314"/>
      <c r="D687" s="3314"/>
      <c r="E687" s="3315"/>
      <c r="F687" s="3315"/>
      <c r="G687" s="3315"/>
      <c r="H687" s="3315"/>
      <c r="I687" s="3315"/>
      <c r="J687" s="3315"/>
      <c r="K687" s="3315"/>
    </row>
    <row r="688" spans="1:11" s="3280" customFormat="1" ht="12.75">
      <c r="A688" s="3321"/>
      <c r="B688" s="3314"/>
      <c r="C688" s="3314"/>
      <c r="D688" s="3314"/>
      <c r="E688" s="3315"/>
      <c r="F688" s="3315"/>
      <c r="G688" s="3315"/>
      <c r="H688" s="3315"/>
      <c r="I688" s="3315"/>
      <c r="J688" s="3315"/>
      <c r="K688" s="3315"/>
    </row>
    <row r="689" spans="1:11" s="3280" customFormat="1" ht="12.75">
      <c r="A689" s="3321"/>
      <c r="B689" s="3314"/>
      <c r="C689" s="3314"/>
      <c r="D689" s="3314"/>
      <c r="E689" s="3315"/>
      <c r="F689" s="3315"/>
      <c r="G689" s="3315"/>
      <c r="H689" s="3315"/>
      <c r="I689" s="3315"/>
      <c r="J689" s="3315"/>
      <c r="K689" s="3315"/>
    </row>
    <row r="690" spans="1:11" s="3280" customFormat="1" ht="12.75">
      <c r="A690" s="3321"/>
      <c r="B690" s="3314"/>
      <c r="C690" s="3314"/>
      <c r="D690" s="3314"/>
      <c r="E690" s="3315"/>
      <c r="F690" s="3315"/>
      <c r="G690" s="3315"/>
      <c r="H690" s="3315"/>
      <c r="I690" s="3315"/>
      <c r="J690" s="3315"/>
      <c r="K690" s="3315"/>
    </row>
    <row r="691" spans="1:11" s="3280" customFormat="1" ht="12.75">
      <c r="A691" s="3321"/>
      <c r="B691" s="3314"/>
      <c r="C691" s="3314"/>
      <c r="D691" s="3314"/>
      <c r="E691" s="3315"/>
      <c r="F691" s="3315"/>
      <c r="G691" s="3315"/>
      <c r="H691" s="3315"/>
      <c r="I691" s="3315"/>
      <c r="J691" s="3315"/>
      <c r="K691" s="3315"/>
    </row>
    <row r="692" spans="1:11" s="3280" customFormat="1" ht="12.75">
      <c r="A692" s="3321"/>
      <c r="B692" s="3314"/>
      <c r="C692" s="3314"/>
      <c r="D692" s="3314"/>
      <c r="E692" s="3315"/>
      <c r="F692" s="3315"/>
      <c r="G692" s="3315"/>
      <c r="H692" s="3315"/>
      <c r="I692" s="3315"/>
      <c r="J692" s="3315"/>
      <c r="K692" s="3315"/>
    </row>
    <row r="693" spans="1:11" s="3280" customFormat="1" ht="12.75">
      <c r="A693" s="3321"/>
      <c r="B693" s="3314"/>
      <c r="C693" s="3314"/>
      <c r="D693" s="3314"/>
      <c r="E693" s="3315"/>
      <c r="F693" s="3315"/>
      <c r="G693" s="3315"/>
      <c r="H693" s="3315"/>
      <c r="I693" s="3315"/>
      <c r="J693" s="3315"/>
      <c r="K693" s="3315"/>
    </row>
    <row r="694" spans="1:11" s="3280" customFormat="1" ht="12.75">
      <c r="A694" s="3321"/>
      <c r="B694" s="3314"/>
      <c r="C694" s="3314"/>
      <c r="D694" s="3314"/>
      <c r="E694" s="3315"/>
      <c r="F694" s="3315"/>
      <c r="G694" s="3315"/>
      <c r="H694" s="3315"/>
      <c r="I694" s="3315"/>
      <c r="J694" s="3315"/>
      <c r="K694" s="3315"/>
    </row>
    <row r="695" spans="1:11" s="3280" customFormat="1" ht="12.75">
      <c r="A695" s="3321"/>
      <c r="B695" s="3314"/>
      <c r="C695" s="3314"/>
      <c r="D695" s="3314"/>
      <c r="E695" s="3315"/>
      <c r="F695" s="3315"/>
      <c r="G695" s="3315"/>
      <c r="H695" s="3315"/>
      <c r="I695" s="3315"/>
      <c r="J695" s="3315"/>
      <c r="K695" s="3315"/>
    </row>
    <row r="696" spans="1:11" s="3280" customFormat="1" ht="12.75">
      <c r="A696" s="3321"/>
      <c r="B696" s="3314"/>
      <c r="C696" s="3314"/>
      <c r="D696" s="3314"/>
      <c r="E696" s="3315"/>
      <c r="F696" s="3315"/>
      <c r="G696" s="3315"/>
      <c r="H696" s="3315"/>
      <c r="I696" s="3315"/>
      <c r="J696" s="3315"/>
      <c r="K696" s="3315"/>
    </row>
    <row r="697" spans="1:11" s="3280" customFormat="1" ht="12.75">
      <c r="A697" s="3321"/>
      <c r="B697" s="3314"/>
      <c r="C697" s="3314"/>
      <c r="D697" s="3314"/>
      <c r="E697" s="3315"/>
      <c r="F697" s="3315"/>
      <c r="G697" s="3315"/>
      <c r="H697" s="3315"/>
      <c r="I697" s="3315"/>
      <c r="J697" s="3315"/>
      <c r="K697" s="3315"/>
    </row>
    <row r="698" spans="1:11" s="3280" customFormat="1" ht="12.75">
      <c r="A698" s="3321"/>
      <c r="B698" s="3314"/>
      <c r="C698" s="3314"/>
      <c r="D698" s="3314"/>
      <c r="E698" s="3315"/>
      <c r="F698" s="3315"/>
      <c r="G698" s="3315"/>
      <c r="H698" s="3315"/>
      <c r="I698" s="3315"/>
      <c r="J698" s="3315"/>
      <c r="K698" s="3315"/>
    </row>
    <row r="699" spans="1:11" s="3280" customFormat="1" ht="12.75">
      <c r="A699" s="3321"/>
      <c r="B699" s="3314"/>
      <c r="C699" s="3314"/>
      <c r="D699" s="3314"/>
      <c r="E699" s="3315"/>
      <c r="F699" s="3315"/>
      <c r="G699" s="3315"/>
      <c r="H699" s="3315"/>
      <c r="I699" s="3315"/>
      <c r="J699" s="3315"/>
      <c r="K699" s="3315"/>
    </row>
    <row r="700" spans="1:11" s="3280" customFormat="1" ht="12.75">
      <c r="A700" s="3321"/>
      <c r="B700" s="3314"/>
      <c r="C700" s="3314"/>
      <c r="D700" s="3314"/>
      <c r="E700" s="3315"/>
      <c r="F700" s="3315"/>
      <c r="G700" s="3315"/>
      <c r="H700" s="3315"/>
      <c r="I700" s="3315"/>
      <c r="J700" s="3315"/>
      <c r="K700" s="3315"/>
    </row>
    <row r="701" spans="1:11" s="3280" customFormat="1" ht="12.75">
      <c r="A701" s="3321"/>
      <c r="B701" s="3314"/>
      <c r="C701" s="3314"/>
      <c r="D701" s="3314"/>
      <c r="E701" s="3315"/>
      <c r="F701" s="3315"/>
      <c r="G701" s="3315"/>
      <c r="H701" s="3315"/>
      <c r="I701" s="3315"/>
      <c r="J701" s="3315"/>
      <c r="K701" s="3315"/>
    </row>
    <row r="702" spans="1:11" s="3280" customFormat="1" ht="12.75">
      <c r="A702" s="3321"/>
      <c r="B702" s="3314"/>
      <c r="C702" s="3314"/>
      <c r="D702" s="3314"/>
      <c r="E702" s="3315"/>
      <c r="F702" s="3315"/>
      <c r="G702" s="3315"/>
      <c r="H702" s="3315"/>
      <c r="I702" s="3315"/>
      <c r="J702" s="3315"/>
      <c r="K702" s="3315"/>
    </row>
    <row r="703" spans="1:11" s="3280" customFormat="1" ht="12.75">
      <c r="A703" s="3321"/>
      <c r="B703" s="3314"/>
      <c r="C703" s="3314"/>
      <c r="D703" s="3314"/>
      <c r="E703" s="3315"/>
      <c r="F703" s="3315"/>
      <c r="G703" s="3315"/>
      <c r="H703" s="3315"/>
      <c r="I703" s="3315"/>
      <c r="J703" s="3315"/>
      <c r="K703" s="3315"/>
    </row>
    <row r="704" spans="1:11" s="3280" customFormat="1" ht="12.75">
      <c r="A704" s="3321"/>
      <c r="B704" s="3314"/>
      <c r="C704" s="3314"/>
      <c r="D704" s="3314"/>
      <c r="E704" s="3315"/>
      <c r="F704" s="3315"/>
      <c r="G704" s="3315"/>
      <c r="H704" s="3315"/>
      <c r="I704" s="3315"/>
      <c r="J704" s="3315"/>
      <c r="K704" s="3315"/>
    </row>
    <row r="705" spans="1:11" s="3280" customFormat="1" ht="12.75">
      <c r="A705" s="3321"/>
      <c r="B705" s="3314"/>
      <c r="C705" s="3314"/>
      <c r="D705" s="3314"/>
      <c r="E705" s="3315"/>
      <c r="F705" s="3315"/>
      <c r="G705" s="3315"/>
      <c r="H705" s="3315"/>
      <c r="I705" s="3315"/>
      <c r="J705" s="3315"/>
      <c r="K705" s="3315"/>
    </row>
    <row r="706" spans="1:11" s="3280" customFormat="1" ht="12.75">
      <c r="A706" s="3321"/>
      <c r="B706" s="3314"/>
      <c r="C706" s="3314"/>
      <c r="D706" s="3314"/>
      <c r="E706" s="3315"/>
      <c r="F706" s="3315"/>
      <c r="G706" s="3315"/>
      <c r="H706" s="3315"/>
      <c r="I706" s="3315"/>
      <c r="J706" s="3315"/>
      <c r="K706" s="3315"/>
    </row>
    <row r="707" spans="1:11" s="3280" customFormat="1" ht="12.75">
      <c r="A707" s="3321"/>
      <c r="B707" s="3314"/>
      <c r="C707" s="3314"/>
      <c r="D707" s="3314"/>
      <c r="E707" s="3315"/>
      <c r="F707" s="3315"/>
      <c r="G707" s="3315"/>
      <c r="H707" s="3315"/>
      <c r="I707" s="3315"/>
      <c r="J707" s="3315"/>
      <c r="K707" s="3315"/>
    </row>
    <row r="708" spans="1:11" s="3280" customFormat="1" ht="12.75">
      <c r="A708" s="3321"/>
      <c r="B708" s="3314"/>
      <c r="C708" s="3314"/>
      <c r="D708" s="3314"/>
      <c r="E708" s="3315"/>
      <c r="F708" s="3315"/>
      <c r="G708" s="3315"/>
      <c r="H708" s="3315"/>
      <c r="I708" s="3315"/>
      <c r="J708" s="3315"/>
      <c r="K708" s="3315"/>
    </row>
    <row r="709" spans="1:11" s="3280" customFormat="1" ht="12.75">
      <c r="A709" s="3321"/>
      <c r="B709" s="3314"/>
      <c r="C709" s="3314"/>
      <c r="D709" s="3314"/>
      <c r="E709" s="3315"/>
      <c r="F709" s="3315"/>
      <c r="G709" s="3315"/>
      <c r="H709" s="3315"/>
      <c r="I709" s="3315"/>
      <c r="J709" s="3315"/>
      <c r="K709" s="3315"/>
    </row>
    <row r="710" spans="1:11" s="3280" customFormat="1" ht="12.75">
      <c r="A710" s="3321"/>
      <c r="B710" s="3314"/>
      <c r="C710" s="3314"/>
      <c r="D710" s="3314"/>
      <c r="E710" s="3315"/>
      <c r="F710" s="3315"/>
      <c r="G710" s="3315"/>
      <c r="H710" s="3315"/>
      <c r="I710" s="3315"/>
      <c r="J710" s="3315"/>
      <c r="K710" s="3315"/>
    </row>
    <row r="711" spans="1:11" s="3280" customFormat="1" ht="12.75">
      <c r="A711" s="3321"/>
      <c r="B711" s="3314"/>
      <c r="C711" s="3314"/>
      <c r="D711" s="3314"/>
      <c r="E711" s="3315"/>
      <c r="F711" s="3315"/>
      <c r="G711" s="3315"/>
      <c r="H711" s="3315"/>
      <c r="I711" s="3315"/>
      <c r="J711" s="3315"/>
      <c r="K711" s="3315"/>
    </row>
    <row r="712" spans="1:11" s="3280" customFormat="1" ht="12.75">
      <c r="A712" s="3321"/>
      <c r="B712" s="3314"/>
      <c r="C712" s="3314"/>
      <c r="D712" s="3314"/>
      <c r="E712" s="3315"/>
      <c r="F712" s="3315"/>
      <c r="G712" s="3315"/>
      <c r="H712" s="3315"/>
      <c r="I712" s="3315"/>
      <c r="J712" s="3315"/>
      <c r="K712" s="3315"/>
    </row>
    <row r="713" spans="1:11" s="3280" customFormat="1" ht="12.75">
      <c r="A713" s="3321"/>
      <c r="B713" s="3314"/>
      <c r="C713" s="3314"/>
      <c r="D713" s="3314"/>
      <c r="E713" s="3315"/>
      <c r="F713" s="3315"/>
      <c r="G713" s="3315"/>
      <c r="H713" s="3315"/>
      <c r="I713" s="3315"/>
      <c r="J713" s="3315"/>
      <c r="K713" s="3315"/>
    </row>
    <row r="714" spans="1:11" s="3280" customFormat="1" ht="12.75">
      <c r="A714" s="3321"/>
      <c r="B714" s="3314"/>
      <c r="C714" s="3314"/>
      <c r="D714" s="3314"/>
      <c r="E714" s="3315"/>
      <c r="F714" s="3315"/>
      <c r="G714" s="3315"/>
      <c r="H714" s="3315"/>
      <c r="I714" s="3315"/>
      <c r="J714" s="3315"/>
      <c r="K714" s="3315"/>
    </row>
    <row r="715" spans="1:11" s="3280" customFormat="1" ht="12.75">
      <c r="A715" s="3321"/>
      <c r="B715" s="3314"/>
      <c r="C715" s="3314"/>
      <c r="D715" s="3314"/>
      <c r="E715" s="3315"/>
      <c r="F715" s="3315"/>
      <c r="G715" s="3315"/>
      <c r="H715" s="3315"/>
      <c r="I715" s="3315"/>
      <c r="J715" s="3315"/>
      <c r="K715" s="3315"/>
    </row>
    <row r="716" spans="1:11" s="3280" customFormat="1" ht="12.75">
      <c r="A716" s="3321"/>
      <c r="B716" s="3314"/>
      <c r="C716" s="3314"/>
      <c r="D716" s="3314"/>
      <c r="E716" s="3315"/>
      <c r="F716" s="3315"/>
      <c r="G716" s="3315"/>
      <c r="H716" s="3315"/>
      <c r="I716" s="3315"/>
      <c r="J716" s="3315"/>
      <c r="K716" s="3315"/>
    </row>
    <row r="717" spans="1:11" s="3280" customFormat="1" ht="12.75">
      <c r="A717" s="3321"/>
      <c r="B717" s="3314"/>
      <c r="C717" s="3314"/>
      <c r="D717" s="3314"/>
      <c r="E717" s="3315"/>
      <c r="F717" s="3315"/>
      <c r="G717" s="3315"/>
      <c r="H717" s="3315"/>
      <c r="I717" s="3315"/>
      <c r="J717" s="3315"/>
      <c r="K717" s="3315"/>
    </row>
    <row r="718" spans="1:11" s="3280" customFormat="1" ht="12.75">
      <c r="A718" s="3321"/>
      <c r="B718" s="3314"/>
      <c r="C718" s="3314"/>
      <c r="D718" s="3314"/>
      <c r="E718" s="3315"/>
      <c r="F718" s="3315"/>
      <c r="G718" s="3315"/>
      <c r="H718" s="3315"/>
      <c r="I718" s="3315"/>
      <c r="J718" s="3315"/>
      <c r="K718" s="3315"/>
    </row>
    <row r="719" spans="1:11" s="3280" customFormat="1" ht="12.75">
      <c r="A719" s="3321"/>
      <c r="B719" s="3314"/>
      <c r="C719" s="3314"/>
      <c r="D719" s="3314"/>
      <c r="E719" s="3315"/>
      <c r="F719" s="3315"/>
      <c r="G719" s="3315"/>
      <c r="H719" s="3315"/>
      <c r="I719" s="3315"/>
      <c r="J719" s="3315"/>
      <c r="K719" s="3315"/>
    </row>
    <row r="720" spans="1:11" s="3280" customFormat="1" ht="12.75">
      <c r="A720" s="3321"/>
      <c r="B720" s="3314"/>
      <c r="C720" s="3314"/>
      <c r="D720" s="3314"/>
      <c r="E720" s="3315"/>
      <c r="F720" s="3315"/>
      <c r="G720" s="3315"/>
      <c r="H720" s="3315"/>
      <c r="I720" s="3315"/>
      <c r="J720" s="3315"/>
      <c r="K720" s="3315"/>
    </row>
    <row r="721" spans="1:11" s="3280" customFormat="1" ht="12.75">
      <c r="A721" s="3321"/>
      <c r="B721" s="3314"/>
      <c r="C721" s="3314"/>
      <c r="D721" s="3314"/>
      <c r="E721" s="3315"/>
      <c r="F721" s="3315"/>
      <c r="G721" s="3315"/>
      <c r="H721" s="3315"/>
      <c r="I721" s="3315"/>
      <c r="J721" s="3315"/>
      <c r="K721" s="3315"/>
    </row>
    <row r="722" spans="1:11" s="3280" customFormat="1" ht="12.75">
      <c r="A722" s="3321"/>
      <c r="B722" s="3314"/>
      <c r="C722" s="3314"/>
      <c r="D722" s="3314"/>
      <c r="E722" s="3315"/>
      <c r="F722" s="3315"/>
      <c r="G722" s="3315"/>
      <c r="H722" s="3315"/>
      <c r="I722" s="3315"/>
      <c r="J722" s="3315"/>
      <c r="K722" s="3315"/>
    </row>
    <row r="723" spans="1:11" s="3280" customFormat="1" ht="12.75">
      <c r="A723" s="3321"/>
      <c r="B723" s="3314"/>
      <c r="C723" s="3314"/>
      <c r="D723" s="3314"/>
      <c r="E723" s="3315"/>
      <c r="F723" s="3315"/>
      <c r="G723" s="3315"/>
      <c r="H723" s="3315"/>
      <c r="I723" s="3315"/>
      <c r="J723" s="3315"/>
      <c r="K723" s="3315"/>
    </row>
    <row r="724" spans="1:11" s="3280" customFormat="1" ht="12.75">
      <c r="A724" s="3321"/>
      <c r="B724" s="3314"/>
      <c r="C724" s="3314"/>
      <c r="D724" s="3314"/>
      <c r="E724" s="3315"/>
      <c r="F724" s="3315"/>
      <c r="G724" s="3315"/>
      <c r="H724" s="3315"/>
      <c r="I724" s="3315"/>
      <c r="J724" s="3315"/>
      <c r="K724" s="3315"/>
    </row>
    <row r="725" spans="1:11" s="3280" customFormat="1" ht="12.75">
      <c r="A725" s="3321"/>
      <c r="B725" s="3314"/>
      <c r="C725" s="3314"/>
      <c r="D725" s="3314"/>
      <c r="E725" s="3315"/>
      <c r="F725" s="3315"/>
      <c r="G725" s="3315"/>
      <c r="H725" s="3315"/>
      <c r="I725" s="3315"/>
      <c r="J725" s="3315"/>
      <c r="K725" s="3315"/>
    </row>
    <row r="726" spans="1:11" s="3280" customFormat="1" ht="12.75">
      <c r="A726" s="3321"/>
      <c r="B726" s="3314"/>
      <c r="C726" s="3314"/>
      <c r="D726" s="3314"/>
      <c r="E726" s="3315"/>
      <c r="F726" s="3315"/>
      <c r="G726" s="3315"/>
      <c r="H726" s="3315"/>
      <c r="I726" s="3315"/>
      <c r="J726" s="3315"/>
      <c r="K726" s="3315"/>
    </row>
    <row r="727" spans="1:11" s="3280" customFormat="1" ht="12.75">
      <c r="A727" s="3321"/>
      <c r="B727" s="3314"/>
      <c r="C727" s="3314"/>
      <c r="D727" s="3314"/>
      <c r="E727" s="3315"/>
      <c r="F727" s="3315"/>
      <c r="G727" s="3315"/>
      <c r="H727" s="3315"/>
      <c r="I727" s="3315"/>
      <c r="J727" s="3315"/>
      <c r="K727" s="3315"/>
    </row>
    <row r="728" spans="1:11" s="3280" customFormat="1" ht="12.75">
      <c r="A728" s="3321"/>
      <c r="B728" s="3314"/>
      <c r="C728" s="3314"/>
      <c r="D728" s="3314"/>
      <c r="E728" s="3315"/>
      <c r="F728" s="3315"/>
      <c r="G728" s="3315"/>
      <c r="H728" s="3315"/>
      <c r="I728" s="3315"/>
      <c r="J728" s="3315"/>
      <c r="K728" s="3315"/>
    </row>
    <row r="729" spans="1:11" s="3280" customFormat="1" ht="12.75">
      <c r="A729" s="3321"/>
      <c r="B729" s="3314"/>
      <c r="C729" s="3314"/>
      <c r="D729" s="3314"/>
      <c r="E729" s="3315"/>
      <c r="F729" s="3315"/>
      <c r="G729" s="3315"/>
      <c r="H729" s="3315"/>
      <c r="I729" s="3315"/>
      <c r="J729" s="3315"/>
      <c r="K729" s="3315"/>
    </row>
    <row r="730" spans="1:11" s="3280" customFormat="1" ht="12.75">
      <c r="A730" s="3321"/>
      <c r="B730" s="3314"/>
      <c r="C730" s="3314"/>
      <c r="D730" s="3314"/>
      <c r="E730" s="3315"/>
      <c r="F730" s="3315"/>
      <c r="G730" s="3315"/>
      <c r="H730" s="3315"/>
      <c r="I730" s="3315"/>
      <c r="J730" s="3315"/>
      <c r="K730" s="3315"/>
    </row>
    <row r="731" spans="1:11" s="3280" customFormat="1" ht="12.75">
      <c r="A731" s="3321"/>
      <c r="B731" s="3314"/>
      <c r="C731" s="3314"/>
      <c r="D731" s="3314"/>
      <c r="E731" s="3315"/>
      <c r="F731" s="3315"/>
      <c r="G731" s="3315"/>
      <c r="H731" s="3315"/>
      <c r="I731" s="3315"/>
      <c r="J731" s="3315"/>
      <c r="K731" s="3315"/>
    </row>
    <row r="732" spans="1:11" s="3280" customFormat="1" ht="12.75">
      <c r="A732" s="3321"/>
      <c r="B732" s="3314"/>
      <c r="C732" s="3314"/>
      <c r="D732" s="3314"/>
      <c r="E732" s="3315"/>
      <c r="F732" s="3315"/>
      <c r="G732" s="3315"/>
      <c r="H732" s="3315"/>
      <c r="I732" s="3315"/>
      <c r="J732" s="3315"/>
      <c r="K732" s="3315"/>
    </row>
    <row r="733" spans="1:11" s="3280" customFormat="1" ht="12.75">
      <c r="A733" s="3321"/>
      <c r="B733" s="3314"/>
      <c r="C733" s="3314"/>
      <c r="D733" s="3314"/>
      <c r="E733" s="3315"/>
      <c r="F733" s="3315"/>
      <c r="G733" s="3315"/>
      <c r="H733" s="3315"/>
      <c r="I733" s="3315"/>
      <c r="J733" s="3315"/>
      <c r="K733" s="3315"/>
    </row>
    <row r="734" spans="1:11" s="3280" customFormat="1" ht="12.75">
      <c r="A734" s="3321"/>
      <c r="B734" s="3314"/>
      <c r="C734" s="3314"/>
      <c r="D734" s="3314"/>
      <c r="E734" s="3315"/>
      <c r="F734" s="3315"/>
      <c r="G734" s="3315"/>
      <c r="H734" s="3315"/>
      <c r="I734" s="3315"/>
      <c r="J734" s="3315"/>
      <c r="K734" s="3315"/>
    </row>
    <row r="735" spans="1:11" s="3280" customFormat="1" ht="12.75">
      <c r="A735" s="3321"/>
      <c r="B735" s="3314"/>
      <c r="C735" s="3314"/>
      <c r="D735" s="3314"/>
      <c r="E735" s="3315"/>
      <c r="F735" s="3315"/>
      <c r="G735" s="3315"/>
      <c r="H735" s="3315"/>
      <c r="I735" s="3315"/>
      <c r="J735" s="3315"/>
      <c r="K735" s="3315"/>
    </row>
    <row r="736" spans="1:11" s="3280" customFormat="1" ht="12.75">
      <c r="A736" s="3321"/>
      <c r="B736" s="3314"/>
      <c r="C736" s="3314"/>
      <c r="D736" s="3314"/>
      <c r="E736" s="3315"/>
      <c r="F736" s="3315"/>
      <c r="G736" s="3315"/>
      <c r="H736" s="3315"/>
      <c r="I736" s="3315"/>
      <c r="J736" s="3315"/>
      <c r="K736" s="3315"/>
    </row>
    <row r="737" spans="1:11" s="3280" customFormat="1" ht="12.75">
      <c r="A737" s="3321"/>
      <c r="B737" s="3314"/>
      <c r="C737" s="3314"/>
      <c r="D737" s="3314"/>
      <c r="E737" s="3315"/>
      <c r="F737" s="3315"/>
      <c r="G737" s="3315"/>
      <c r="H737" s="3315"/>
      <c r="I737" s="3315"/>
      <c r="J737" s="3315"/>
      <c r="K737" s="3315"/>
    </row>
    <row r="738" spans="1:11" s="3280" customFormat="1" ht="12.75">
      <c r="A738" s="3321"/>
      <c r="B738" s="3314"/>
      <c r="C738" s="3314"/>
      <c r="D738" s="3314"/>
      <c r="E738" s="3315"/>
      <c r="F738" s="3315"/>
      <c r="G738" s="3315"/>
      <c r="H738" s="3315"/>
      <c r="I738" s="3315"/>
      <c r="J738" s="3315"/>
      <c r="K738" s="3315"/>
    </row>
    <row r="739" spans="1:11" s="3280" customFormat="1" ht="12.75">
      <c r="A739" s="3321"/>
      <c r="B739" s="3314"/>
      <c r="C739" s="3314"/>
      <c r="D739" s="3314"/>
      <c r="E739" s="3315"/>
      <c r="F739" s="3315"/>
      <c r="G739" s="3315"/>
      <c r="H739" s="3315"/>
      <c r="I739" s="3315"/>
      <c r="J739" s="3315"/>
      <c r="K739" s="3315"/>
    </row>
    <row r="740" spans="1:11" s="3280" customFormat="1" ht="12.75">
      <c r="A740" s="3321"/>
      <c r="B740" s="3314"/>
      <c r="C740" s="3314"/>
      <c r="D740" s="3314"/>
      <c r="E740" s="3315"/>
      <c r="F740" s="3315"/>
      <c r="G740" s="3315"/>
      <c r="H740" s="3315"/>
      <c r="I740" s="3315"/>
      <c r="J740" s="3315"/>
      <c r="K740" s="3315"/>
    </row>
    <row r="741" spans="1:11" s="3280" customFormat="1" ht="12.75">
      <c r="A741" s="3321"/>
      <c r="B741" s="3314"/>
      <c r="C741" s="3314"/>
      <c r="D741" s="3314"/>
      <c r="E741" s="3315"/>
      <c r="F741" s="3315"/>
      <c r="G741" s="3315"/>
      <c r="H741" s="3315"/>
      <c r="I741" s="3315"/>
      <c r="J741" s="3315"/>
      <c r="K741" s="3315"/>
    </row>
    <row r="742" spans="1:11" s="3280" customFormat="1" ht="12.75">
      <c r="A742" s="3321"/>
      <c r="B742" s="3314"/>
      <c r="C742" s="3314"/>
      <c r="D742" s="3314"/>
      <c r="E742" s="3315"/>
      <c r="F742" s="3315"/>
      <c r="G742" s="3315"/>
      <c r="H742" s="3315"/>
      <c r="I742" s="3315"/>
      <c r="J742" s="3315"/>
      <c r="K742" s="3315"/>
    </row>
    <row r="743" spans="1:11" s="3280" customFormat="1" ht="12.75">
      <c r="A743" s="3321"/>
      <c r="B743" s="3314"/>
      <c r="C743" s="3314"/>
      <c r="D743" s="3314"/>
      <c r="E743" s="3315"/>
      <c r="F743" s="3315"/>
      <c r="G743" s="3315"/>
      <c r="H743" s="3315"/>
      <c r="I743" s="3315"/>
      <c r="J743" s="3315"/>
      <c r="K743" s="3315"/>
    </row>
    <row r="744" spans="1:11" s="3280" customFormat="1" ht="12.75">
      <c r="A744" s="3321"/>
      <c r="B744" s="3314"/>
      <c r="C744" s="3314"/>
      <c r="D744" s="3314"/>
      <c r="E744" s="3315"/>
      <c r="F744" s="3315"/>
      <c r="G744" s="3315"/>
      <c r="H744" s="3315"/>
      <c r="I744" s="3315"/>
      <c r="J744" s="3315"/>
      <c r="K744" s="3315"/>
    </row>
    <row r="745" spans="1:11" s="3280" customFormat="1" ht="12.75">
      <c r="A745" s="3321"/>
      <c r="B745" s="3314"/>
      <c r="C745" s="3314"/>
      <c r="D745" s="3314"/>
      <c r="E745" s="3315"/>
      <c r="F745" s="3315"/>
      <c r="G745" s="3315"/>
      <c r="H745" s="3315"/>
      <c r="I745" s="3315"/>
      <c r="J745" s="3315"/>
      <c r="K745" s="3315"/>
    </row>
    <row r="746" spans="1:11" s="3280" customFormat="1" ht="12.75">
      <c r="A746" s="3321"/>
      <c r="B746" s="3314"/>
      <c r="C746" s="3314"/>
      <c r="D746" s="3314"/>
      <c r="E746" s="3315"/>
      <c r="F746" s="3315"/>
      <c r="G746" s="3315"/>
      <c r="H746" s="3315"/>
      <c r="I746" s="3315"/>
      <c r="J746" s="3315"/>
      <c r="K746" s="3315"/>
    </row>
    <row r="747" spans="1:11" s="3280" customFormat="1" ht="12.75">
      <c r="A747" s="3321"/>
      <c r="B747" s="3314"/>
      <c r="C747" s="3314"/>
      <c r="D747" s="3314"/>
      <c r="E747" s="3315"/>
      <c r="F747" s="3315"/>
      <c r="G747" s="3315"/>
      <c r="H747" s="3315"/>
      <c r="I747" s="3315"/>
      <c r="J747" s="3315"/>
      <c r="K747" s="3315"/>
    </row>
    <row r="748" spans="1:11" s="3280" customFormat="1" ht="12.75">
      <c r="A748" s="3321"/>
      <c r="B748" s="3314"/>
      <c r="C748" s="3314"/>
      <c r="D748" s="3314"/>
      <c r="E748" s="3315"/>
      <c r="F748" s="3315"/>
      <c r="G748" s="3315"/>
      <c r="H748" s="3315"/>
      <c r="I748" s="3315"/>
      <c r="J748" s="3315"/>
      <c r="K748" s="3315"/>
    </row>
    <row r="749" spans="1:11" s="3280" customFormat="1" ht="12.75">
      <c r="A749" s="3321"/>
      <c r="B749" s="3314"/>
      <c r="C749" s="3314"/>
      <c r="D749" s="3314"/>
      <c r="E749" s="3315"/>
      <c r="F749" s="3315"/>
      <c r="G749" s="3315"/>
      <c r="H749" s="3315"/>
      <c r="I749" s="3315"/>
      <c r="J749" s="3315"/>
      <c r="K749" s="3315"/>
    </row>
    <row r="750" spans="1:11" s="3280" customFormat="1" ht="12.75">
      <c r="A750" s="3321"/>
      <c r="B750" s="3314"/>
      <c r="C750" s="3314"/>
      <c r="D750" s="3314"/>
      <c r="E750" s="3315"/>
      <c r="F750" s="3315"/>
      <c r="G750" s="3315"/>
      <c r="H750" s="3315"/>
      <c r="I750" s="3315"/>
      <c r="J750" s="3315"/>
      <c r="K750" s="3315"/>
    </row>
    <row r="751" spans="1:11" s="3280" customFormat="1" ht="12.75">
      <c r="A751" s="3321"/>
      <c r="B751" s="3314"/>
      <c r="C751" s="3314"/>
      <c r="D751" s="3314"/>
      <c r="E751" s="3315"/>
      <c r="F751" s="3315"/>
      <c r="G751" s="3315"/>
      <c r="H751" s="3315"/>
      <c r="I751" s="3315"/>
      <c r="J751" s="3315"/>
      <c r="K751" s="3315"/>
    </row>
    <row r="752" spans="1:11" s="3280" customFormat="1" ht="12.75">
      <c r="A752" s="3321"/>
      <c r="B752" s="3314"/>
      <c r="C752" s="3314"/>
      <c r="D752" s="3314"/>
      <c r="E752" s="3315"/>
      <c r="F752" s="3315"/>
      <c r="G752" s="3315"/>
      <c r="H752" s="3315"/>
      <c r="I752" s="3315"/>
      <c r="J752" s="3315"/>
      <c r="K752" s="3315"/>
    </row>
    <row r="753" spans="1:11" s="3280" customFormat="1" ht="12.75">
      <c r="A753" s="3321"/>
      <c r="B753" s="3314"/>
      <c r="C753" s="3314"/>
      <c r="D753" s="3314"/>
      <c r="E753" s="3315"/>
      <c r="F753" s="3315"/>
      <c r="G753" s="3315"/>
      <c r="H753" s="3315"/>
      <c r="I753" s="3315"/>
      <c r="J753" s="3315"/>
      <c r="K753" s="3315"/>
    </row>
    <row r="754" spans="1:11" s="3280" customFormat="1" ht="12.75">
      <c r="A754" s="3321"/>
      <c r="B754" s="3314"/>
      <c r="C754" s="3314"/>
      <c r="D754" s="3314"/>
      <c r="E754" s="3315"/>
      <c r="F754" s="3315"/>
      <c r="G754" s="3315"/>
      <c r="H754" s="3315"/>
      <c r="I754" s="3315"/>
      <c r="J754" s="3315"/>
      <c r="K754" s="3315"/>
    </row>
    <row r="755" spans="1:11" s="3280" customFormat="1" ht="12.75">
      <c r="A755" s="3321"/>
      <c r="B755" s="3314"/>
      <c r="C755" s="3314"/>
      <c r="D755" s="3314"/>
      <c r="E755" s="3315"/>
      <c r="F755" s="3315"/>
      <c r="G755" s="3315"/>
      <c r="H755" s="3315"/>
      <c r="I755" s="3315"/>
      <c r="J755" s="3315"/>
      <c r="K755" s="3315"/>
    </row>
    <row r="756" spans="1:11" s="3280" customFormat="1" ht="12.75">
      <c r="A756" s="3321"/>
      <c r="B756" s="3314"/>
      <c r="C756" s="3314"/>
      <c r="D756" s="3314"/>
      <c r="E756" s="3315"/>
      <c r="F756" s="3315"/>
      <c r="G756" s="3315"/>
      <c r="H756" s="3315"/>
      <c r="I756" s="3315"/>
      <c r="J756" s="3315"/>
      <c r="K756" s="3315"/>
    </row>
    <row r="757" spans="1:11" s="3280" customFormat="1" ht="12.75">
      <c r="A757" s="3321"/>
      <c r="B757" s="3314"/>
      <c r="C757" s="3314"/>
      <c r="D757" s="3314"/>
      <c r="E757" s="3315"/>
      <c r="F757" s="3315"/>
      <c r="G757" s="3315"/>
      <c r="H757" s="3315"/>
      <c r="I757" s="3315"/>
      <c r="J757" s="3315"/>
      <c r="K757" s="3315"/>
    </row>
    <row r="758" spans="1:11" s="3280" customFormat="1" ht="12.75">
      <c r="A758" s="3321"/>
      <c r="B758" s="3314"/>
      <c r="C758" s="3314"/>
      <c r="D758" s="3314"/>
      <c r="E758" s="3315"/>
      <c r="F758" s="3315"/>
      <c r="G758" s="3315"/>
      <c r="H758" s="3315"/>
      <c r="I758" s="3315"/>
      <c r="J758" s="3315"/>
      <c r="K758" s="3315"/>
    </row>
    <row r="759" spans="1:11" s="3280" customFormat="1" ht="12.75">
      <c r="A759" s="3321"/>
      <c r="B759" s="3314"/>
      <c r="C759" s="3314"/>
      <c r="D759" s="3314"/>
      <c r="E759" s="3315"/>
      <c r="F759" s="3315"/>
      <c r="G759" s="3315"/>
      <c r="H759" s="3315"/>
      <c r="I759" s="3315"/>
      <c r="J759" s="3315"/>
      <c r="K759" s="3315"/>
    </row>
    <row r="760" spans="1:11" s="3280" customFormat="1" ht="12.75">
      <c r="A760" s="3321"/>
      <c r="B760" s="3314"/>
      <c r="C760" s="3314"/>
      <c r="D760" s="3314"/>
      <c r="E760" s="3315"/>
      <c r="F760" s="3315"/>
      <c r="G760" s="3315"/>
      <c r="H760" s="3315"/>
      <c r="I760" s="3315"/>
      <c r="J760" s="3315"/>
      <c r="K760" s="3315"/>
    </row>
    <row r="761" spans="1:11" s="3280" customFormat="1" ht="12.75">
      <c r="A761" s="3321"/>
      <c r="B761" s="3314"/>
      <c r="C761" s="3314"/>
      <c r="D761" s="3314"/>
      <c r="E761" s="3315"/>
      <c r="F761" s="3315"/>
      <c r="G761" s="3315"/>
      <c r="H761" s="3315"/>
      <c r="I761" s="3315"/>
      <c r="J761" s="3315"/>
      <c r="K761" s="3315"/>
    </row>
    <row r="762" spans="1:11" s="3280" customFormat="1" ht="12.75">
      <c r="A762" s="3321"/>
      <c r="B762" s="3314"/>
      <c r="C762" s="3314"/>
      <c r="D762" s="3314"/>
      <c r="E762" s="3315"/>
      <c r="F762" s="3315"/>
      <c r="G762" s="3315"/>
      <c r="H762" s="3315"/>
      <c r="I762" s="3315"/>
      <c r="J762" s="3315"/>
      <c r="K762" s="3315"/>
    </row>
    <row r="763" spans="1:11" s="3280" customFormat="1" ht="12.75">
      <c r="A763" s="3321"/>
      <c r="B763" s="3314"/>
      <c r="C763" s="3314"/>
      <c r="D763" s="3314"/>
      <c r="E763" s="3315"/>
      <c r="F763" s="3315"/>
      <c r="G763" s="3315"/>
      <c r="H763" s="3315"/>
      <c r="I763" s="3315"/>
      <c r="J763" s="3315"/>
      <c r="K763" s="3315"/>
    </row>
    <row r="764" spans="1:11" s="3280" customFormat="1" ht="12.75">
      <c r="A764" s="3321"/>
      <c r="B764" s="3314"/>
      <c r="C764" s="3314"/>
      <c r="D764" s="3314"/>
      <c r="E764" s="3315"/>
      <c r="F764" s="3315"/>
      <c r="G764" s="3315"/>
      <c r="H764" s="3315"/>
      <c r="I764" s="3315"/>
      <c r="J764" s="3315"/>
      <c r="K764" s="3315"/>
    </row>
    <row r="765" spans="1:11" s="3280" customFormat="1" ht="12.75">
      <c r="A765" s="3321"/>
      <c r="B765" s="3314"/>
      <c r="C765" s="3314"/>
      <c r="D765" s="3314"/>
      <c r="E765" s="3315"/>
      <c r="F765" s="3315"/>
      <c r="G765" s="3315"/>
      <c r="H765" s="3315"/>
      <c r="I765" s="3315"/>
      <c r="J765" s="3315"/>
      <c r="K765" s="3315"/>
    </row>
    <row r="766" spans="1:11" s="3280" customFormat="1" ht="12.75">
      <c r="A766" s="3321"/>
      <c r="B766" s="3314"/>
      <c r="C766" s="3314"/>
      <c r="D766" s="3314"/>
      <c r="E766" s="3315"/>
      <c r="F766" s="3315"/>
      <c r="G766" s="3315"/>
      <c r="H766" s="3315"/>
      <c r="I766" s="3315"/>
      <c r="J766" s="3315"/>
      <c r="K766" s="3315"/>
    </row>
    <row r="767" spans="1:11" s="3280" customFormat="1" ht="12.75">
      <c r="A767" s="3321"/>
      <c r="B767" s="3314"/>
      <c r="C767" s="3314"/>
      <c r="D767" s="3314"/>
      <c r="E767" s="3315"/>
      <c r="F767" s="3315"/>
      <c r="G767" s="3315"/>
      <c r="H767" s="3315"/>
      <c r="I767" s="3315"/>
      <c r="J767" s="3315"/>
      <c r="K767" s="3315"/>
    </row>
    <row r="768" spans="1:11" s="3280" customFormat="1" ht="12.75">
      <c r="A768" s="3321"/>
      <c r="B768" s="3314"/>
      <c r="C768" s="3314"/>
      <c r="D768" s="3314"/>
      <c r="E768" s="3315"/>
      <c r="F768" s="3315"/>
      <c r="G768" s="3315"/>
      <c r="H768" s="3315"/>
      <c r="I768" s="3315"/>
      <c r="J768" s="3315"/>
      <c r="K768" s="3315"/>
    </row>
    <row r="769" spans="1:11" s="3280" customFormat="1" ht="12.75">
      <c r="A769" s="3321"/>
      <c r="B769" s="3314"/>
      <c r="C769" s="3314"/>
      <c r="D769" s="3314"/>
      <c r="E769" s="3315"/>
      <c r="F769" s="3315"/>
      <c r="G769" s="3315"/>
      <c r="H769" s="3315"/>
      <c r="I769" s="3315"/>
      <c r="J769" s="3315"/>
      <c r="K769" s="3315"/>
    </row>
    <row r="770" spans="1:11" s="3280" customFormat="1" ht="12.75">
      <c r="A770" s="3321"/>
      <c r="B770" s="3314"/>
      <c r="C770" s="3314"/>
      <c r="D770" s="3314"/>
      <c r="E770" s="3315"/>
      <c r="F770" s="3315"/>
      <c r="G770" s="3315"/>
      <c r="H770" s="3315"/>
      <c r="I770" s="3315"/>
      <c r="J770" s="3315"/>
      <c r="K770" s="3315"/>
    </row>
    <row r="771" spans="1:11" s="3280" customFormat="1" ht="12.75">
      <c r="A771" s="3321"/>
      <c r="B771" s="3314"/>
      <c r="C771" s="3314"/>
      <c r="D771" s="3314"/>
      <c r="E771" s="3315"/>
      <c r="F771" s="3315"/>
      <c r="G771" s="3315"/>
      <c r="H771" s="3315"/>
      <c r="I771" s="3315"/>
      <c r="J771" s="3315"/>
      <c r="K771" s="3315"/>
    </row>
    <row r="772" spans="1:11" s="3280" customFormat="1" ht="12.75">
      <c r="A772" s="3321"/>
      <c r="B772" s="3314"/>
      <c r="C772" s="3314"/>
      <c r="D772" s="3314"/>
      <c r="E772" s="3315"/>
      <c r="F772" s="3315"/>
      <c r="G772" s="3315"/>
      <c r="H772" s="3315"/>
      <c r="I772" s="3315"/>
      <c r="J772" s="3315"/>
      <c r="K772" s="3315"/>
    </row>
    <row r="773" spans="1:11" s="3280" customFormat="1" ht="12.75">
      <c r="A773" s="3321"/>
      <c r="B773" s="3314"/>
      <c r="C773" s="3314"/>
      <c r="D773" s="3314"/>
      <c r="E773" s="3315"/>
      <c r="F773" s="3315"/>
      <c r="G773" s="3315"/>
      <c r="H773" s="3315"/>
      <c r="I773" s="3315"/>
      <c r="J773" s="3315"/>
      <c r="K773" s="3315"/>
    </row>
    <row r="774" spans="1:11" s="3280" customFormat="1" ht="12.75">
      <c r="A774" s="3321"/>
      <c r="B774" s="3314"/>
      <c r="C774" s="3314"/>
      <c r="D774" s="3314"/>
      <c r="E774" s="3315"/>
      <c r="F774" s="3315"/>
      <c r="G774" s="3315"/>
      <c r="H774" s="3315"/>
      <c r="I774" s="3315"/>
      <c r="J774" s="3315"/>
      <c r="K774" s="3315"/>
    </row>
    <row r="775" spans="1:11" s="3280" customFormat="1" ht="12.75">
      <c r="A775" s="3321"/>
      <c r="B775" s="3314"/>
      <c r="C775" s="3314"/>
      <c r="D775" s="3314"/>
      <c r="E775" s="3315"/>
      <c r="F775" s="3315"/>
      <c r="G775" s="3315"/>
      <c r="H775" s="3315"/>
      <c r="I775" s="3315"/>
      <c r="J775" s="3315"/>
      <c r="K775" s="3315"/>
    </row>
    <row r="776" spans="1:11" s="3280" customFormat="1" ht="12.75">
      <c r="A776" s="3321"/>
      <c r="B776" s="3314"/>
      <c r="C776" s="3314"/>
      <c r="D776" s="3314"/>
      <c r="E776" s="3315"/>
      <c r="F776" s="3315"/>
      <c r="G776" s="3315"/>
      <c r="H776" s="3315"/>
      <c r="I776" s="3315"/>
      <c r="J776" s="3315"/>
      <c r="K776" s="3315"/>
    </row>
    <row r="777" spans="1:11" s="3280" customFormat="1" ht="12.75">
      <c r="A777" s="3321"/>
      <c r="B777" s="3314"/>
      <c r="C777" s="3314"/>
      <c r="D777" s="3314"/>
      <c r="E777" s="3315"/>
      <c r="F777" s="3315"/>
      <c r="G777" s="3315"/>
      <c r="H777" s="3315"/>
      <c r="I777" s="3315"/>
      <c r="J777" s="3315"/>
      <c r="K777" s="3315"/>
    </row>
    <row r="778" spans="1:11" s="3280" customFormat="1" ht="12.75">
      <c r="A778" s="3321"/>
      <c r="B778" s="3314"/>
      <c r="C778" s="3314"/>
      <c r="D778" s="3314"/>
      <c r="E778" s="3315"/>
      <c r="F778" s="3315"/>
      <c r="G778" s="3315"/>
      <c r="H778" s="3315"/>
      <c r="I778" s="3315"/>
      <c r="J778" s="3315"/>
      <c r="K778" s="3315"/>
    </row>
    <row r="779" spans="1:11" s="3280" customFormat="1" ht="12.75">
      <c r="A779" s="3321"/>
      <c r="B779" s="3314"/>
      <c r="C779" s="3314"/>
      <c r="D779" s="3314"/>
      <c r="E779" s="3315"/>
      <c r="F779" s="3315"/>
      <c r="G779" s="3315"/>
      <c r="H779" s="3315"/>
      <c r="I779" s="3315"/>
      <c r="J779" s="3315"/>
      <c r="K779" s="3315"/>
    </row>
    <row r="780" spans="1:11" s="3280" customFormat="1" ht="12.75">
      <c r="A780" s="3321"/>
      <c r="B780" s="3314"/>
      <c r="C780" s="3314"/>
      <c r="D780" s="3314"/>
      <c r="E780" s="3315"/>
      <c r="F780" s="3315"/>
      <c r="G780" s="3315"/>
      <c r="H780" s="3315"/>
      <c r="I780" s="3315"/>
      <c r="J780" s="3315"/>
      <c r="K780" s="3315"/>
    </row>
    <row r="781" spans="1:11" s="3280" customFormat="1" ht="12.75">
      <c r="A781" s="3321"/>
      <c r="B781" s="3314"/>
      <c r="C781" s="3314"/>
      <c r="D781" s="3314"/>
      <c r="E781" s="3315"/>
      <c r="F781" s="3315"/>
      <c r="G781" s="3315"/>
      <c r="H781" s="3315"/>
      <c r="I781" s="3315"/>
      <c r="J781" s="3315"/>
      <c r="K781" s="3315"/>
    </row>
    <row r="782" spans="1:11" s="3280" customFormat="1" ht="12.75">
      <c r="A782" s="3321"/>
      <c r="B782" s="3314"/>
      <c r="C782" s="3314"/>
      <c r="D782" s="3314"/>
      <c r="E782" s="3315"/>
      <c r="F782" s="3315"/>
      <c r="G782" s="3315"/>
      <c r="H782" s="3315"/>
      <c r="I782" s="3315"/>
      <c r="J782" s="3315"/>
      <c r="K782" s="3315"/>
    </row>
    <row r="783" spans="1:11" s="3280" customFormat="1" ht="12.75">
      <c r="A783" s="3321"/>
      <c r="B783" s="3314"/>
      <c r="C783" s="3314"/>
      <c r="D783" s="3314"/>
      <c r="E783" s="3315"/>
      <c r="F783" s="3315"/>
      <c r="G783" s="3315"/>
      <c r="H783" s="3315"/>
      <c r="I783" s="3315"/>
      <c r="J783" s="3315"/>
      <c r="K783" s="3315"/>
    </row>
    <row r="784" spans="1:11" s="3280" customFormat="1" ht="12.75">
      <c r="A784" s="3321"/>
      <c r="B784" s="3314"/>
      <c r="C784" s="3314"/>
      <c r="D784" s="3314"/>
      <c r="E784" s="3315"/>
      <c r="F784" s="3315"/>
      <c r="G784" s="3315"/>
      <c r="H784" s="3315"/>
      <c r="I784" s="3315"/>
      <c r="J784" s="3315"/>
      <c r="K784" s="3315"/>
    </row>
    <row r="785" spans="1:11" s="3280" customFormat="1" ht="12.75">
      <c r="A785" s="3321"/>
      <c r="B785" s="3314"/>
      <c r="C785" s="3314"/>
      <c r="D785" s="3314"/>
      <c r="E785" s="3315"/>
      <c r="F785" s="3315"/>
      <c r="G785" s="3315"/>
      <c r="H785" s="3315"/>
      <c r="I785" s="3315"/>
      <c r="J785" s="3315"/>
      <c r="K785" s="3315"/>
    </row>
    <row r="786" spans="1:11" s="3280" customFormat="1" ht="12.75">
      <c r="A786" s="3321"/>
      <c r="B786" s="3314"/>
      <c r="C786" s="3314"/>
      <c r="D786" s="3314"/>
      <c r="E786" s="3315"/>
      <c r="F786" s="3315"/>
      <c r="G786" s="3315"/>
      <c r="H786" s="3315"/>
      <c r="I786" s="3315"/>
      <c r="J786" s="3315"/>
      <c r="K786" s="3315"/>
    </row>
    <row r="787" spans="1:11" s="3280" customFormat="1" ht="12.75">
      <c r="A787" s="3321"/>
      <c r="B787" s="3314"/>
      <c r="C787" s="3314"/>
      <c r="D787" s="3314"/>
      <c r="E787" s="3315"/>
      <c r="F787" s="3315"/>
      <c r="G787" s="3315"/>
      <c r="H787" s="3315"/>
      <c r="I787" s="3315"/>
      <c r="J787" s="3315"/>
      <c r="K787" s="3315"/>
    </row>
    <row r="788" spans="1:11" s="3280" customFormat="1" ht="12.75">
      <c r="A788" s="3321"/>
      <c r="B788" s="3314"/>
      <c r="C788" s="3314"/>
      <c r="D788" s="3314"/>
      <c r="E788" s="3315"/>
      <c r="F788" s="3315"/>
      <c r="G788" s="3315"/>
      <c r="H788" s="3315"/>
      <c r="I788" s="3315"/>
      <c r="J788" s="3315"/>
      <c r="K788" s="3315"/>
    </row>
    <row r="789" spans="1:11" s="3280" customFormat="1" ht="12.75">
      <c r="A789" s="3321"/>
      <c r="B789" s="3314"/>
      <c r="C789" s="3314"/>
      <c r="D789" s="3314"/>
      <c r="E789" s="3315"/>
      <c r="F789" s="3315"/>
      <c r="G789" s="3315"/>
      <c r="H789" s="3315"/>
      <c r="I789" s="3315"/>
      <c r="J789" s="3315"/>
      <c r="K789" s="3315"/>
    </row>
    <row r="790" spans="1:11" s="3280" customFormat="1" ht="12.75">
      <c r="A790" s="3321"/>
      <c r="B790" s="3314"/>
      <c r="C790" s="3314"/>
      <c r="D790" s="3314"/>
      <c r="E790" s="3315"/>
      <c r="F790" s="3315"/>
      <c r="G790" s="3315"/>
      <c r="H790" s="3315"/>
      <c r="I790" s="3315"/>
      <c r="J790" s="3315"/>
      <c r="K790" s="3315"/>
    </row>
    <row r="791" spans="1:11" s="3280" customFormat="1" ht="12.75">
      <c r="A791" s="3321"/>
      <c r="B791" s="3314"/>
      <c r="C791" s="3314"/>
      <c r="D791" s="3314"/>
      <c r="E791" s="3315"/>
      <c r="F791" s="3315"/>
      <c r="G791" s="3315"/>
      <c r="H791" s="3315"/>
      <c r="I791" s="3315"/>
      <c r="J791" s="3315"/>
      <c r="K791" s="3315"/>
    </row>
    <row r="792" spans="1:11" s="3280" customFormat="1" ht="12.75">
      <c r="A792" s="3321"/>
      <c r="B792" s="3314"/>
      <c r="C792" s="3314"/>
      <c r="D792" s="3314"/>
      <c r="E792" s="3315"/>
      <c r="F792" s="3315"/>
      <c r="G792" s="3315"/>
      <c r="H792" s="3315"/>
      <c r="I792" s="3315"/>
      <c r="J792" s="3315"/>
      <c r="K792" s="3315"/>
    </row>
    <row r="793" spans="1:11" s="3280" customFormat="1" ht="12.75">
      <c r="A793" s="3321"/>
      <c r="B793" s="3314"/>
      <c r="C793" s="3314"/>
      <c r="D793" s="3314"/>
      <c r="E793" s="3315"/>
      <c r="F793" s="3315"/>
      <c r="G793" s="3315"/>
      <c r="H793" s="3315"/>
      <c r="I793" s="3315"/>
      <c r="J793" s="3315"/>
      <c r="K793" s="3315"/>
    </row>
    <row r="794" spans="1:11" s="3280" customFormat="1" ht="12.75">
      <c r="A794" s="3321"/>
      <c r="B794" s="3314"/>
      <c r="C794" s="3314"/>
      <c r="D794" s="3314"/>
      <c r="E794" s="3315"/>
      <c r="F794" s="3315"/>
      <c r="G794" s="3315"/>
      <c r="H794" s="3315"/>
      <c r="I794" s="3315"/>
      <c r="J794" s="3315"/>
      <c r="K794" s="3315"/>
    </row>
    <row r="795" spans="1:11" s="3280" customFormat="1" ht="12.75">
      <c r="A795" s="3321"/>
      <c r="B795" s="3314"/>
      <c r="C795" s="3314"/>
      <c r="D795" s="3314"/>
      <c r="E795" s="3315"/>
      <c r="F795" s="3315"/>
      <c r="G795" s="3315"/>
      <c r="H795" s="3315"/>
      <c r="I795" s="3315"/>
      <c r="J795" s="3315"/>
      <c r="K795" s="3315"/>
    </row>
    <row r="796" spans="1:11" s="3280" customFormat="1" ht="12.75">
      <c r="A796" s="3321"/>
      <c r="B796" s="3314"/>
      <c r="C796" s="3314"/>
      <c r="D796" s="3314"/>
      <c r="E796" s="3315"/>
      <c r="F796" s="3315"/>
      <c r="G796" s="3315"/>
      <c r="H796" s="3315"/>
      <c r="I796" s="3315"/>
      <c r="J796" s="3315"/>
      <c r="K796" s="3315"/>
    </row>
    <row r="797" spans="1:11" s="3280" customFormat="1" ht="12.75">
      <c r="A797" s="3321"/>
      <c r="B797" s="3314"/>
      <c r="C797" s="3314"/>
      <c r="D797" s="3314"/>
      <c r="E797" s="3315"/>
      <c r="F797" s="3315"/>
      <c r="G797" s="3315"/>
      <c r="H797" s="3315"/>
      <c r="I797" s="3315"/>
      <c r="J797" s="3315"/>
      <c r="K797" s="3315"/>
    </row>
    <row r="798" spans="1:11" s="3280" customFormat="1" ht="12.75">
      <c r="A798" s="3321"/>
      <c r="B798" s="3314"/>
      <c r="C798" s="3314"/>
      <c r="D798" s="3314"/>
      <c r="E798" s="3315"/>
      <c r="F798" s="3315"/>
      <c r="G798" s="3315"/>
      <c r="H798" s="3315"/>
      <c r="I798" s="3315"/>
      <c r="J798" s="3315"/>
      <c r="K798" s="3315"/>
    </row>
    <row r="799" spans="1:11" s="3280" customFormat="1" ht="12.75">
      <c r="A799" s="3321"/>
      <c r="B799" s="3314"/>
      <c r="C799" s="3314"/>
      <c r="D799" s="3314"/>
      <c r="E799" s="3315"/>
      <c r="F799" s="3315"/>
      <c r="G799" s="3315"/>
      <c r="H799" s="3315"/>
      <c r="I799" s="3315"/>
      <c r="J799" s="3315"/>
      <c r="K799" s="3315"/>
    </row>
    <row r="800" spans="1:11" s="3280" customFormat="1" ht="12.75">
      <c r="A800" s="3321"/>
      <c r="B800" s="3314"/>
      <c r="C800" s="3314"/>
      <c r="D800" s="3314"/>
      <c r="E800" s="3315"/>
      <c r="F800" s="3315"/>
      <c r="G800" s="3315"/>
      <c r="H800" s="3315"/>
      <c r="I800" s="3315"/>
      <c r="J800" s="3315"/>
      <c r="K800" s="3315"/>
    </row>
    <row r="801" spans="1:11" s="3280" customFormat="1" ht="12.75">
      <c r="A801" s="3321"/>
      <c r="B801" s="3314"/>
      <c r="C801" s="3314"/>
      <c r="D801" s="3314"/>
      <c r="E801" s="3315"/>
      <c r="F801" s="3315"/>
      <c r="G801" s="3315"/>
      <c r="H801" s="3315"/>
      <c r="I801" s="3315"/>
      <c r="J801" s="3315"/>
      <c r="K801" s="3315"/>
    </row>
    <row r="802" spans="1:11" s="3280" customFormat="1" ht="12.75">
      <c r="A802" s="3321"/>
      <c r="B802" s="3314"/>
      <c r="C802" s="3314"/>
      <c r="D802" s="3314"/>
      <c r="E802" s="3315"/>
      <c r="F802" s="3315"/>
      <c r="G802" s="3315"/>
      <c r="H802" s="3315"/>
      <c r="I802" s="3315"/>
      <c r="J802" s="3315"/>
      <c r="K802" s="3315"/>
    </row>
    <row r="803" spans="1:11" s="3280" customFormat="1" ht="12.75">
      <c r="A803" s="3321"/>
      <c r="B803" s="3314"/>
      <c r="C803" s="3314"/>
      <c r="D803" s="3314"/>
      <c r="E803" s="3315"/>
      <c r="F803" s="3315"/>
      <c r="G803" s="3315"/>
      <c r="H803" s="3315"/>
      <c r="I803" s="3315"/>
      <c r="J803" s="3315"/>
      <c r="K803" s="3315"/>
    </row>
    <row r="804" spans="1:11" s="3280" customFormat="1" ht="12.75">
      <c r="A804" s="3321"/>
      <c r="B804" s="3314"/>
      <c r="C804" s="3314"/>
      <c r="D804" s="3314"/>
      <c r="E804" s="3315"/>
      <c r="F804" s="3315"/>
      <c r="G804" s="3315"/>
      <c r="H804" s="3315"/>
      <c r="I804" s="3315"/>
      <c r="J804" s="3315"/>
      <c r="K804" s="3315"/>
    </row>
    <row r="805" spans="1:11" s="3280" customFormat="1" ht="12.75">
      <c r="A805" s="3321"/>
      <c r="B805" s="3314"/>
      <c r="C805" s="3314"/>
      <c r="D805" s="3314"/>
      <c r="E805" s="3315"/>
      <c r="F805" s="3315"/>
      <c r="G805" s="3315"/>
      <c r="H805" s="3315"/>
      <c r="I805" s="3315"/>
      <c r="J805" s="3315"/>
      <c r="K805" s="3315"/>
    </row>
    <row r="806" spans="1:11" s="3280" customFormat="1" ht="12.75">
      <c r="A806" s="3321"/>
      <c r="B806" s="3314"/>
      <c r="C806" s="3314"/>
      <c r="D806" s="3314"/>
      <c r="E806" s="3315"/>
      <c r="F806" s="3315"/>
      <c r="G806" s="3315"/>
      <c r="H806" s="3315"/>
      <c r="I806" s="3315"/>
      <c r="J806" s="3315"/>
      <c r="K806" s="3315"/>
    </row>
    <row r="807" spans="1:11" s="3280" customFormat="1" ht="12.75">
      <c r="A807" s="3321"/>
      <c r="B807" s="3314"/>
      <c r="C807" s="3314"/>
      <c r="D807" s="3314"/>
      <c r="E807" s="3315"/>
      <c r="F807" s="3315"/>
      <c r="G807" s="3315"/>
      <c r="H807" s="3315"/>
      <c r="I807" s="3315"/>
      <c r="J807" s="3315"/>
      <c r="K807" s="3315"/>
    </row>
    <row r="808" spans="1:11" s="3280" customFormat="1" ht="12.75">
      <c r="A808" s="3321"/>
      <c r="B808" s="3314"/>
      <c r="C808" s="3314"/>
      <c r="D808" s="3314"/>
      <c r="E808" s="3315"/>
      <c r="F808" s="3315"/>
      <c r="G808" s="3315"/>
      <c r="H808" s="3315"/>
      <c r="I808" s="3315"/>
      <c r="J808" s="3315"/>
      <c r="K808" s="3315"/>
    </row>
    <row r="809" spans="1:11" s="3280" customFormat="1" ht="12.75">
      <c r="A809" s="3321"/>
      <c r="B809" s="3314"/>
      <c r="C809" s="3314"/>
      <c r="D809" s="3314"/>
      <c r="E809" s="3315"/>
      <c r="F809" s="3315"/>
      <c r="G809" s="3315"/>
      <c r="H809" s="3315"/>
      <c r="I809" s="3315"/>
      <c r="J809" s="3315"/>
      <c r="K809" s="3315"/>
    </row>
    <row r="810" spans="1:11" s="3280" customFormat="1" ht="12.75">
      <c r="A810" s="3321"/>
      <c r="B810" s="3314"/>
      <c r="C810" s="3314"/>
      <c r="D810" s="3314"/>
      <c r="E810" s="3315"/>
      <c r="F810" s="3315"/>
      <c r="G810" s="3315"/>
      <c r="H810" s="3315"/>
      <c r="I810" s="3315"/>
      <c r="J810" s="3315"/>
      <c r="K810" s="3315"/>
    </row>
    <row r="811" spans="1:11" s="3280" customFormat="1" ht="12.75">
      <c r="A811" s="3321"/>
      <c r="B811" s="3314"/>
      <c r="C811" s="3314"/>
      <c r="D811" s="3314"/>
      <c r="E811" s="3315"/>
      <c r="F811" s="3315"/>
      <c r="G811" s="3315"/>
      <c r="H811" s="3315"/>
      <c r="I811" s="3315"/>
      <c r="J811" s="3315"/>
      <c r="K811" s="3315"/>
    </row>
    <row r="812" spans="1:11" s="3280" customFormat="1" ht="12.75">
      <c r="A812" s="3321"/>
      <c r="B812" s="3314"/>
      <c r="C812" s="3314"/>
      <c r="D812" s="3314"/>
      <c r="E812" s="3315"/>
      <c r="F812" s="3315"/>
      <c r="G812" s="3315"/>
      <c r="H812" s="3315"/>
      <c r="I812" s="3315"/>
      <c r="J812" s="3315"/>
      <c r="K812" s="3315"/>
    </row>
    <row r="813" spans="1:11" s="3280" customFormat="1" ht="12.75">
      <c r="A813" s="3321"/>
      <c r="B813" s="3314"/>
      <c r="C813" s="3314"/>
      <c r="D813" s="3314"/>
      <c r="E813" s="3315"/>
      <c r="F813" s="3315"/>
      <c r="G813" s="3315"/>
      <c r="H813" s="3315"/>
      <c r="I813" s="3315"/>
      <c r="J813" s="3315"/>
      <c r="K813" s="3315"/>
    </row>
    <row r="814" spans="1:11" s="3280" customFormat="1" ht="12.75">
      <c r="A814" s="3321"/>
      <c r="B814" s="3314"/>
      <c r="C814" s="3314"/>
      <c r="D814" s="3314"/>
      <c r="E814" s="3315"/>
      <c r="F814" s="3315"/>
      <c r="G814" s="3315"/>
      <c r="H814" s="3315"/>
      <c r="I814" s="3315"/>
      <c r="J814" s="3315"/>
      <c r="K814" s="3315"/>
    </row>
    <row r="815" spans="1:11" s="3280" customFormat="1" ht="12.75">
      <c r="A815" s="3321"/>
      <c r="B815" s="3314"/>
      <c r="C815" s="3314"/>
      <c r="D815" s="3314"/>
      <c r="E815" s="3315"/>
      <c r="F815" s="3315"/>
      <c r="G815" s="3315"/>
      <c r="H815" s="3315"/>
      <c r="I815" s="3315"/>
      <c r="J815" s="3315"/>
      <c r="K815" s="3315"/>
    </row>
    <row r="816" spans="1:11" s="3280" customFormat="1" ht="12.75">
      <c r="A816" s="3321"/>
      <c r="B816" s="3314"/>
      <c r="C816" s="3314"/>
      <c r="D816" s="3314"/>
      <c r="E816" s="3315"/>
      <c r="F816" s="3315"/>
      <c r="G816" s="3315"/>
      <c r="H816" s="3315"/>
      <c r="I816" s="3315"/>
      <c r="J816" s="3315"/>
      <c r="K816" s="3315"/>
    </row>
    <row r="817" spans="1:11" s="3280" customFormat="1" ht="12.75">
      <c r="A817" s="3321"/>
      <c r="B817" s="3314"/>
      <c r="C817" s="3314"/>
      <c r="D817" s="3314"/>
      <c r="E817" s="3315"/>
      <c r="F817" s="3315"/>
      <c r="G817" s="3315"/>
      <c r="H817" s="3315"/>
      <c r="I817" s="3315"/>
      <c r="J817" s="3315"/>
      <c r="K817" s="3315"/>
    </row>
    <row r="818" spans="1:11" s="3280" customFormat="1" ht="12.75">
      <c r="A818" s="3321"/>
      <c r="B818" s="3314"/>
      <c r="C818" s="3314"/>
      <c r="D818" s="3314"/>
      <c r="E818" s="3315"/>
      <c r="F818" s="3315"/>
      <c r="G818" s="3315"/>
      <c r="H818" s="3315"/>
      <c r="I818" s="3315"/>
      <c r="J818" s="3315"/>
      <c r="K818" s="3315"/>
    </row>
    <row r="819" spans="1:11" s="3280" customFormat="1" ht="12.75">
      <c r="A819" s="3321"/>
      <c r="B819" s="3314"/>
      <c r="C819" s="3314"/>
      <c r="D819" s="3314"/>
      <c r="E819" s="3315"/>
      <c r="F819" s="3315"/>
      <c r="G819" s="3315"/>
      <c r="H819" s="3315"/>
      <c r="I819" s="3315"/>
      <c r="J819" s="3315"/>
      <c r="K819" s="3315"/>
    </row>
    <row r="820" spans="1:11" s="3280" customFormat="1" ht="12.75">
      <c r="A820" s="3321"/>
      <c r="B820" s="3314"/>
      <c r="C820" s="3314"/>
      <c r="D820" s="3314"/>
      <c r="E820" s="3315"/>
      <c r="F820" s="3315"/>
      <c r="G820" s="3315"/>
      <c r="H820" s="3315"/>
      <c r="I820" s="3315"/>
      <c r="J820" s="3315"/>
      <c r="K820" s="3315"/>
    </row>
    <row r="821" spans="1:11" s="3280" customFormat="1" ht="12.75">
      <c r="A821" s="3321"/>
      <c r="B821" s="3314"/>
      <c r="C821" s="3314"/>
      <c r="D821" s="3314"/>
      <c r="E821" s="3315"/>
      <c r="F821" s="3315"/>
      <c r="G821" s="3315"/>
      <c r="H821" s="3315"/>
      <c r="I821" s="3315"/>
      <c r="J821" s="3315"/>
      <c r="K821" s="3315"/>
    </row>
    <row r="822" spans="1:11" s="3280" customFormat="1" ht="12.75">
      <c r="A822" s="3321"/>
      <c r="B822" s="3314"/>
      <c r="C822" s="3314"/>
      <c r="D822" s="3314"/>
      <c r="E822" s="3315"/>
      <c r="F822" s="3315"/>
      <c r="G822" s="3315"/>
      <c r="H822" s="3315"/>
      <c r="I822" s="3315"/>
      <c r="J822" s="3315"/>
      <c r="K822" s="3315"/>
    </row>
    <row r="823" spans="1:11" s="3280" customFormat="1" ht="12.75">
      <c r="A823" s="3321"/>
      <c r="B823" s="3314"/>
      <c r="C823" s="3314"/>
      <c r="D823" s="3314"/>
      <c r="E823" s="3315"/>
      <c r="F823" s="3315"/>
      <c r="G823" s="3315"/>
      <c r="H823" s="3315"/>
      <c r="I823" s="3315"/>
      <c r="J823" s="3315"/>
      <c r="K823" s="3315"/>
    </row>
    <row r="824" spans="1:11" s="3280" customFormat="1" ht="12.75">
      <c r="A824" s="3321"/>
      <c r="B824" s="3314"/>
      <c r="C824" s="3314"/>
      <c r="D824" s="3314"/>
      <c r="E824" s="3315"/>
      <c r="F824" s="3315"/>
      <c r="G824" s="3315"/>
      <c r="H824" s="3315"/>
      <c r="I824" s="3315"/>
      <c r="J824" s="3315"/>
      <c r="K824" s="3315"/>
    </row>
    <row r="825" spans="1:11" s="3280" customFormat="1" ht="12.75">
      <c r="A825" s="3321"/>
      <c r="B825" s="3314"/>
      <c r="C825" s="3314"/>
      <c r="D825" s="3314"/>
      <c r="E825" s="3315"/>
      <c r="F825" s="3315"/>
      <c r="G825" s="3315"/>
      <c r="H825" s="3315"/>
      <c r="I825" s="3315"/>
      <c r="J825" s="3315"/>
      <c r="K825" s="3315"/>
    </row>
    <row r="826" spans="1:11" s="3280" customFormat="1" ht="12.75">
      <c r="A826" s="3321"/>
      <c r="B826" s="3314"/>
      <c r="C826" s="3314"/>
      <c r="D826" s="3314"/>
      <c r="E826" s="3315"/>
      <c r="F826" s="3315"/>
      <c r="G826" s="3315"/>
      <c r="H826" s="3315"/>
      <c r="I826" s="3315"/>
      <c r="J826" s="3315"/>
      <c r="K826" s="3315"/>
    </row>
    <row r="827" spans="1:11" s="3280" customFormat="1" ht="12.75">
      <c r="A827" s="3321"/>
      <c r="B827" s="3314"/>
      <c r="C827" s="3314"/>
      <c r="D827" s="3314"/>
      <c r="E827" s="3315"/>
      <c r="F827" s="3315"/>
      <c r="G827" s="3315"/>
      <c r="H827" s="3315"/>
      <c r="I827" s="3315"/>
      <c r="J827" s="3315"/>
      <c r="K827" s="3315"/>
    </row>
    <row r="828" spans="1:11" s="3280" customFormat="1" ht="12.75">
      <c r="A828" s="3321"/>
      <c r="B828" s="3314"/>
      <c r="C828" s="3314"/>
      <c r="D828" s="3314"/>
      <c r="E828" s="3315"/>
      <c r="F828" s="3315"/>
      <c r="G828" s="3315"/>
      <c r="H828" s="3315"/>
      <c r="I828" s="3315"/>
      <c r="J828" s="3315"/>
      <c r="K828" s="3315"/>
    </row>
    <row r="829" spans="1:11" s="3280" customFormat="1" ht="12.75">
      <c r="A829" s="3321"/>
      <c r="B829" s="3314"/>
      <c r="C829" s="3314"/>
      <c r="D829" s="3314"/>
      <c r="E829" s="3315"/>
      <c r="F829" s="3315"/>
      <c r="G829" s="3315"/>
      <c r="H829" s="3315"/>
      <c r="I829" s="3315"/>
      <c r="J829" s="3315"/>
      <c r="K829" s="3315"/>
    </row>
    <row r="830" spans="1:11" s="3280" customFormat="1" ht="12.75">
      <c r="A830" s="3321"/>
      <c r="B830" s="3314"/>
      <c r="C830" s="3314"/>
      <c r="D830" s="3314"/>
      <c r="E830" s="3315"/>
      <c r="F830" s="3315"/>
      <c r="G830" s="3315"/>
      <c r="H830" s="3315"/>
      <c r="I830" s="3315"/>
      <c r="J830" s="3315"/>
      <c r="K830" s="3315"/>
    </row>
    <row r="831" spans="1:11" s="3280" customFormat="1" ht="12.75">
      <c r="A831" s="3321"/>
      <c r="B831" s="3314"/>
      <c r="C831" s="3314"/>
      <c r="D831" s="3314"/>
      <c r="E831" s="3315"/>
      <c r="F831" s="3315"/>
      <c r="G831" s="3315"/>
      <c r="H831" s="3315"/>
      <c r="I831" s="3315"/>
      <c r="J831" s="3315"/>
      <c r="K831" s="3315"/>
    </row>
    <row r="832" spans="1:11" s="3280" customFormat="1" ht="12.75">
      <c r="A832" s="3321"/>
      <c r="B832" s="3314"/>
      <c r="C832" s="3314"/>
      <c r="D832" s="3314"/>
      <c r="E832" s="3315"/>
      <c r="F832" s="3315"/>
      <c r="G832" s="3315"/>
      <c r="H832" s="3315"/>
      <c r="I832" s="3315"/>
      <c r="J832" s="3315"/>
      <c r="K832" s="3315"/>
    </row>
    <row r="833" spans="1:11" s="3280" customFormat="1" ht="12.75">
      <c r="A833" s="3321"/>
      <c r="B833" s="3314"/>
      <c r="C833" s="3314"/>
      <c r="D833" s="3314"/>
      <c r="E833" s="3315"/>
      <c r="F833" s="3315"/>
      <c r="G833" s="3315"/>
      <c r="H833" s="3315"/>
      <c r="I833" s="3315"/>
      <c r="J833" s="3315"/>
      <c r="K833" s="3315"/>
    </row>
    <row r="834" spans="1:11" s="3280" customFormat="1" ht="12.75">
      <c r="A834" s="3321"/>
      <c r="B834" s="3314"/>
      <c r="C834" s="3314"/>
      <c r="D834" s="3314"/>
      <c r="E834" s="3315"/>
      <c r="F834" s="3315"/>
      <c r="G834" s="3315"/>
      <c r="H834" s="3315"/>
      <c r="I834" s="3315"/>
      <c r="J834" s="3315"/>
      <c r="K834" s="3315"/>
    </row>
    <row r="835" spans="1:11" s="3280" customFormat="1" ht="12.75">
      <c r="A835" s="3321"/>
      <c r="B835" s="3314"/>
      <c r="C835" s="3314"/>
      <c r="D835" s="3314"/>
      <c r="E835" s="3315"/>
      <c r="F835" s="3315"/>
      <c r="G835" s="3315"/>
      <c r="H835" s="3315"/>
      <c r="I835" s="3315"/>
      <c r="J835" s="3315"/>
      <c r="K835" s="3315"/>
    </row>
    <row r="836" spans="1:11" s="3280" customFormat="1" ht="12.75">
      <c r="A836" s="3321"/>
      <c r="B836" s="3314"/>
      <c r="C836" s="3314"/>
      <c r="D836" s="3314"/>
      <c r="E836" s="3315"/>
      <c r="F836" s="3315"/>
      <c r="G836" s="3315"/>
      <c r="H836" s="3315"/>
      <c r="I836" s="3315"/>
      <c r="J836" s="3315"/>
      <c r="K836" s="3315"/>
    </row>
    <row r="837" spans="1:11" s="3280" customFormat="1" ht="12.75">
      <c r="A837" s="3321"/>
      <c r="B837" s="3314"/>
      <c r="C837" s="3314"/>
      <c r="D837" s="3314"/>
      <c r="E837" s="3315"/>
      <c r="F837" s="3315"/>
      <c r="G837" s="3315"/>
      <c r="H837" s="3315"/>
      <c r="I837" s="3315"/>
      <c r="J837" s="3315"/>
      <c r="K837" s="3315"/>
    </row>
    <row r="838" spans="1:11" s="3280" customFormat="1" ht="12.75">
      <c r="A838" s="3321"/>
      <c r="B838" s="3314"/>
      <c r="C838" s="3314"/>
      <c r="D838" s="3314"/>
      <c r="E838" s="3315"/>
      <c r="F838" s="3315"/>
      <c r="G838" s="3315"/>
      <c r="H838" s="3315"/>
      <c r="I838" s="3315"/>
      <c r="J838" s="3315"/>
      <c r="K838" s="3315"/>
    </row>
    <row r="839" spans="1:11" s="3280" customFormat="1" ht="12.75">
      <c r="A839" s="3321"/>
      <c r="B839" s="3314"/>
      <c r="C839" s="3314"/>
      <c r="D839" s="3314"/>
      <c r="E839" s="3315"/>
      <c r="F839" s="3315"/>
      <c r="G839" s="3315"/>
      <c r="H839" s="3315"/>
      <c r="I839" s="3315"/>
      <c r="J839" s="3315"/>
      <c r="K839" s="3315"/>
    </row>
    <row r="840" spans="1:11" s="3280" customFormat="1" ht="12.75">
      <c r="A840" s="3321"/>
      <c r="B840" s="3314"/>
      <c r="C840" s="3314"/>
      <c r="D840" s="3314"/>
      <c r="E840" s="3315"/>
      <c r="F840" s="3315"/>
      <c r="G840" s="3315"/>
      <c r="H840" s="3315"/>
      <c r="I840" s="3315"/>
      <c r="J840" s="3315"/>
      <c r="K840" s="3315"/>
    </row>
    <row r="841" spans="1:11" s="3280" customFormat="1" ht="12.75">
      <c r="A841" s="3321"/>
      <c r="B841" s="3314"/>
      <c r="C841" s="3314"/>
      <c r="D841" s="3314"/>
      <c r="E841" s="3315"/>
      <c r="F841" s="3315"/>
      <c r="G841" s="3315"/>
      <c r="H841" s="3315"/>
      <c r="I841" s="3315"/>
      <c r="J841" s="3315"/>
      <c r="K841" s="3315"/>
    </row>
    <row r="842" spans="1:11" s="3280" customFormat="1" ht="12.75">
      <c r="A842" s="3321"/>
      <c r="B842" s="3314"/>
      <c r="C842" s="3314"/>
      <c r="D842" s="3314"/>
      <c r="E842" s="3315"/>
      <c r="F842" s="3315"/>
      <c r="G842" s="3315"/>
      <c r="H842" s="3315"/>
      <c r="I842" s="3315"/>
      <c r="J842" s="3315"/>
      <c r="K842" s="3315"/>
    </row>
    <row r="843" spans="1:11" s="3280" customFormat="1" ht="12.75">
      <c r="A843" s="3321"/>
      <c r="B843" s="3314"/>
      <c r="C843" s="3314"/>
      <c r="D843" s="3314"/>
      <c r="E843" s="3315"/>
      <c r="F843" s="3315"/>
      <c r="G843" s="3315"/>
      <c r="H843" s="3315"/>
      <c r="I843" s="3315"/>
      <c r="J843" s="3315"/>
      <c r="K843" s="3315"/>
    </row>
    <row r="844" spans="1:11" s="3280" customFormat="1" ht="12.75">
      <c r="A844" s="3321"/>
      <c r="B844" s="3314"/>
      <c r="C844" s="3314"/>
      <c r="D844" s="3314"/>
      <c r="E844" s="3315"/>
      <c r="F844" s="3315"/>
      <c r="G844" s="3315"/>
      <c r="H844" s="3315"/>
      <c r="I844" s="3315"/>
      <c r="J844" s="3315"/>
      <c r="K844" s="3315"/>
    </row>
    <row r="845" spans="1:11" s="3280" customFormat="1" ht="12.75">
      <c r="A845" s="3321"/>
      <c r="B845" s="3314"/>
      <c r="C845" s="3314"/>
      <c r="D845" s="3314"/>
      <c r="E845" s="3315"/>
      <c r="F845" s="3315"/>
      <c r="G845" s="3315"/>
      <c r="H845" s="3315"/>
      <c r="I845" s="3315"/>
      <c r="J845" s="3315"/>
      <c r="K845" s="3315"/>
    </row>
    <row r="846" spans="1:11" s="3280" customFormat="1" ht="12.75">
      <c r="A846" s="3321"/>
      <c r="B846" s="3314"/>
      <c r="C846" s="3314"/>
      <c r="D846" s="3314"/>
      <c r="E846" s="3315"/>
      <c r="F846" s="3315"/>
      <c r="G846" s="3315"/>
      <c r="H846" s="3315"/>
      <c r="I846" s="3315"/>
      <c r="J846" s="3315"/>
      <c r="K846" s="3315"/>
    </row>
    <row r="847" spans="1:11" s="3280" customFormat="1" ht="12.75">
      <c r="A847" s="3321"/>
      <c r="B847" s="3314"/>
      <c r="C847" s="3314"/>
      <c r="D847" s="3314"/>
      <c r="E847" s="3315"/>
      <c r="F847" s="3315"/>
      <c r="G847" s="3315"/>
      <c r="H847" s="3315"/>
      <c r="I847" s="3315"/>
      <c r="J847" s="3315"/>
      <c r="K847" s="3315"/>
    </row>
    <row r="848" spans="1:11" s="3280" customFormat="1" ht="12.75">
      <c r="A848" s="3321"/>
      <c r="B848" s="3314"/>
      <c r="C848" s="3314"/>
      <c r="D848" s="3314"/>
      <c r="E848" s="3315"/>
      <c r="F848" s="3315"/>
      <c r="G848" s="3315"/>
      <c r="H848" s="3315"/>
      <c r="I848" s="3315"/>
      <c r="J848" s="3315"/>
      <c r="K848" s="3315"/>
    </row>
    <row r="849" spans="1:11" s="3280" customFormat="1" ht="12.75">
      <c r="A849" s="3321"/>
      <c r="B849" s="3314"/>
      <c r="C849" s="3314"/>
      <c r="D849" s="3314"/>
      <c r="E849" s="3315"/>
      <c r="F849" s="3315"/>
      <c r="G849" s="3315"/>
      <c r="H849" s="3315"/>
      <c r="I849" s="3315"/>
      <c r="J849" s="3315"/>
      <c r="K849" s="3315"/>
    </row>
    <row r="850" spans="1:11" s="3280" customFormat="1" ht="12.75">
      <c r="A850" s="3321"/>
      <c r="B850" s="3314"/>
      <c r="C850" s="3314"/>
      <c r="D850" s="3314"/>
      <c r="E850" s="3315"/>
      <c r="F850" s="3315"/>
      <c r="G850" s="3315"/>
      <c r="H850" s="3315"/>
      <c r="I850" s="3315"/>
      <c r="J850" s="3315"/>
      <c r="K850" s="3315"/>
    </row>
    <row r="851" spans="1:11" s="3280" customFormat="1" ht="12.75">
      <c r="A851" s="3321"/>
      <c r="B851" s="3314"/>
      <c r="C851" s="3314"/>
      <c r="D851" s="3314"/>
      <c r="E851" s="3315"/>
      <c r="F851" s="3315"/>
      <c r="G851" s="3315"/>
      <c r="H851" s="3315"/>
      <c r="I851" s="3315"/>
      <c r="J851" s="3315"/>
      <c r="K851" s="3315"/>
    </row>
    <row r="852" spans="1:11" s="3280" customFormat="1" ht="12.75">
      <c r="A852" s="3321"/>
      <c r="B852" s="3314"/>
      <c r="C852" s="3314"/>
      <c r="D852" s="3314"/>
      <c r="E852" s="3315"/>
      <c r="F852" s="3315"/>
      <c r="G852" s="3315"/>
      <c r="H852" s="3315"/>
      <c r="I852" s="3315"/>
      <c r="J852" s="3315"/>
      <c r="K852" s="3315"/>
    </row>
    <row r="853" spans="1:11" s="3280" customFormat="1" ht="12.75">
      <c r="A853" s="3321"/>
      <c r="B853" s="3314"/>
      <c r="C853" s="3314"/>
      <c r="D853" s="3314"/>
      <c r="E853" s="3315"/>
      <c r="F853" s="3315"/>
      <c r="G853" s="3315"/>
      <c r="H853" s="3315"/>
      <c r="I853" s="3315"/>
      <c r="J853" s="3315"/>
      <c r="K853" s="3315"/>
    </row>
    <row r="854" spans="1:11" s="3280" customFormat="1" ht="12.75">
      <c r="A854" s="3321"/>
      <c r="B854" s="3314"/>
      <c r="C854" s="3314"/>
      <c r="D854" s="3314"/>
      <c r="E854" s="3315"/>
      <c r="F854" s="3315"/>
      <c r="G854" s="3315"/>
      <c r="H854" s="3315"/>
      <c r="I854" s="3315"/>
      <c r="J854" s="3315"/>
      <c r="K854" s="3315"/>
    </row>
    <row r="855" spans="1:11" s="3280" customFormat="1" ht="12.75">
      <c r="A855" s="3321"/>
      <c r="B855" s="3314"/>
      <c r="C855" s="3314"/>
      <c r="D855" s="3314"/>
      <c r="E855" s="3315"/>
      <c r="F855" s="3315"/>
      <c r="G855" s="3315"/>
      <c r="H855" s="3315"/>
      <c r="I855" s="3315"/>
      <c r="J855" s="3315"/>
      <c r="K855" s="3315"/>
    </row>
    <row r="856" spans="1:11" s="3280" customFormat="1" ht="12.75">
      <c r="A856" s="3321"/>
      <c r="B856" s="3314"/>
      <c r="C856" s="3314"/>
      <c r="D856" s="3314"/>
      <c r="E856" s="3315"/>
      <c r="F856" s="3315"/>
      <c r="G856" s="3315"/>
      <c r="H856" s="3315"/>
      <c r="I856" s="3315"/>
      <c r="J856" s="3315"/>
      <c r="K856" s="3315"/>
    </row>
    <row r="857" spans="1:11" s="3280" customFormat="1" ht="12.75">
      <c r="A857" s="3321"/>
      <c r="B857" s="3314"/>
      <c r="C857" s="3314"/>
      <c r="D857" s="3314"/>
      <c r="E857" s="3315"/>
      <c r="F857" s="3315"/>
      <c r="G857" s="3315"/>
      <c r="H857" s="3315"/>
      <c r="I857" s="3315"/>
      <c r="J857" s="3315"/>
      <c r="K857" s="3315"/>
    </row>
    <row r="858" spans="1:11" s="3280" customFormat="1" ht="12.75">
      <c r="A858" s="3321"/>
      <c r="B858" s="3314"/>
      <c r="C858" s="3314"/>
      <c r="D858" s="3314"/>
      <c r="E858" s="3315"/>
      <c r="F858" s="3315"/>
      <c r="G858" s="3315"/>
      <c r="H858" s="3315"/>
      <c r="I858" s="3315"/>
      <c r="J858" s="3315"/>
      <c r="K858" s="3315"/>
    </row>
    <row r="859" spans="1:11" s="3280" customFormat="1" ht="12.75">
      <c r="A859" s="3321"/>
      <c r="B859" s="3314"/>
      <c r="C859" s="3314"/>
      <c r="D859" s="3314"/>
      <c r="E859" s="3315"/>
      <c r="F859" s="3315"/>
      <c r="G859" s="3315"/>
      <c r="H859" s="3315"/>
      <c r="I859" s="3315"/>
      <c r="J859" s="3315"/>
      <c r="K859" s="3315"/>
    </row>
    <row r="860" spans="1:11" s="3280" customFormat="1" ht="12.75">
      <c r="A860" s="3321"/>
      <c r="B860" s="3314"/>
      <c r="C860" s="3314"/>
      <c r="D860" s="3314"/>
      <c r="E860" s="3315"/>
      <c r="F860" s="3315"/>
      <c r="G860" s="3315"/>
      <c r="H860" s="3315"/>
      <c r="I860" s="3315"/>
      <c r="J860" s="3315"/>
      <c r="K860" s="3315"/>
    </row>
    <row r="861" spans="1:11" s="3280" customFormat="1" ht="12.75">
      <c r="A861" s="3321"/>
      <c r="B861" s="3314"/>
      <c r="C861" s="3314"/>
      <c r="D861" s="3314"/>
      <c r="E861" s="3315"/>
      <c r="F861" s="3315"/>
      <c r="G861" s="3315"/>
      <c r="H861" s="3315"/>
      <c r="I861" s="3315"/>
      <c r="J861" s="3315"/>
      <c r="K861" s="3315"/>
    </row>
    <row r="862" spans="1:11" s="3280" customFormat="1" ht="12.75">
      <c r="A862" s="3321"/>
      <c r="B862" s="3314"/>
      <c r="C862" s="3314"/>
      <c r="D862" s="3314"/>
      <c r="E862" s="3315"/>
      <c r="F862" s="3315"/>
      <c r="G862" s="3315"/>
      <c r="H862" s="3315"/>
      <c r="I862" s="3315"/>
      <c r="J862" s="3315"/>
      <c r="K862" s="3315"/>
    </row>
    <row r="863" spans="1:11" s="3280" customFormat="1" ht="12.75">
      <c r="A863" s="3321"/>
      <c r="B863" s="3314"/>
      <c r="C863" s="3314"/>
      <c r="D863" s="3314"/>
      <c r="E863" s="3315"/>
      <c r="F863" s="3315"/>
      <c r="G863" s="3315"/>
      <c r="H863" s="3315"/>
      <c r="I863" s="3315"/>
      <c r="J863" s="3315"/>
      <c r="K863" s="3315"/>
    </row>
    <row r="864" spans="1:11" s="3280" customFormat="1" ht="12.75">
      <c r="A864" s="3321"/>
      <c r="B864" s="3314"/>
      <c r="C864" s="3314"/>
      <c r="D864" s="3314"/>
      <c r="E864" s="3315"/>
      <c r="F864" s="3315"/>
      <c r="G864" s="3315"/>
      <c r="H864" s="3315"/>
      <c r="I864" s="3315"/>
      <c r="J864" s="3315"/>
      <c r="K864" s="3315"/>
    </row>
    <row r="865" spans="1:11" s="3280" customFormat="1" ht="12.75">
      <c r="A865" s="3321"/>
      <c r="B865" s="3314"/>
      <c r="C865" s="3314"/>
      <c r="D865" s="3314"/>
      <c r="E865" s="3315"/>
      <c r="F865" s="3315"/>
      <c r="G865" s="3315"/>
      <c r="H865" s="3315"/>
      <c r="I865" s="3315"/>
      <c r="J865" s="3315"/>
      <c r="K865" s="3315"/>
    </row>
    <row r="866" spans="1:11" s="3280" customFormat="1" ht="12.75">
      <c r="A866" s="3321"/>
      <c r="B866" s="3314"/>
      <c r="C866" s="3314"/>
      <c r="D866" s="3314"/>
      <c r="E866" s="3315"/>
      <c r="F866" s="3315"/>
      <c r="G866" s="3315"/>
      <c r="H866" s="3315"/>
      <c r="I866" s="3315"/>
      <c r="J866" s="3315"/>
      <c r="K866" s="3315"/>
    </row>
    <row r="867" spans="1:11" s="3280" customFormat="1" ht="12.75">
      <c r="A867" s="3321"/>
      <c r="B867" s="3314"/>
      <c r="C867" s="3314"/>
      <c r="D867" s="3314"/>
      <c r="E867" s="3315"/>
      <c r="F867" s="3315"/>
      <c r="G867" s="3315"/>
      <c r="H867" s="3315"/>
      <c r="I867" s="3315"/>
      <c r="J867" s="3315"/>
      <c r="K867" s="3315"/>
    </row>
    <row r="868" spans="1:11" s="3280" customFormat="1" ht="12.75">
      <c r="A868" s="3321"/>
      <c r="B868" s="3314"/>
      <c r="C868" s="3314"/>
      <c r="D868" s="3314"/>
      <c r="E868" s="3315"/>
      <c r="F868" s="3315"/>
      <c r="G868" s="3315"/>
      <c r="H868" s="3315"/>
      <c r="I868" s="3315"/>
      <c r="J868" s="3315"/>
      <c r="K868" s="3315"/>
    </row>
    <row r="869" spans="1:11" s="3280" customFormat="1" ht="12.75">
      <c r="A869" s="3321"/>
      <c r="B869" s="3314"/>
      <c r="C869" s="3314"/>
      <c r="D869" s="3314"/>
      <c r="E869" s="3315"/>
      <c r="F869" s="3315"/>
      <c r="G869" s="3315"/>
      <c r="H869" s="3315"/>
      <c r="I869" s="3315"/>
      <c r="J869" s="3315"/>
      <c r="K869" s="3315"/>
    </row>
    <row r="870" spans="1:11" s="3280" customFormat="1" ht="12.75">
      <c r="A870" s="3321"/>
      <c r="B870" s="3314"/>
      <c r="C870" s="3314"/>
      <c r="D870" s="3314"/>
      <c r="E870" s="3315"/>
      <c r="F870" s="3315"/>
      <c r="G870" s="3315"/>
      <c r="H870" s="3315"/>
      <c r="I870" s="3315"/>
      <c r="J870" s="3315"/>
      <c r="K870" s="3315"/>
    </row>
    <row r="871" spans="1:11" s="3280" customFormat="1" ht="12.75">
      <c r="A871" s="3321"/>
      <c r="B871" s="3314"/>
      <c r="C871" s="3314"/>
      <c r="D871" s="3314"/>
      <c r="E871" s="3315"/>
      <c r="F871" s="3315"/>
      <c r="G871" s="3315"/>
      <c r="H871" s="3315"/>
      <c r="I871" s="3315"/>
      <c r="J871" s="3315"/>
      <c r="K871" s="3315"/>
    </row>
    <row r="872" spans="1:11" s="3280" customFormat="1" ht="12.75">
      <c r="A872" s="3321"/>
      <c r="B872" s="3314"/>
      <c r="C872" s="3314"/>
      <c r="D872" s="3314"/>
      <c r="E872" s="3315"/>
      <c r="F872" s="3315"/>
      <c r="G872" s="3315"/>
      <c r="H872" s="3315"/>
      <c r="I872" s="3315"/>
      <c r="J872" s="3315"/>
      <c r="K872" s="3315"/>
    </row>
    <row r="873" spans="1:11" s="3280" customFormat="1" ht="12.75">
      <c r="A873" s="3321"/>
      <c r="B873" s="3314"/>
      <c r="C873" s="3314"/>
      <c r="D873" s="3314"/>
      <c r="E873" s="3315"/>
      <c r="F873" s="3315"/>
      <c r="G873" s="3315"/>
      <c r="H873" s="3315"/>
      <c r="I873" s="3315"/>
      <c r="J873" s="3315"/>
      <c r="K873" s="3315"/>
    </row>
    <row r="874" spans="1:11" s="3280" customFormat="1" ht="12.75">
      <c r="A874" s="3321"/>
      <c r="B874" s="3314"/>
      <c r="C874" s="3314"/>
      <c r="D874" s="3314"/>
      <c r="E874" s="3315"/>
      <c r="F874" s="3315"/>
      <c r="G874" s="3315"/>
      <c r="H874" s="3315"/>
      <c r="I874" s="3315"/>
      <c r="J874" s="3315"/>
      <c r="K874" s="3315"/>
    </row>
    <row r="875" spans="1:11" s="3280" customFormat="1" ht="12.75">
      <c r="A875" s="3321"/>
      <c r="B875" s="3314"/>
      <c r="C875" s="3314"/>
      <c r="D875" s="3314"/>
      <c r="E875" s="3315"/>
      <c r="F875" s="3315"/>
      <c r="G875" s="3315"/>
      <c r="H875" s="3315"/>
      <c r="I875" s="3315"/>
      <c r="J875" s="3315"/>
      <c r="K875" s="3315"/>
    </row>
    <row r="876" spans="1:11" s="3280" customFormat="1" ht="12.75">
      <c r="A876" s="3321"/>
      <c r="B876" s="3314"/>
      <c r="C876" s="3314"/>
      <c r="D876" s="3314"/>
      <c r="E876" s="3315"/>
      <c r="F876" s="3315"/>
      <c r="G876" s="3315"/>
      <c r="H876" s="3315"/>
      <c r="I876" s="3315"/>
      <c r="J876" s="3315"/>
      <c r="K876" s="3315"/>
    </row>
    <row r="877" spans="1:11" s="3280" customFormat="1" ht="12.75">
      <c r="A877" s="3321"/>
      <c r="B877" s="3314"/>
      <c r="C877" s="3314"/>
      <c r="D877" s="3314"/>
      <c r="E877" s="3315"/>
      <c r="F877" s="3315"/>
      <c r="G877" s="3315"/>
      <c r="H877" s="3315"/>
      <c r="I877" s="3315"/>
      <c r="J877" s="3315"/>
      <c r="K877" s="3315"/>
    </row>
    <row r="878" spans="1:11" s="3280" customFormat="1" ht="12.75">
      <c r="A878" s="3321"/>
      <c r="B878" s="3314"/>
      <c r="C878" s="3314"/>
      <c r="D878" s="3314"/>
      <c r="E878" s="3315"/>
      <c r="F878" s="3315"/>
      <c r="G878" s="3315"/>
      <c r="H878" s="3315"/>
      <c r="I878" s="3315"/>
      <c r="J878" s="3315"/>
      <c r="K878" s="3315"/>
    </row>
    <row r="879" spans="1:11" s="3280" customFormat="1" ht="12.75">
      <c r="A879" s="3321"/>
      <c r="B879" s="3314"/>
      <c r="C879" s="3314"/>
      <c r="D879" s="3314"/>
      <c r="E879" s="3315"/>
      <c r="F879" s="3315"/>
      <c r="G879" s="3315"/>
      <c r="H879" s="3315"/>
      <c r="I879" s="3315"/>
      <c r="J879" s="3315"/>
      <c r="K879" s="3315"/>
    </row>
    <row r="880" spans="1:11" s="3280" customFormat="1" ht="12.75">
      <c r="A880" s="3321"/>
      <c r="B880" s="3314"/>
      <c r="C880" s="3314"/>
      <c r="D880" s="3314"/>
      <c r="E880" s="3315"/>
      <c r="F880" s="3315"/>
      <c r="G880" s="3315"/>
      <c r="H880" s="3315"/>
      <c r="I880" s="3315"/>
      <c r="J880" s="3315"/>
      <c r="K880" s="3315"/>
    </row>
    <row r="881" spans="1:11" s="3280" customFormat="1" ht="12.75">
      <c r="A881" s="3321"/>
      <c r="B881" s="3314"/>
      <c r="C881" s="3314"/>
      <c r="D881" s="3314"/>
      <c r="E881" s="3315"/>
      <c r="F881" s="3315"/>
      <c r="G881" s="3315"/>
      <c r="H881" s="3315"/>
      <c r="I881" s="3315"/>
      <c r="J881" s="3315"/>
      <c r="K881" s="3315"/>
    </row>
    <row r="882" spans="1:11" s="3280" customFormat="1" ht="12.75">
      <c r="A882" s="3321"/>
      <c r="B882" s="3314"/>
      <c r="C882" s="3314"/>
      <c r="D882" s="3314"/>
      <c r="E882" s="3315"/>
      <c r="F882" s="3315"/>
      <c r="G882" s="3315"/>
      <c r="H882" s="3315"/>
      <c r="I882" s="3315"/>
      <c r="J882" s="3315"/>
      <c r="K882" s="3315"/>
    </row>
    <row r="883" spans="1:11" s="3280" customFormat="1" ht="12.75">
      <c r="A883" s="3321"/>
      <c r="B883" s="3314"/>
      <c r="C883" s="3314"/>
      <c r="D883" s="3314"/>
      <c r="E883" s="3315"/>
      <c r="F883" s="3315"/>
      <c r="G883" s="3315"/>
      <c r="H883" s="3315"/>
      <c r="I883" s="3315"/>
      <c r="J883" s="3315"/>
      <c r="K883" s="3315"/>
    </row>
    <row r="884" spans="1:11" s="3280" customFormat="1" ht="12.75">
      <c r="A884" s="3321"/>
      <c r="B884" s="3314"/>
      <c r="C884" s="3314"/>
      <c r="D884" s="3314"/>
      <c r="E884" s="3315"/>
      <c r="F884" s="3315"/>
      <c r="G884" s="3315"/>
      <c r="H884" s="3315"/>
      <c r="I884" s="3315"/>
      <c r="J884" s="3315"/>
      <c r="K884" s="3315"/>
    </row>
    <row r="885" spans="1:11" s="3280" customFormat="1" ht="12.75">
      <c r="A885" s="3321"/>
      <c r="B885" s="3314"/>
      <c r="C885" s="3314"/>
      <c r="D885" s="3314"/>
      <c r="E885" s="3315"/>
      <c r="F885" s="3315"/>
      <c r="G885" s="3315"/>
      <c r="H885" s="3315"/>
      <c r="I885" s="3315"/>
      <c r="J885" s="3315"/>
      <c r="K885" s="3315"/>
    </row>
    <row r="886" spans="1:11" s="3280" customFormat="1" ht="12.75">
      <c r="A886" s="3321"/>
      <c r="B886" s="3314"/>
      <c r="C886" s="3314"/>
      <c r="D886" s="3314"/>
      <c r="E886" s="3315"/>
      <c r="F886" s="3315"/>
      <c r="G886" s="3315"/>
      <c r="H886" s="3315"/>
      <c r="I886" s="3315"/>
      <c r="J886" s="3315"/>
      <c r="K886" s="3315"/>
    </row>
    <row r="887" spans="1:11" s="3280" customFormat="1" ht="12.75">
      <c r="A887" s="3321"/>
      <c r="B887" s="3314"/>
      <c r="C887" s="3314"/>
      <c r="D887" s="3314"/>
      <c r="E887" s="3315"/>
      <c r="F887" s="3315"/>
      <c r="G887" s="3315"/>
      <c r="H887" s="3315"/>
      <c r="I887" s="3315"/>
      <c r="J887" s="3315"/>
      <c r="K887" s="3315"/>
    </row>
    <row r="888" spans="1:11" s="3280" customFormat="1" ht="12.75">
      <c r="A888" s="3321"/>
      <c r="B888" s="3314"/>
      <c r="C888" s="3314"/>
      <c r="D888" s="3314"/>
      <c r="E888" s="3315"/>
      <c r="F888" s="3315"/>
      <c r="G888" s="3315"/>
      <c r="H888" s="3315"/>
      <c r="I888" s="3315"/>
      <c r="J888" s="3315"/>
      <c r="K888" s="3315"/>
    </row>
    <row r="889" spans="1:11" s="3280" customFormat="1" ht="12.75">
      <c r="A889" s="3321"/>
      <c r="B889" s="3314"/>
      <c r="C889" s="3314"/>
      <c r="D889" s="3314"/>
      <c r="E889" s="3315"/>
      <c r="F889" s="3315"/>
      <c r="G889" s="3315"/>
      <c r="H889" s="3315"/>
      <c r="I889" s="3315"/>
      <c r="J889" s="3315"/>
      <c r="K889" s="3315"/>
    </row>
    <row r="890" spans="1:11" s="3280" customFormat="1" ht="12.75">
      <c r="A890" s="3321"/>
      <c r="B890" s="3314"/>
      <c r="C890" s="3314"/>
      <c r="D890" s="3314"/>
      <c r="E890" s="3315"/>
      <c r="F890" s="3315"/>
      <c r="G890" s="3315"/>
      <c r="H890" s="3315"/>
      <c r="I890" s="3315"/>
      <c r="J890" s="3315"/>
      <c r="K890" s="3315"/>
    </row>
    <row r="891" spans="1:11" s="3280" customFormat="1" ht="12.75">
      <c r="A891" s="3321"/>
      <c r="B891" s="3314"/>
      <c r="C891" s="3314"/>
      <c r="D891" s="3314"/>
      <c r="E891" s="3315"/>
      <c r="F891" s="3315"/>
      <c r="G891" s="3315"/>
      <c r="H891" s="3315"/>
      <c r="I891" s="3315"/>
      <c r="J891" s="3315"/>
      <c r="K891" s="3315"/>
    </row>
    <row r="892" spans="1:11" s="3280" customFormat="1" ht="12.75">
      <c r="A892" s="3321"/>
      <c r="B892" s="3314"/>
      <c r="C892" s="3314"/>
      <c r="D892" s="3314"/>
      <c r="E892" s="3315"/>
      <c r="F892" s="3315"/>
      <c r="G892" s="3315"/>
      <c r="H892" s="3315"/>
      <c r="I892" s="3315"/>
      <c r="J892" s="3315"/>
      <c r="K892" s="3315"/>
    </row>
    <row r="893" spans="1:11" s="3280" customFormat="1" ht="12.75">
      <c r="A893" s="3321"/>
      <c r="B893" s="3314"/>
      <c r="C893" s="3314"/>
      <c r="D893" s="3314"/>
      <c r="E893" s="3315"/>
      <c r="F893" s="3315"/>
      <c r="G893" s="3315"/>
      <c r="H893" s="3315"/>
      <c r="I893" s="3315"/>
      <c r="J893" s="3315"/>
      <c r="K893" s="3315"/>
    </row>
    <row r="894" spans="1:11" s="3280" customFormat="1" ht="12.75">
      <c r="A894" s="3321"/>
      <c r="B894" s="3314"/>
      <c r="C894" s="3314"/>
      <c r="D894" s="3314"/>
      <c r="E894" s="3315"/>
      <c r="F894" s="3315"/>
      <c r="G894" s="3315"/>
      <c r="H894" s="3315"/>
      <c r="I894" s="3315"/>
      <c r="J894" s="3315"/>
      <c r="K894" s="3315"/>
    </row>
    <row r="895" spans="1:11" s="3280" customFormat="1" ht="12.75">
      <c r="A895" s="3321"/>
      <c r="B895" s="3314"/>
      <c r="C895" s="3314"/>
      <c r="D895" s="3314"/>
      <c r="E895" s="3315"/>
      <c r="F895" s="3315"/>
      <c r="G895" s="3315"/>
      <c r="H895" s="3315"/>
      <c r="I895" s="3315"/>
      <c r="J895" s="3315"/>
      <c r="K895" s="3315"/>
    </row>
    <row r="896" spans="1:11" s="3280" customFormat="1" ht="12.75">
      <c r="A896" s="3321"/>
      <c r="B896" s="3314"/>
      <c r="C896" s="3314"/>
      <c r="D896" s="3314"/>
      <c r="E896" s="3315"/>
      <c r="F896" s="3315"/>
      <c r="G896" s="3315"/>
      <c r="H896" s="3315"/>
      <c r="I896" s="3315"/>
      <c r="J896" s="3315"/>
      <c r="K896" s="3315"/>
    </row>
    <row r="897" spans="1:11" s="3280" customFormat="1" ht="12.75">
      <c r="A897" s="3321"/>
      <c r="B897" s="3314"/>
      <c r="C897" s="3314"/>
      <c r="D897" s="3314"/>
      <c r="E897" s="3315"/>
      <c r="F897" s="3315"/>
      <c r="G897" s="3315"/>
      <c r="H897" s="3315"/>
      <c r="I897" s="3315"/>
      <c r="J897" s="3315"/>
      <c r="K897" s="3315"/>
    </row>
    <row r="898" spans="1:11" s="3280" customFormat="1" ht="12.75">
      <c r="A898" s="3321"/>
      <c r="B898" s="3314"/>
      <c r="C898" s="3314"/>
      <c r="D898" s="3314"/>
      <c r="E898" s="3315"/>
      <c r="F898" s="3315"/>
      <c r="G898" s="3315"/>
      <c r="H898" s="3315"/>
      <c r="I898" s="3315"/>
      <c r="J898" s="3315"/>
      <c r="K898" s="3315"/>
    </row>
    <row r="899" spans="1:11" s="3280" customFormat="1" ht="12.75">
      <c r="A899" s="3321"/>
      <c r="B899" s="3314"/>
      <c r="C899" s="3314"/>
      <c r="D899" s="3314"/>
      <c r="E899" s="3315"/>
      <c r="F899" s="3315"/>
      <c r="G899" s="3315"/>
      <c r="H899" s="3315"/>
      <c r="I899" s="3315"/>
      <c r="J899" s="3315"/>
      <c r="K899" s="3315"/>
    </row>
    <row r="900" spans="1:11" s="3280" customFormat="1" ht="12.75">
      <c r="A900" s="3321"/>
      <c r="B900" s="3314"/>
      <c r="C900" s="3314"/>
      <c r="D900" s="3314"/>
      <c r="E900" s="3315"/>
      <c r="F900" s="3315"/>
      <c r="G900" s="3315"/>
      <c r="H900" s="3315"/>
      <c r="I900" s="3315"/>
      <c r="J900" s="3315"/>
      <c r="K900" s="3315"/>
    </row>
    <row r="901" spans="1:11" s="3280" customFormat="1" ht="12.75">
      <c r="A901" s="3321"/>
      <c r="B901" s="3314"/>
      <c r="C901" s="3314"/>
      <c r="D901" s="3314"/>
      <c r="E901" s="3315"/>
      <c r="F901" s="3315"/>
      <c r="G901" s="3315"/>
      <c r="H901" s="3315"/>
      <c r="I901" s="3315"/>
      <c r="J901" s="3315"/>
      <c r="K901" s="3315"/>
    </row>
    <row r="902" spans="1:11" s="3280" customFormat="1" ht="12.75">
      <c r="A902" s="3321"/>
      <c r="B902" s="3314"/>
      <c r="C902" s="3314"/>
      <c r="D902" s="3314"/>
      <c r="E902" s="3315"/>
      <c r="F902" s="3315"/>
      <c r="G902" s="3315"/>
      <c r="H902" s="3315"/>
      <c r="I902" s="3315"/>
      <c r="J902" s="3315"/>
      <c r="K902" s="3315"/>
    </row>
    <row r="903" spans="1:11" s="3280" customFormat="1" ht="12.75">
      <c r="A903" s="3321"/>
      <c r="B903" s="3314"/>
      <c r="C903" s="3314"/>
      <c r="D903" s="3314"/>
      <c r="E903" s="3315"/>
      <c r="F903" s="3315"/>
      <c r="G903" s="3315"/>
      <c r="H903" s="3315"/>
      <c r="I903" s="3315"/>
      <c r="J903" s="3315"/>
      <c r="K903" s="3315"/>
    </row>
    <row r="904" spans="1:11" s="3280" customFormat="1" ht="12.75">
      <c r="A904" s="3321"/>
      <c r="B904" s="3314"/>
      <c r="C904" s="3314"/>
      <c r="D904" s="3314"/>
      <c r="E904" s="3315"/>
      <c r="F904" s="3315"/>
      <c r="G904" s="3315"/>
      <c r="H904" s="3315"/>
      <c r="I904" s="3315"/>
      <c r="J904" s="3315"/>
      <c r="K904" s="3315"/>
    </row>
    <row r="905" spans="1:11" s="3280" customFormat="1" ht="12.75">
      <c r="A905" s="3321"/>
      <c r="B905" s="3314"/>
      <c r="C905" s="3314"/>
      <c r="D905" s="3314"/>
      <c r="E905" s="3315"/>
      <c r="F905" s="3315"/>
      <c r="G905" s="3315"/>
      <c r="H905" s="3315"/>
      <c r="I905" s="3315"/>
      <c r="J905" s="3315"/>
      <c r="K905" s="3315"/>
    </row>
    <row r="906" spans="1:11" s="3280" customFormat="1" ht="12.75">
      <c r="A906" s="3321"/>
      <c r="B906" s="3314"/>
      <c r="C906" s="3314"/>
      <c r="D906" s="3314"/>
      <c r="E906" s="3315"/>
      <c r="F906" s="3315"/>
      <c r="G906" s="3315"/>
      <c r="H906" s="3315"/>
      <c r="I906" s="3315"/>
      <c r="J906" s="3315"/>
      <c r="K906" s="3315"/>
    </row>
    <row r="907" spans="1:11" s="3280" customFormat="1" ht="12.75">
      <c r="A907" s="3321"/>
      <c r="B907" s="3314"/>
      <c r="C907" s="3314"/>
      <c r="D907" s="3314"/>
      <c r="E907" s="3315"/>
      <c r="F907" s="3315"/>
      <c r="G907" s="3315"/>
      <c r="H907" s="3315"/>
      <c r="I907" s="3315"/>
      <c r="J907" s="3315"/>
      <c r="K907" s="3315"/>
    </row>
    <row r="908" spans="1:11" s="3280" customFormat="1" ht="12.75">
      <c r="A908" s="3321"/>
      <c r="B908" s="3314"/>
      <c r="C908" s="3314"/>
      <c r="D908" s="3314"/>
      <c r="E908" s="3315"/>
      <c r="F908" s="3315"/>
      <c r="G908" s="3315"/>
      <c r="H908" s="3315"/>
      <c r="I908" s="3315"/>
      <c r="J908" s="3315"/>
      <c r="K908" s="3315"/>
    </row>
    <row r="909" spans="1:11" s="3280" customFormat="1" ht="12.75">
      <c r="A909" s="3321"/>
      <c r="B909" s="3314"/>
      <c r="C909" s="3314"/>
      <c r="D909" s="3314"/>
      <c r="E909" s="3315"/>
      <c r="F909" s="3315"/>
      <c r="G909" s="3315"/>
      <c r="H909" s="3315"/>
      <c r="I909" s="3315"/>
      <c r="J909" s="3315"/>
      <c r="K909" s="3315"/>
    </row>
    <row r="910" spans="1:11" s="3280" customFormat="1" ht="12.75">
      <c r="A910" s="3321"/>
      <c r="B910" s="3314"/>
      <c r="C910" s="3314"/>
      <c r="D910" s="3314"/>
      <c r="E910" s="3315"/>
      <c r="F910" s="3315"/>
      <c r="G910" s="3315"/>
      <c r="H910" s="3315"/>
      <c r="I910" s="3315"/>
      <c r="J910" s="3315"/>
      <c r="K910" s="3315"/>
    </row>
    <row r="911" spans="1:11" s="3280" customFormat="1" ht="12.75">
      <c r="A911" s="3321"/>
      <c r="B911" s="3314"/>
      <c r="C911" s="3314"/>
      <c r="D911" s="3314"/>
      <c r="E911" s="3315"/>
      <c r="F911" s="3315"/>
      <c r="G911" s="3315"/>
      <c r="H911" s="3315"/>
      <c r="I911" s="3315"/>
      <c r="J911" s="3315"/>
      <c r="K911" s="3315"/>
    </row>
    <row r="912" spans="1:11" s="3280" customFormat="1" ht="12.75">
      <c r="A912" s="3321"/>
      <c r="B912" s="3314"/>
      <c r="C912" s="3314"/>
      <c r="D912" s="3314"/>
      <c r="E912" s="3315"/>
      <c r="F912" s="3315"/>
      <c r="G912" s="3315"/>
      <c r="H912" s="3315"/>
      <c r="I912" s="3315"/>
      <c r="J912" s="3315"/>
      <c r="K912" s="3315"/>
    </row>
    <row r="913" spans="1:11" s="3280" customFormat="1" ht="12.75">
      <c r="A913" s="3321"/>
      <c r="B913" s="3314"/>
      <c r="C913" s="3314"/>
      <c r="D913" s="3314"/>
      <c r="E913" s="3315"/>
      <c r="F913" s="3315"/>
      <c r="G913" s="3315"/>
      <c r="H913" s="3315"/>
      <c r="I913" s="3315"/>
      <c r="J913" s="3315"/>
      <c r="K913" s="3315"/>
    </row>
    <row r="914" spans="1:11" s="3280" customFormat="1" ht="12.75">
      <c r="A914" s="3321"/>
      <c r="B914" s="3314"/>
      <c r="C914" s="3314"/>
      <c r="D914" s="3314"/>
      <c r="E914" s="3315"/>
      <c r="F914" s="3315"/>
      <c r="G914" s="3315"/>
      <c r="H914" s="3315"/>
      <c r="I914" s="3315"/>
      <c r="J914" s="3315"/>
      <c r="K914" s="3315"/>
    </row>
    <row r="915" spans="1:11" s="3280" customFormat="1" ht="12.75">
      <c r="A915" s="3321"/>
      <c r="B915" s="3314"/>
      <c r="C915" s="3314"/>
      <c r="D915" s="3314"/>
      <c r="E915" s="3315"/>
      <c r="F915" s="3315"/>
      <c r="G915" s="3315"/>
      <c r="H915" s="3315"/>
      <c r="I915" s="3315"/>
      <c r="J915" s="3315"/>
      <c r="K915" s="3315"/>
    </row>
    <row r="916" spans="1:11" s="3280" customFormat="1" ht="12.75">
      <c r="A916" s="3321"/>
      <c r="B916" s="3314"/>
      <c r="C916" s="3314"/>
      <c r="D916" s="3314"/>
      <c r="E916" s="3315"/>
      <c r="F916" s="3315"/>
      <c r="G916" s="3315"/>
      <c r="H916" s="3315"/>
      <c r="I916" s="3315"/>
      <c r="J916" s="3315"/>
      <c r="K916" s="3315"/>
    </row>
    <row r="917" spans="1:11" s="3280" customFormat="1" ht="12.75">
      <c r="A917" s="3321"/>
      <c r="B917" s="3314"/>
      <c r="C917" s="3314"/>
      <c r="D917" s="3314"/>
      <c r="E917" s="3315"/>
      <c r="F917" s="3315"/>
      <c r="G917" s="3315"/>
      <c r="H917" s="3315"/>
      <c r="I917" s="3315"/>
      <c r="J917" s="3315"/>
      <c r="K917" s="3315"/>
    </row>
    <row r="918" spans="1:11" s="3280" customFormat="1" ht="12.75">
      <c r="A918" s="3321"/>
      <c r="B918" s="3314"/>
      <c r="C918" s="3314"/>
      <c r="D918" s="3314"/>
      <c r="E918" s="3315"/>
      <c r="F918" s="3315"/>
      <c r="G918" s="3315"/>
      <c r="H918" s="3315"/>
      <c r="I918" s="3315"/>
      <c r="J918" s="3315"/>
      <c r="K918" s="3315"/>
    </row>
    <row r="919" spans="1:11" s="3280" customFormat="1" ht="12.75">
      <c r="A919" s="3321"/>
      <c r="B919" s="3314"/>
      <c r="C919" s="3314"/>
      <c r="D919" s="3314"/>
      <c r="E919" s="3315"/>
      <c r="F919" s="3315"/>
      <c r="G919" s="3315"/>
      <c r="H919" s="3315"/>
      <c r="I919" s="3315"/>
      <c r="J919" s="3315"/>
      <c r="K919" s="3315"/>
    </row>
    <row r="920" spans="1:11" s="3280" customFormat="1" ht="12.75">
      <c r="A920" s="3321"/>
      <c r="B920" s="3314"/>
      <c r="C920" s="3314"/>
      <c r="D920" s="3314"/>
      <c r="E920" s="3315"/>
      <c r="F920" s="3315"/>
      <c r="G920" s="3315"/>
      <c r="H920" s="3315"/>
      <c r="I920" s="3315"/>
      <c r="J920" s="3315"/>
      <c r="K920" s="3315"/>
    </row>
    <row r="921" spans="1:11" s="3280" customFormat="1" ht="12.75">
      <c r="A921" s="3321"/>
      <c r="B921" s="3314"/>
      <c r="C921" s="3314"/>
      <c r="D921" s="3314"/>
      <c r="E921" s="3315"/>
      <c r="F921" s="3315"/>
      <c r="G921" s="3315"/>
      <c r="H921" s="3315"/>
      <c r="I921" s="3315"/>
      <c r="J921" s="3315"/>
      <c r="K921" s="3315"/>
    </row>
    <row r="922" spans="1:11" s="3280" customFormat="1" ht="12.75">
      <c r="A922" s="3321"/>
      <c r="B922" s="3314"/>
      <c r="C922" s="3314"/>
      <c r="D922" s="3314"/>
      <c r="E922" s="3315"/>
      <c r="F922" s="3315"/>
      <c r="G922" s="3315"/>
      <c r="H922" s="3315"/>
      <c r="I922" s="3315"/>
      <c r="J922" s="3315"/>
      <c r="K922" s="3315"/>
    </row>
    <row r="923" spans="1:11" s="3280" customFormat="1" ht="12.75">
      <c r="A923" s="3321"/>
      <c r="B923" s="3314"/>
      <c r="C923" s="3314"/>
      <c r="D923" s="3314"/>
      <c r="E923" s="3315"/>
      <c r="F923" s="3315"/>
      <c r="G923" s="3315"/>
      <c r="H923" s="3315"/>
      <c r="I923" s="3315"/>
      <c r="J923" s="3315"/>
      <c r="K923" s="3315"/>
    </row>
    <row r="924" spans="1:11" s="3280" customFormat="1" ht="12.75">
      <c r="A924" s="3321"/>
      <c r="B924" s="3314"/>
      <c r="C924" s="3314"/>
      <c r="D924" s="3314"/>
      <c r="E924" s="3315"/>
      <c r="F924" s="3315"/>
      <c r="G924" s="3315"/>
      <c r="H924" s="3315"/>
      <c r="I924" s="3315"/>
      <c r="J924" s="3315"/>
      <c r="K924" s="3315"/>
    </row>
    <row r="925" spans="1:11" s="3280" customFormat="1" ht="12.75">
      <c r="A925" s="3321"/>
      <c r="B925" s="3314"/>
      <c r="C925" s="3314"/>
      <c r="D925" s="3314"/>
      <c r="E925" s="3315"/>
      <c r="F925" s="3315"/>
      <c r="G925" s="3315"/>
      <c r="H925" s="3315"/>
      <c r="I925" s="3315"/>
      <c r="J925" s="3315"/>
      <c r="K925" s="3315"/>
    </row>
    <row r="926" spans="1:11" s="3280" customFormat="1" ht="12.75">
      <c r="A926" s="3321"/>
      <c r="B926" s="3314"/>
      <c r="C926" s="3314"/>
      <c r="D926" s="3314"/>
      <c r="E926" s="3315"/>
      <c r="F926" s="3315"/>
      <c r="G926" s="3315"/>
      <c r="H926" s="3315"/>
      <c r="I926" s="3315"/>
      <c r="J926" s="3315"/>
      <c r="K926" s="3315"/>
    </row>
    <row r="927" spans="1:11" s="3280" customFormat="1" ht="12.75">
      <c r="A927" s="3321"/>
      <c r="B927" s="3314"/>
      <c r="C927" s="3314"/>
      <c r="D927" s="3314"/>
      <c r="E927" s="3315"/>
      <c r="F927" s="3315"/>
      <c r="G927" s="3315"/>
      <c r="H927" s="3315"/>
      <c r="I927" s="3315"/>
      <c r="J927" s="3315"/>
      <c r="K927" s="3315"/>
    </row>
    <row r="928" spans="1:11" s="3280" customFormat="1" ht="12.75">
      <c r="A928" s="3321"/>
      <c r="B928" s="3314"/>
      <c r="C928" s="3314"/>
      <c r="D928" s="3314"/>
      <c r="E928" s="3315"/>
      <c r="F928" s="3315"/>
      <c r="G928" s="3315"/>
      <c r="H928" s="3315"/>
      <c r="I928" s="3315"/>
      <c r="J928" s="3315"/>
      <c r="K928" s="3315"/>
    </row>
    <row r="929" spans="1:11" s="3280" customFormat="1" ht="12.75">
      <c r="A929" s="3321"/>
      <c r="B929" s="3314"/>
      <c r="C929" s="3314"/>
      <c r="D929" s="3314"/>
      <c r="E929" s="3315"/>
      <c r="F929" s="3315"/>
      <c r="G929" s="3315"/>
      <c r="H929" s="3315"/>
      <c r="I929" s="3315"/>
      <c r="J929" s="3315"/>
      <c r="K929" s="3315"/>
    </row>
    <row r="930" spans="1:11" s="3280" customFormat="1" ht="12.75">
      <c r="A930" s="3321"/>
      <c r="B930" s="3314"/>
      <c r="C930" s="3314"/>
      <c r="D930" s="3314"/>
      <c r="E930" s="3315"/>
      <c r="F930" s="3315"/>
      <c r="G930" s="3315"/>
      <c r="H930" s="3315"/>
      <c r="I930" s="3315"/>
      <c r="J930" s="3315"/>
      <c r="K930" s="3315"/>
    </row>
    <row r="931" spans="1:11" s="3280" customFormat="1" ht="12.75">
      <c r="A931" s="3321"/>
      <c r="B931" s="3314"/>
      <c r="C931" s="3314"/>
      <c r="D931" s="3314"/>
      <c r="E931" s="3315"/>
      <c r="F931" s="3315"/>
      <c r="G931" s="3315"/>
      <c r="H931" s="3315"/>
      <c r="I931" s="3315"/>
      <c r="J931" s="3315"/>
      <c r="K931" s="3315"/>
    </row>
    <row r="932" spans="1:11" s="3280" customFormat="1" ht="12.75">
      <c r="A932" s="3321"/>
      <c r="B932" s="3314"/>
      <c r="C932" s="3314"/>
      <c r="D932" s="3314"/>
      <c r="E932" s="3315"/>
      <c r="F932" s="3315"/>
      <c r="G932" s="3315"/>
      <c r="H932" s="3315"/>
      <c r="I932" s="3315"/>
      <c r="J932" s="3315"/>
      <c r="K932" s="3315"/>
    </row>
    <row r="933" spans="1:11" s="3280" customFormat="1" ht="12.75">
      <c r="A933" s="3321"/>
      <c r="B933" s="3314"/>
      <c r="C933" s="3314"/>
      <c r="D933" s="3314"/>
      <c r="E933" s="3315"/>
      <c r="F933" s="3315"/>
      <c r="G933" s="3315"/>
      <c r="H933" s="3315"/>
      <c r="I933" s="3315"/>
      <c r="J933" s="3315"/>
      <c r="K933" s="3315"/>
    </row>
    <row r="934" spans="1:11" s="3280" customFormat="1" ht="12.75">
      <c r="A934" s="3321"/>
      <c r="B934" s="3314"/>
      <c r="C934" s="3314"/>
      <c r="D934" s="3314"/>
      <c r="E934" s="3315"/>
      <c r="F934" s="3315"/>
      <c r="G934" s="3315"/>
      <c r="H934" s="3315"/>
      <c r="I934" s="3315"/>
      <c r="J934" s="3315"/>
      <c r="K934" s="3315"/>
    </row>
    <row r="935" spans="1:11" s="3280" customFormat="1" ht="12.75">
      <c r="A935" s="3321"/>
      <c r="B935" s="3314"/>
      <c r="C935" s="3314"/>
      <c r="D935" s="3314"/>
      <c r="E935" s="3315"/>
      <c r="F935" s="3315"/>
      <c r="G935" s="3315"/>
      <c r="H935" s="3315"/>
      <c r="I935" s="3315"/>
      <c r="J935" s="3315"/>
      <c r="K935" s="3315"/>
    </row>
    <row r="936" spans="1:11" s="3280" customFormat="1" ht="12.75">
      <c r="A936" s="3321"/>
      <c r="B936" s="3314"/>
      <c r="C936" s="3314"/>
      <c r="D936" s="3314"/>
      <c r="E936" s="3315"/>
      <c r="F936" s="3315"/>
      <c r="G936" s="3315"/>
      <c r="H936" s="3315"/>
      <c r="I936" s="3315"/>
      <c r="J936" s="3315"/>
      <c r="K936" s="3315"/>
    </row>
    <row r="937" spans="1:11" s="3280" customFormat="1" ht="12.75">
      <c r="A937" s="3321"/>
      <c r="B937" s="3314"/>
      <c r="C937" s="3314"/>
      <c r="D937" s="3314"/>
      <c r="E937" s="3315"/>
      <c r="F937" s="3315"/>
      <c r="G937" s="3315"/>
      <c r="H937" s="3315"/>
      <c r="I937" s="3315"/>
      <c r="J937" s="3315"/>
      <c r="K937" s="3315"/>
    </row>
    <row r="938" spans="1:11" s="3280" customFormat="1" ht="12.75">
      <c r="A938" s="3321"/>
      <c r="B938" s="3314"/>
      <c r="C938" s="3314"/>
      <c r="D938" s="3314"/>
      <c r="E938" s="3315"/>
      <c r="F938" s="3315"/>
      <c r="G938" s="3315"/>
      <c r="H938" s="3315"/>
      <c r="I938" s="3315"/>
      <c r="J938" s="3315"/>
      <c r="K938" s="3315"/>
    </row>
    <row r="939" spans="1:11" s="3280" customFormat="1" ht="12.75">
      <c r="A939" s="3321"/>
      <c r="B939" s="3314"/>
      <c r="C939" s="3314"/>
      <c r="D939" s="3314"/>
      <c r="E939" s="3315"/>
      <c r="F939" s="3315"/>
      <c r="G939" s="3315"/>
      <c r="H939" s="3315"/>
      <c r="I939" s="3315"/>
      <c r="J939" s="3315"/>
      <c r="K939" s="3315"/>
    </row>
    <row r="940" spans="1:11" s="3280" customFormat="1" ht="12.75">
      <c r="A940" s="3321"/>
      <c r="B940" s="3314"/>
      <c r="C940" s="3314"/>
      <c r="D940" s="3314"/>
      <c r="E940" s="3315"/>
      <c r="F940" s="3315"/>
      <c r="G940" s="3315"/>
      <c r="H940" s="3315"/>
      <c r="I940" s="3315"/>
      <c r="J940" s="3315"/>
      <c r="K940" s="3315"/>
    </row>
    <row r="941" spans="1:11" s="3280" customFormat="1" ht="12.75">
      <c r="A941" s="3321"/>
      <c r="B941" s="3314"/>
      <c r="C941" s="3314"/>
      <c r="D941" s="3314"/>
      <c r="E941" s="3315"/>
      <c r="F941" s="3315"/>
      <c r="G941" s="3315"/>
      <c r="H941" s="3315"/>
      <c r="I941" s="3315"/>
      <c r="J941" s="3315"/>
      <c r="K941" s="3315"/>
    </row>
    <row r="942" spans="1:11" s="3280" customFormat="1" ht="12.75">
      <c r="A942" s="3321"/>
      <c r="B942" s="3314"/>
      <c r="C942" s="3314"/>
      <c r="D942" s="3314"/>
      <c r="E942" s="3315"/>
      <c r="F942" s="3315"/>
      <c r="G942" s="3315"/>
      <c r="H942" s="3315"/>
      <c r="I942" s="3315"/>
      <c r="J942" s="3315"/>
      <c r="K942" s="3315"/>
    </row>
    <row r="943" spans="1:11" s="3280" customFormat="1" ht="12.75">
      <c r="A943" s="3321"/>
      <c r="B943" s="3314"/>
      <c r="C943" s="3314"/>
      <c r="D943" s="3314"/>
      <c r="E943" s="3315"/>
      <c r="F943" s="3315"/>
      <c r="G943" s="3315"/>
      <c r="H943" s="3315"/>
      <c r="I943" s="3315"/>
      <c r="J943" s="3315"/>
      <c r="K943" s="3315"/>
    </row>
    <row r="944" spans="1:11" s="3280" customFormat="1" ht="12.75">
      <c r="A944" s="3321"/>
      <c r="B944" s="3314"/>
      <c r="C944" s="3314"/>
      <c r="D944" s="3314"/>
      <c r="E944" s="3315"/>
      <c r="F944" s="3315"/>
      <c r="G944" s="3315"/>
      <c r="H944" s="3315"/>
      <c r="I944" s="3315"/>
      <c r="J944" s="3315"/>
      <c r="K944" s="3315"/>
    </row>
    <row r="945" spans="1:11" s="3280" customFormat="1" ht="12.75">
      <c r="A945" s="3321"/>
      <c r="B945" s="3314"/>
      <c r="C945" s="3314"/>
      <c r="D945" s="3314"/>
      <c r="E945" s="3315"/>
      <c r="F945" s="3315"/>
      <c r="G945" s="3315"/>
      <c r="H945" s="3315"/>
      <c r="I945" s="3315"/>
      <c r="J945" s="3315"/>
      <c r="K945" s="3315"/>
    </row>
    <row r="946" spans="1:11" s="3280" customFormat="1" ht="12.75">
      <c r="A946" s="3321"/>
      <c r="B946" s="3314"/>
      <c r="C946" s="3314"/>
      <c r="D946" s="3314"/>
      <c r="E946" s="3315"/>
      <c r="F946" s="3315"/>
      <c r="G946" s="3315"/>
      <c r="H946" s="3315"/>
      <c r="I946" s="3315"/>
      <c r="J946" s="3315"/>
      <c r="K946" s="3315"/>
    </row>
    <row r="947" spans="1:11" s="3280" customFormat="1" ht="12.75">
      <c r="A947" s="3321"/>
      <c r="B947" s="3314"/>
      <c r="C947" s="3314"/>
      <c r="D947" s="3314"/>
      <c r="E947" s="3315"/>
      <c r="F947" s="3315"/>
      <c r="G947" s="3315"/>
      <c r="H947" s="3315"/>
      <c r="I947" s="3315"/>
      <c r="J947" s="3315"/>
      <c r="K947" s="3315"/>
    </row>
    <row r="948" spans="1:11" s="3280" customFormat="1" ht="12.75">
      <c r="A948" s="3321"/>
      <c r="B948" s="3314"/>
      <c r="C948" s="3314"/>
      <c r="D948" s="3314"/>
      <c r="E948" s="3315"/>
      <c r="F948" s="3315"/>
      <c r="G948" s="3315"/>
      <c r="H948" s="3315"/>
      <c r="I948" s="3315"/>
      <c r="J948" s="3315"/>
      <c r="K948" s="3315"/>
    </row>
    <row r="949" spans="1:11" s="3280" customFormat="1" ht="12.75">
      <c r="A949" s="3321"/>
      <c r="B949" s="3314"/>
      <c r="C949" s="3314"/>
      <c r="D949" s="3314"/>
      <c r="E949" s="3315"/>
      <c r="F949" s="3315"/>
      <c r="G949" s="3315"/>
      <c r="H949" s="3315"/>
      <c r="I949" s="3315"/>
      <c r="J949" s="3315"/>
      <c r="K949" s="3315"/>
    </row>
    <row r="950" spans="1:11" s="3280" customFormat="1" ht="12.75">
      <c r="A950" s="3321"/>
      <c r="B950" s="3314"/>
      <c r="C950" s="3314"/>
      <c r="D950" s="3314"/>
      <c r="E950" s="3315"/>
      <c r="F950" s="3315"/>
      <c r="G950" s="3315"/>
      <c r="H950" s="3315"/>
      <c r="I950" s="3315"/>
      <c r="J950" s="3315"/>
      <c r="K950" s="3315"/>
    </row>
    <row r="951" spans="1:11" s="3280" customFormat="1" ht="12.75">
      <c r="A951" s="3321"/>
      <c r="B951" s="3314"/>
      <c r="C951" s="3314"/>
      <c r="D951" s="3314"/>
      <c r="E951" s="3315"/>
      <c r="F951" s="3315"/>
      <c r="G951" s="3315"/>
      <c r="H951" s="3315"/>
      <c r="I951" s="3315"/>
      <c r="J951" s="3315"/>
      <c r="K951" s="3315"/>
    </row>
    <row r="952" spans="1:11" s="3280" customFormat="1" ht="12.75">
      <c r="A952" s="3321"/>
      <c r="B952" s="3314"/>
      <c r="C952" s="3314"/>
      <c r="D952" s="3314"/>
      <c r="E952" s="3315"/>
      <c r="F952" s="3315"/>
      <c r="G952" s="3315"/>
      <c r="H952" s="3315"/>
      <c r="I952" s="3315"/>
      <c r="J952" s="3315"/>
      <c r="K952" s="3315"/>
    </row>
    <row r="953" spans="1:11" s="3280" customFormat="1" ht="12.75">
      <c r="A953" s="3321"/>
      <c r="B953" s="3314"/>
      <c r="C953" s="3314"/>
      <c r="D953" s="3314"/>
      <c r="E953" s="3315"/>
      <c r="F953" s="3315"/>
      <c r="G953" s="3315"/>
      <c r="H953" s="3315"/>
      <c r="I953" s="3315"/>
      <c r="J953" s="3315"/>
      <c r="K953" s="3315"/>
    </row>
    <row r="954" spans="1:11" s="3280" customFormat="1" ht="12.75">
      <c r="A954" s="3321"/>
      <c r="B954" s="3314"/>
      <c r="C954" s="3314"/>
      <c r="D954" s="3314"/>
      <c r="E954" s="3315"/>
      <c r="F954" s="3315"/>
      <c r="G954" s="3315"/>
      <c r="H954" s="3315"/>
      <c r="I954" s="3315"/>
      <c r="J954" s="3315"/>
      <c r="K954" s="3315"/>
    </row>
    <row r="955" spans="1:11" s="3280" customFormat="1" ht="12.75">
      <c r="A955" s="3321"/>
      <c r="B955" s="3314"/>
      <c r="C955" s="3314"/>
      <c r="D955" s="3314"/>
      <c r="E955" s="3315"/>
      <c r="F955" s="3315"/>
      <c r="G955" s="3315"/>
      <c r="H955" s="3315"/>
      <c r="I955" s="3315"/>
      <c r="J955" s="3315"/>
      <c r="K955" s="3315"/>
    </row>
    <row r="956" spans="1:11" s="3280" customFormat="1" ht="12.75">
      <c r="A956" s="3321"/>
      <c r="B956" s="3314"/>
      <c r="C956" s="3314"/>
      <c r="D956" s="3314"/>
      <c r="E956" s="3315"/>
      <c r="F956" s="3315"/>
      <c r="G956" s="3315"/>
      <c r="H956" s="3315"/>
      <c r="I956" s="3315"/>
      <c r="J956" s="3315"/>
      <c r="K956" s="3315"/>
    </row>
    <row r="957" spans="1:11" s="3280" customFormat="1" ht="12.75">
      <c r="A957" s="3321"/>
      <c r="B957" s="3314"/>
      <c r="C957" s="3314"/>
      <c r="D957" s="3314"/>
      <c r="E957" s="3315"/>
      <c r="F957" s="3315"/>
      <c r="G957" s="3315"/>
      <c r="H957" s="3315"/>
      <c r="I957" s="3315"/>
      <c r="J957" s="3315"/>
      <c r="K957" s="3315"/>
    </row>
    <row r="958" spans="1:11" s="3280" customFormat="1" ht="12.75">
      <c r="A958" s="3321"/>
      <c r="B958" s="3314"/>
      <c r="C958" s="3314"/>
      <c r="D958" s="3314"/>
      <c r="E958" s="3315"/>
      <c r="F958" s="3315"/>
      <c r="G958" s="3315"/>
      <c r="H958" s="3315"/>
      <c r="I958" s="3315"/>
      <c r="J958" s="3315"/>
      <c r="K958" s="3315"/>
    </row>
    <row r="959" spans="1:11" s="3280" customFormat="1" ht="12.75">
      <c r="A959" s="3321"/>
      <c r="B959" s="3314"/>
      <c r="C959" s="3314"/>
      <c r="D959" s="3314"/>
      <c r="E959" s="3315"/>
      <c r="F959" s="3315"/>
      <c r="G959" s="3315"/>
      <c r="H959" s="3315"/>
      <c r="I959" s="3315"/>
      <c r="J959" s="3315"/>
      <c r="K959" s="3315"/>
    </row>
    <row r="960" spans="1:11" s="3280" customFormat="1" ht="12.75">
      <c r="A960" s="3321"/>
      <c r="B960" s="3314"/>
      <c r="C960" s="3314"/>
      <c r="D960" s="3314"/>
      <c r="E960" s="3315"/>
      <c r="F960" s="3315"/>
      <c r="G960" s="3315"/>
      <c r="H960" s="3315"/>
      <c r="I960" s="3315"/>
      <c r="J960" s="3315"/>
      <c r="K960" s="3315"/>
    </row>
    <row r="961" spans="1:11" s="3280" customFormat="1" ht="12.75">
      <c r="A961" s="3321"/>
      <c r="B961" s="3314"/>
      <c r="C961" s="3314"/>
      <c r="D961" s="3314"/>
      <c r="E961" s="3315"/>
      <c r="F961" s="3315"/>
      <c r="G961" s="3315"/>
      <c r="H961" s="3315"/>
      <c r="I961" s="3315"/>
      <c r="J961" s="3315"/>
      <c r="K961" s="3315"/>
    </row>
    <row r="962" spans="1:11" s="3280" customFormat="1" ht="12.75">
      <c r="A962" s="3321"/>
      <c r="B962" s="3314"/>
      <c r="C962" s="3314"/>
      <c r="D962" s="3314"/>
      <c r="E962" s="3315"/>
      <c r="F962" s="3315"/>
      <c r="G962" s="3315"/>
      <c r="H962" s="3315"/>
      <c r="I962" s="3315"/>
      <c r="J962" s="3315"/>
      <c r="K962" s="3315"/>
    </row>
    <row r="963" spans="1:11" s="3280" customFormat="1" ht="12.75">
      <c r="A963" s="3321"/>
      <c r="B963" s="3314"/>
      <c r="C963" s="3314"/>
      <c r="D963" s="3314"/>
      <c r="E963" s="3315"/>
      <c r="F963" s="3315"/>
      <c r="G963" s="3315"/>
      <c r="H963" s="3315"/>
      <c r="I963" s="3315"/>
      <c r="J963" s="3315"/>
      <c r="K963" s="3315"/>
    </row>
    <row r="964" spans="1:11" s="3280" customFormat="1" ht="12.75">
      <c r="A964" s="3321"/>
      <c r="B964" s="3314"/>
      <c r="C964" s="3314"/>
      <c r="D964" s="3314"/>
      <c r="E964" s="3315"/>
      <c r="F964" s="3315"/>
      <c r="G964" s="3315"/>
      <c r="H964" s="3315"/>
      <c r="I964" s="3315"/>
      <c r="J964" s="3315"/>
      <c r="K964" s="3315"/>
    </row>
    <row r="965" spans="1:11" s="3280" customFormat="1" ht="12.75">
      <c r="A965" s="3321"/>
      <c r="B965" s="3314"/>
      <c r="C965" s="3314"/>
      <c r="D965" s="3314"/>
      <c r="E965" s="3315"/>
      <c r="F965" s="3315"/>
      <c r="G965" s="3315"/>
      <c r="H965" s="3315"/>
      <c r="I965" s="3315"/>
      <c r="J965" s="3315"/>
      <c r="K965" s="3315"/>
    </row>
    <row r="966" spans="1:11" s="3280" customFormat="1" ht="12.75">
      <c r="A966" s="3321"/>
      <c r="B966" s="3314"/>
      <c r="C966" s="3314"/>
      <c r="D966" s="3314"/>
      <c r="E966" s="3315"/>
      <c r="F966" s="3315"/>
      <c r="G966" s="3315"/>
      <c r="H966" s="3315"/>
      <c r="I966" s="3315"/>
      <c r="J966" s="3315"/>
      <c r="K966" s="3315"/>
    </row>
    <row r="967" spans="1:11" s="3280" customFormat="1" ht="12.75">
      <c r="A967" s="3321"/>
      <c r="B967" s="3314"/>
      <c r="C967" s="3314"/>
      <c r="D967" s="3314"/>
      <c r="E967" s="3315"/>
      <c r="F967" s="3315"/>
      <c r="G967" s="3315"/>
      <c r="H967" s="3315"/>
      <c r="I967" s="3315"/>
      <c r="J967" s="3315"/>
      <c r="K967" s="3315"/>
    </row>
    <row r="968" spans="1:11" s="3280" customFormat="1" ht="12.75">
      <c r="A968" s="3321"/>
      <c r="B968" s="3314"/>
      <c r="C968" s="3314"/>
      <c r="D968" s="3314"/>
      <c r="E968" s="3315"/>
      <c r="F968" s="3315"/>
      <c r="G968" s="3315"/>
      <c r="H968" s="3315"/>
      <c r="I968" s="3315"/>
      <c r="J968" s="3315"/>
      <c r="K968" s="3315"/>
    </row>
    <row r="969" spans="1:11" s="3280" customFormat="1" ht="12.75">
      <c r="A969" s="3321"/>
      <c r="B969" s="3314"/>
      <c r="C969" s="3314"/>
      <c r="D969" s="3314"/>
      <c r="E969" s="3315"/>
      <c r="F969" s="3315"/>
      <c r="G969" s="3315"/>
      <c r="H969" s="3315"/>
      <c r="I969" s="3315"/>
      <c r="J969" s="3315"/>
      <c r="K969" s="3315"/>
    </row>
    <row r="970" spans="1:11" s="3280" customFormat="1" ht="12.75">
      <c r="A970" s="3321"/>
      <c r="B970" s="3314"/>
      <c r="C970" s="3314"/>
      <c r="D970" s="3314"/>
      <c r="E970" s="3315"/>
      <c r="F970" s="3315"/>
      <c r="G970" s="3315"/>
      <c r="H970" s="3315"/>
      <c r="I970" s="3315"/>
      <c r="J970" s="3315"/>
      <c r="K970" s="3315"/>
    </row>
    <row r="971" spans="1:11" s="3280" customFormat="1" ht="12.75">
      <c r="A971" s="3321"/>
      <c r="B971" s="3314"/>
      <c r="C971" s="3314"/>
      <c r="D971" s="3314"/>
      <c r="E971" s="3315"/>
      <c r="F971" s="3315"/>
      <c r="G971" s="3315"/>
      <c r="H971" s="3315"/>
      <c r="I971" s="3315"/>
      <c r="J971" s="3315"/>
      <c r="K971" s="3315"/>
    </row>
    <row r="972" spans="1:11" s="3280" customFormat="1" ht="12.75">
      <c r="A972" s="3321"/>
      <c r="B972" s="3314"/>
      <c r="C972" s="3314"/>
      <c r="D972" s="3314"/>
      <c r="E972" s="3315"/>
      <c r="F972" s="3315"/>
      <c r="G972" s="3315"/>
      <c r="H972" s="3315"/>
      <c r="I972" s="3315"/>
      <c r="J972" s="3315"/>
      <c r="K972" s="3315"/>
    </row>
    <row r="973" spans="1:11" s="3280" customFormat="1" ht="12.75">
      <c r="A973" s="3321"/>
      <c r="B973" s="3314"/>
      <c r="C973" s="3314"/>
      <c r="D973" s="3314"/>
      <c r="E973" s="3315"/>
      <c r="F973" s="3315"/>
      <c r="G973" s="3315"/>
      <c r="H973" s="3315"/>
      <c r="I973" s="3315"/>
      <c r="J973" s="3315"/>
      <c r="K973" s="3315"/>
    </row>
    <row r="974" spans="1:11" s="3280" customFormat="1" ht="12.75">
      <c r="A974" s="3321"/>
      <c r="B974" s="3314"/>
      <c r="C974" s="3314"/>
      <c r="D974" s="3314"/>
      <c r="E974" s="3315"/>
      <c r="F974" s="3315"/>
      <c r="G974" s="3315"/>
      <c r="H974" s="3315"/>
      <c r="I974" s="3315"/>
      <c r="J974" s="3315"/>
      <c r="K974" s="3315"/>
    </row>
    <row r="975" spans="1:11" s="3280" customFormat="1" ht="12.75">
      <c r="A975" s="3321"/>
      <c r="B975" s="3314"/>
      <c r="C975" s="3314"/>
      <c r="D975" s="3314"/>
      <c r="E975" s="3315"/>
      <c r="F975" s="3315"/>
      <c r="G975" s="3315"/>
      <c r="H975" s="3315"/>
      <c r="I975" s="3315"/>
      <c r="J975" s="3315"/>
      <c r="K975" s="3315"/>
    </row>
    <row r="976" spans="1:11" s="3280" customFormat="1" ht="12.75">
      <c r="A976" s="3321"/>
      <c r="B976" s="3314"/>
      <c r="C976" s="3314"/>
      <c r="D976" s="3314"/>
      <c r="E976" s="3315"/>
      <c r="F976" s="3315"/>
      <c r="G976" s="3315"/>
      <c r="H976" s="3315"/>
      <c r="I976" s="3315"/>
      <c r="J976" s="3315"/>
      <c r="K976" s="3315"/>
    </row>
    <row r="977" spans="1:11" s="3280" customFormat="1" ht="12.75">
      <c r="A977" s="3321"/>
      <c r="B977" s="3314"/>
      <c r="C977" s="3314"/>
      <c r="D977" s="3314"/>
      <c r="E977" s="3315"/>
      <c r="F977" s="3315"/>
      <c r="G977" s="3315"/>
      <c r="H977" s="3315"/>
      <c r="I977" s="3315"/>
      <c r="J977" s="3315"/>
      <c r="K977" s="3315"/>
    </row>
    <row r="978" spans="1:11" s="3280" customFormat="1" ht="12.75">
      <c r="A978" s="3321"/>
      <c r="B978" s="3314"/>
      <c r="C978" s="3314"/>
      <c r="D978" s="3314"/>
      <c r="E978" s="3315"/>
      <c r="F978" s="3315"/>
      <c r="G978" s="3315"/>
      <c r="H978" s="3315"/>
      <c r="I978" s="3315"/>
      <c r="J978" s="3315"/>
      <c r="K978" s="3315"/>
    </row>
    <row r="979" spans="1:11" s="3280" customFormat="1" ht="12.75">
      <c r="A979" s="3321"/>
      <c r="B979" s="3314"/>
      <c r="C979" s="3314"/>
      <c r="D979" s="3314"/>
      <c r="E979" s="3315"/>
      <c r="F979" s="3315"/>
      <c r="G979" s="3315"/>
      <c r="H979" s="3315"/>
      <c r="I979" s="3315"/>
      <c r="J979" s="3315"/>
      <c r="K979" s="3315"/>
    </row>
    <row r="980" spans="1:11" s="3280" customFormat="1" ht="12.75">
      <c r="A980" s="3321"/>
      <c r="B980" s="3314"/>
      <c r="C980" s="3314"/>
      <c r="D980" s="3314"/>
      <c r="E980" s="3315"/>
      <c r="F980" s="3315"/>
      <c r="G980" s="3315"/>
      <c r="H980" s="3315"/>
      <c r="I980" s="3315"/>
      <c r="J980" s="3315"/>
      <c r="K980" s="3315"/>
    </row>
    <row r="981" spans="1:11" s="3280" customFormat="1" ht="12.75">
      <c r="A981" s="3321"/>
      <c r="B981" s="3314"/>
      <c r="C981" s="3314"/>
      <c r="D981" s="3314"/>
      <c r="E981" s="3315"/>
      <c r="F981" s="3315"/>
      <c r="G981" s="3315"/>
      <c r="H981" s="3315"/>
      <c r="I981" s="3315"/>
      <c r="J981" s="3315"/>
      <c r="K981" s="3315"/>
    </row>
    <row r="982" spans="1:11" s="3280" customFormat="1" ht="12.75">
      <c r="A982" s="3321"/>
      <c r="B982" s="3314"/>
      <c r="C982" s="3314"/>
      <c r="D982" s="3314"/>
      <c r="E982" s="3315"/>
      <c r="F982" s="3315"/>
      <c r="G982" s="3315"/>
      <c r="H982" s="3315"/>
      <c r="I982" s="3315"/>
      <c r="J982" s="3315"/>
      <c r="K982" s="3315"/>
    </row>
    <row r="983" spans="1:11" s="3280" customFormat="1" ht="12.75">
      <c r="A983" s="3321"/>
      <c r="B983" s="3314"/>
      <c r="C983" s="3314"/>
      <c r="D983" s="3314"/>
      <c r="E983" s="3315"/>
      <c r="F983" s="3315"/>
      <c r="G983" s="3315"/>
      <c r="H983" s="3315"/>
      <c r="I983" s="3315"/>
      <c r="J983" s="3315"/>
      <c r="K983" s="3315"/>
    </row>
    <row r="984" spans="1:11" s="3280" customFormat="1" ht="12.75">
      <c r="A984" s="3321"/>
      <c r="B984" s="3314"/>
      <c r="C984" s="3314"/>
      <c r="D984" s="3314"/>
      <c r="E984" s="3315"/>
      <c r="F984" s="3315"/>
      <c r="G984" s="3315"/>
      <c r="H984" s="3315"/>
      <c r="I984" s="3315"/>
      <c r="J984" s="3315"/>
      <c r="K984" s="3315"/>
    </row>
    <row r="985" spans="1:11" s="3280" customFormat="1" ht="12.75">
      <c r="A985" s="3321"/>
      <c r="B985" s="3314"/>
      <c r="C985" s="3314"/>
      <c r="D985" s="3314"/>
      <c r="E985" s="3315"/>
      <c r="F985" s="3315"/>
      <c r="G985" s="3315"/>
      <c r="H985" s="3315"/>
      <c r="I985" s="3315"/>
      <c r="J985" s="3315"/>
      <c r="K985" s="3315"/>
    </row>
    <row r="986" spans="1:11" s="3280" customFormat="1" ht="12.75">
      <c r="A986" s="3321"/>
      <c r="B986" s="3314"/>
      <c r="C986" s="3314"/>
      <c r="D986" s="3314"/>
      <c r="E986" s="3315"/>
      <c r="F986" s="3315"/>
      <c r="G986" s="3315"/>
      <c r="H986" s="3315"/>
      <c r="I986" s="3315"/>
      <c r="J986" s="3315"/>
      <c r="K986" s="3315"/>
    </row>
    <row r="987" spans="1:11" s="3280" customFormat="1" ht="12.75">
      <c r="A987" s="3321"/>
      <c r="B987" s="3314"/>
      <c r="C987" s="3314"/>
      <c r="D987" s="3314"/>
      <c r="E987" s="3315"/>
      <c r="F987" s="3315"/>
      <c r="G987" s="3315"/>
      <c r="H987" s="3315"/>
      <c r="I987" s="3315"/>
      <c r="J987" s="3315"/>
      <c r="K987" s="3315"/>
    </row>
    <row r="988" spans="1:11" s="3280" customFormat="1" ht="12.75">
      <c r="A988" s="3321"/>
      <c r="B988" s="3314"/>
      <c r="C988" s="3314"/>
      <c r="D988" s="3314"/>
      <c r="E988" s="3315"/>
      <c r="F988" s="3315"/>
      <c r="G988" s="3315"/>
      <c r="H988" s="3315"/>
      <c r="I988" s="3315"/>
      <c r="J988" s="3315"/>
      <c r="K988" s="3315"/>
    </row>
    <row r="989" spans="1:11" s="3280" customFormat="1" ht="12.75">
      <c r="A989" s="3321"/>
      <c r="B989" s="3314"/>
      <c r="C989" s="3314"/>
      <c r="D989" s="3314"/>
      <c r="E989" s="3315"/>
      <c r="F989" s="3315"/>
      <c r="G989" s="3315"/>
      <c r="H989" s="3315"/>
      <c r="I989" s="3315"/>
      <c r="J989" s="3315"/>
      <c r="K989" s="3315"/>
    </row>
    <row r="990" spans="1:11" s="3280" customFormat="1" ht="12.75">
      <c r="A990" s="3321"/>
      <c r="B990" s="3314"/>
      <c r="C990" s="3314"/>
      <c r="D990" s="3314"/>
      <c r="E990" s="3315"/>
      <c r="F990" s="3315"/>
      <c r="G990" s="3315"/>
      <c r="H990" s="3315"/>
      <c r="I990" s="3315"/>
      <c r="J990" s="3315"/>
      <c r="K990" s="3315"/>
    </row>
    <row r="991" spans="1:11" s="3280" customFormat="1" ht="12.75">
      <c r="A991" s="3321"/>
      <c r="B991" s="3314"/>
      <c r="C991" s="3314"/>
      <c r="D991" s="3314"/>
      <c r="E991" s="3315"/>
      <c r="F991" s="3315"/>
      <c r="G991" s="3315"/>
      <c r="H991" s="3315"/>
      <c r="I991" s="3315"/>
      <c r="J991" s="3315"/>
      <c r="K991" s="3315"/>
    </row>
    <row r="992" spans="1:11" s="3280" customFormat="1" ht="12.75">
      <c r="A992" s="3321"/>
      <c r="B992" s="3314"/>
      <c r="C992" s="3314"/>
      <c r="D992" s="3314"/>
      <c r="E992" s="3315"/>
      <c r="F992" s="3315"/>
      <c r="G992" s="3315"/>
      <c r="H992" s="3315"/>
      <c r="I992" s="3315"/>
      <c r="J992" s="3315"/>
      <c r="K992" s="3315"/>
    </row>
    <row r="993" spans="1:11" s="3280" customFormat="1" ht="12.75">
      <c r="A993" s="3321"/>
      <c r="B993" s="3314"/>
      <c r="C993" s="3314"/>
      <c r="D993" s="3314"/>
      <c r="E993" s="3315"/>
      <c r="F993" s="3315"/>
      <c r="G993" s="3315"/>
      <c r="H993" s="3315"/>
      <c r="I993" s="3315"/>
      <c r="J993" s="3315"/>
      <c r="K993" s="3315"/>
    </row>
    <row r="994" spans="1:11" s="3280" customFormat="1" ht="12.75">
      <c r="A994" s="3321"/>
      <c r="B994" s="3314"/>
      <c r="C994" s="3314"/>
      <c r="D994" s="3314"/>
      <c r="E994" s="3315"/>
      <c r="F994" s="3315"/>
      <c r="G994" s="3315"/>
      <c r="H994" s="3315"/>
      <c r="I994" s="3315"/>
      <c r="J994" s="3315"/>
      <c r="K994" s="3315"/>
    </row>
    <row r="995" spans="1:11" s="3280" customFormat="1" ht="12.75">
      <c r="A995" s="3321"/>
      <c r="B995" s="3314"/>
      <c r="C995" s="3314"/>
      <c r="D995" s="3314"/>
      <c r="E995" s="3315"/>
      <c r="F995" s="3315"/>
      <c r="G995" s="3315"/>
      <c r="H995" s="3315"/>
      <c r="I995" s="3315"/>
      <c r="J995" s="3315"/>
      <c r="K995" s="3315"/>
    </row>
    <row r="996" spans="1:11" s="3280" customFormat="1" ht="12.75">
      <c r="A996" s="3321"/>
      <c r="B996" s="3314"/>
      <c r="C996" s="3314"/>
      <c r="D996" s="3314"/>
      <c r="E996" s="3315"/>
      <c r="F996" s="3315"/>
      <c r="G996" s="3315"/>
      <c r="H996" s="3315"/>
      <c r="I996" s="3315"/>
      <c r="J996" s="3315"/>
      <c r="K996" s="3315"/>
    </row>
    <row r="997" spans="1:11" s="3280" customFormat="1" ht="12.75">
      <c r="A997" s="3321"/>
      <c r="B997" s="3314"/>
      <c r="C997" s="3314"/>
      <c r="D997" s="3314"/>
      <c r="E997" s="3315"/>
      <c r="F997" s="3315"/>
      <c r="G997" s="3315"/>
      <c r="H997" s="3315"/>
      <c r="I997" s="3315"/>
      <c r="J997" s="3315"/>
      <c r="K997" s="3315"/>
    </row>
    <row r="998" spans="1:11" s="3280" customFormat="1" ht="12.75">
      <c r="A998" s="3321"/>
      <c r="B998" s="3314"/>
      <c r="C998" s="3314"/>
      <c r="D998" s="3314"/>
      <c r="E998" s="3315"/>
      <c r="F998" s="3315"/>
      <c r="G998" s="3315"/>
      <c r="H998" s="3315"/>
      <c r="I998" s="3315"/>
      <c r="J998" s="3315"/>
      <c r="K998" s="3315"/>
    </row>
    <row r="999" spans="1:11" s="3280" customFormat="1" ht="12.75">
      <c r="A999" s="3321"/>
      <c r="B999" s="3314"/>
      <c r="C999" s="3314"/>
      <c r="D999" s="3314"/>
      <c r="E999" s="3315"/>
      <c r="F999" s="3315"/>
      <c r="G999" s="3315"/>
      <c r="H999" s="3315"/>
      <c r="I999" s="3315"/>
      <c r="J999" s="3315"/>
      <c r="K999" s="3315"/>
    </row>
    <row r="1000" spans="1:11" s="3280" customFormat="1" ht="12.75">
      <c r="A1000" s="3321"/>
      <c r="B1000" s="3314"/>
      <c r="C1000" s="3314"/>
      <c r="D1000" s="3314"/>
      <c r="E1000" s="3315"/>
      <c r="F1000" s="3315"/>
      <c r="G1000" s="3315"/>
      <c r="H1000" s="3315"/>
      <c r="I1000" s="3315"/>
      <c r="J1000" s="3315"/>
      <c r="K1000" s="3315"/>
    </row>
    <row r="1001" spans="1:11" s="3280" customFormat="1" ht="12.75">
      <c r="A1001" s="3321"/>
      <c r="B1001" s="3314"/>
      <c r="C1001" s="3314"/>
      <c r="D1001" s="3314"/>
      <c r="E1001" s="3315"/>
      <c r="F1001" s="3315"/>
      <c r="G1001" s="3315"/>
      <c r="H1001" s="3315"/>
      <c r="I1001" s="3315"/>
      <c r="J1001" s="3315"/>
      <c r="K1001" s="3315"/>
    </row>
    <row r="1002" spans="1:11" s="3280" customFormat="1" ht="12.75">
      <c r="A1002" s="3321"/>
      <c r="B1002" s="3314"/>
      <c r="C1002" s="3314"/>
      <c r="D1002" s="3314"/>
      <c r="E1002" s="3315"/>
      <c r="F1002" s="3315"/>
      <c r="G1002" s="3315"/>
      <c r="H1002" s="3315"/>
      <c r="I1002" s="3315"/>
      <c r="J1002" s="3315"/>
      <c r="K1002" s="3315"/>
    </row>
    <row r="1003" spans="1:11" s="3280" customFormat="1" ht="12.75">
      <c r="A1003" s="3321"/>
      <c r="B1003" s="3314"/>
      <c r="C1003" s="3314"/>
      <c r="D1003" s="3314"/>
      <c r="E1003" s="3315"/>
      <c r="F1003" s="3315"/>
      <c r="G1003" s="3315"/>
      <c r="H1003" s="3315"/>
      <c r="I1003" s="3315"/>
      <c r="J1003" s="3315"/>
      <c r="K1003" s="3315"/>
    </row>
    <row r="1004" spans="1:11" s="3280" customFormat="1" ht="12.75">
      <c r="A1004" s="3321"/>
      <c r="B1004" s="3314"/>
      <c r="C1004" s="3314"/>
      <c r="D1004" s="3314"/>
      <c r="E1004" s="3315"/>
      <c r="F1004" s="3315"/>
      <c r="G1004" s="3315"/>
      <c r="H1004" s="3315"/>
      <c r="I1004" s="3315"/>
      <c r="J1004" s="3315"/>
      <c r="K1004" s="3315"/>
    </row>
    <row r="1005" spans="1:11" s="3280" customFormat="1" ht="12.75">
      <c r="A1005" s="3321"/>
      <c r="B1005" s="3314"/>
      <c r="C1005" s="3314"/>
      <c r="D1005" s="3314"/>
      <c r="E1005" s="3315"/>
      <c r="F1005" s="3315"/>
      <c r="G1005" s="3315"/>
      <c r="H1005" s="3315"/>
      <c r="I1005" s="3315"/>
      <c r="J1005" s="3315"/>
      <c r="K1005" s="3315"/>
    </row>
    <row r="1006" spans="1:11" s="3280" customFormat="1" ht="12.75">
      <c r="A1006" s="3321"/>
      <c r="B1006" s="3314"/>
      <c r="C1006" s="3314"/>
      <c r="D1006" s="3314"/>
      <c r="E1006" s="3315"/>
      <c r="F1006" s="3315"/>
      <c r="G1006" s="3315"/>
      <c r="H1006" s="3315"/>
      <c r="I1006" s="3315"/>
      <c r="J1006" s="3315"/>
      <c r="K1006" s="3315"/>
    </row>
    <row r="1007" spans="1:11" s="3280" customFormat="1" ht="12.75">
      <c r="A1007" s="3321"/>
      <c r="B1007" s="3314"/>
      <c r="C1007" s="3314"/>
      <c r="D1007" s="3314"/>
      <c r="E1007" s="3315"/>
      <c r="F1007" s="3315"/>
      <c r="G1007" s="3315"/>
      <c r="H1007" s="3315"/>
      <c r="I1007" s="3315"/>
      <c r="J1007" s="3315"/>
      <c r="K1007" s="3315"/>
    </row>
    <row r="1008" spans="1:11" s="3280" customFormat="1" ht="12.75">
      <c r="A1008" s="3321"/>
      <c r="B1008" s="3314"/>
      <c r="C1008" s="3314"/>
      <c r="D1008" s="3314"/>
      <c r="E1008" s="3315"/>
      <c r="F1008" s="3315"/>
      <c r="G1008" s="3315"/>
      <c r="H1008" s="3315"/>
      <c r="I1008" s="3315"/>
      <c r="J1008" s="3315"/>
      <c r="K1008" s="3315"/>
    </row>
    <row r="1009" spans="1:11" s="3280" customFormat="1" ht="12.75">
      <c r="A1009" s="3321"/>
      <c r="B1009" s="3314"/>
      <c r="C1009" s="3314"/>
      <c r="D1009" s="3314"/>
      <c r="E1009" s="3315"/>
      <c r="F1009" s="3315"/>
      <c r="G1009" s="3315"/>
      <c r="H1009" s="3315"/>
      <c r="I1009" s="3315"/>
      <c r="J1009" s="3315"/>
      <c r="K1009" s="3315"/>
    </row>
    <row r="1010" spans="1:11" s="3280" customFormat="1" ht="12.75">
      <c r="A1010" s="3321"/>
      <c r="B1010" s="3314"/>
      <c r="C1010" s="3314"/>
      <c r="D1010" s="3314"/>
      <c r="E1010" s="3315"/>
      <c r="F1010" s="3315"/>
      <c r="G1010" s="3315"/>
      <c r="H1010" s="3315"/>
      <c r="I1010" s="3315"/>
      <c r="J1010" s="3315"/>
      <c r="K1010" s="3315"/>
    </row>
    <row r="1011" spans="1:11" s="3280" customFormat="1" ht="12.75">
      <c r="A1011" s="3321"/>
      <c r="B1011" s="3314"/>
      <c r="C1011" s="3314"/>
      <c r="D1011" s="3314"/>
      <c r="E1011" s="3315"/>
      <c r="F1011" s="3315"/>
      <c r="G1011" s="3315"/>
      <c r="H1011" s="3315"/>
      <c r="I1011" s="3315"/>
      <c r="J1011" s="3315"/>
      <c r="K1011" s="3315"/>
    </row>
    <row r="1012" spans="1:11" s="3280" customFormat="1" ht="12.75">
      <c r="A1012" s="3321"/>
      <c r="B1012" s="3314"/>
      <c r="C1012" s="3314"/>
      <c r="D1012" s="3314"/>
      <c r="E1012" s="3315"/>
      <c r="F1012" s="3315"/>
      <c r="G1012" s="3315"/>
      <c r="H1012" s="3315"/>
      <c r="I1012" s="3315"/>
      <c r="J1012" s="3315"/>
      <c r="K1012" s="3315"/>
    </row>
    <row r="1013" spans="1:11" s="3280" customFormat="1" ht="12.75">
      <c r="A1013" s="3321"/>
      <c r="B1013" s="3314"/>
      <c r="C1013" s="3314"/>
      <c r="D1013" s="3314"/>
      <c r="E1013" s="3315"/>
      <c r="F1013" s="3315"/>
      <c r="G1013" s="3315"/>
      <c r="H1013" s="3315"/>
      <c r="I1013" s="3315"/>
      <c r="J1013" s="3315"/>
      <c r="K1013" s="3315"/>
    </row>
    <row r="1014" spans="1:11" s="3280" customFormat="1" ht="12.75">
      <c r="A1014" s="3321"/>
      <c r="B1014" s="3314"/>
      <c r="C1014" s="3314"/>
      <c r="D1014" s="3314"/>
      <c r="E1014" s="3315"/>
      <c r="F1014" s="3315"/>
      <c r="G1014" s="3315"/>
      <c r="H1014" s="3315"/>
      <c r="I1014" s="3315"/>
      <c r="J1014" s="3315"/>
      <c r="K1014" s="3315"/>
    </row>
    <row r="1015" spans="1:11" s="3280" customFormat="1" ht="12.75">
      <c r="A1015" s="3321"/>
      <c r="B1015" s="3314"/>
      <c r="C1015" s="3314"/>
      <c r="D1015" s="3314"/>
      <c r="E1015" s="3315"/>
      <c r="F1015" s="3315"/>
      <c r="G1015" s="3315"/>
      <c r="H1015" s="3315"/>
      <c r="I1015" s="3315"/>
      <c r="J1015" s="3315"/>
      <c r="K1015" s="3315"/>
    </row>
    <row r="1016" spans="1:11" s="3280" customFormat="1" ht="12.75">
      <c r="A1016" s="3321"/>
      <c r="B1016" s="3314"/>
      <c r="C1016" s="3314"/>
      <c r="D1016" s="3314"/>
      <c r="E1016" s="3315"/>
      <c r="F1016" s="3315"/>
      <c r="G1016" s="3315"/>
      <c r="H1016" s="3315"/>
      <c r="I1016" s="3315"/>
      <c r="J1016" s="3315"/>
      <c r="K1016" s="3315"/>
    </row>
    <row r="1017" spans="1:11" s="3280" customFormat="1" ht="12.75">
      <c r="A1017" s="3321"/>
      <c r="B1017" s="3314"/>
      <c r="C1017" s="3314"/>
      <c r="D1017" s="3314"/>
      <c r="E1017" s="3315"/>
      <c r="F1017" s="3315"/>
      <c r="G1017" s="3315"/>
      <c r="H1017" s="3315"/>
      <c r="I1017" s="3315"/>
      <c r="J1017" s="3315"/>
      <c r="K1017" s="3315"/>
    </row>
    <row r="1018" spans="1:11" s="3280" customFormat="1" ht="12.75">
      <c r="A1018" s="3321"/>
      <c r="B1018" s="3314"/>
      <c r="C1018" s="3314"/>
      <c r="D1018" s="3314"/>
      <c r="E1018" s="3315"/>
      <c r="F1018" s="3315"/>
      <c r="G1018" s="3315"/>
      <c r="H1018" s="3315"/>
      <c r="I1018" s="3315"/>
      <c r="J1018" s="3315"/>
      <c r="K1018" s="3315"/>
    </row>
    <row r="1019" spans="1:11" s="3280" customFormat="1" ht="12.75">
      <c r="A1019" s="3321"/>
      <c r="B1019" s="3314"/>
      <c r="C1019" s="3314"/>
      <c r="D1019" s="3314"/>
      <c r="E1019" s="3315"/>
      <c r="F1019" s="3315"/>
      <c r="G1019" s="3315"/>
      <c r="H1019" s="3315"/>
      <c r="I1019" s="3315"/>
      <c r="J1019" s="3315"/>
      <c r="K1019" s="3315"/>
    </row>
    <row r="1020" spans="1:11" s="3280" customFormat="1" ht="12.75">
      <c r="A1020" s="3321"/>
      <c r="B1020" s="3314"/>
      <c r="C1020" s="3314"/>
      <c r="D1020" s="3314"/>
      <c r="E1020" s="3315"/>
      <c r="F1020" s="3315"/>
      <c r="G1020" s="3315"/>
      <c r="H1020" s="3315"/>
      <c r="I1020" s="3315"/>
      <c r="J1020" s="3315"/>
      <c r="K1020" s="3315"/>
    </row>
    <row r="1021" spans="1:11" s="3280" customFormat="1" ht="12.75">
      <c r="A1021" s="3321"/>
      <c r="B1021" s="3314"/>
      <c r="C1021" s="3314"/>
      <c r="D1021" s="3314"/>
      <c r="E1021" s="3315"/>
      <c r="F1021" s="3315"/>
      <c r="G1021" s="3315"/>
      <c r="H1021" s="3315"/>
      <c r="I1021" s="3315"/>
      <c r="J1021" s="3315"/>
      <c r="K1021" s="3315"/>
    </row>
    <row r="1022" spans="1:11" s="3280" customFormat="1" ht="12.75">
      <c r="A1022" s="3321"/>
      <c r="B1022" s="3314"/>
      <c r="C1022" s="3314"/>
      <c r="D1022" s="3314"/>
      <c r="E1022" s="3315"/>
      <c r="F1022" s="3315"/>
      <c r="G1022" s="3315"/>
      <c r="H1022" s="3315"/>
      <c r="I1022" s="3315"/>
      <c r="J1022" s="3315"/>
      <c r="K1022" s="3315"/>
    </row>
    <row r="1023" spans="1:11" s="3280" customFormat="1" ht="12.75">
      <c r="A1023" s="3321"/>
      <c r="B1023" s="3314"/>
      <c r="C1023" s="3314"/>
      <c r="D1023" s="3314"/>
      <c r="E1023" s="3315"/>
      <c r="F1023" s="3315"/>
      <c r="G1023" s="3315"/>
      <c r="H1023" s="3315"/>
      <c r="I1023" s="3315"/>
      <c r="J1023" s="3315"/>
      <c r="K1023" s="3315"/>
    </row>
    <row r="1024" spans="1:11" s="3280" customFormat="1" ht="12.75">
      <c r="A1024" s="3321"/>
      <c r="B1024" s="3314"/>
      <c r="C1024" s="3314"/>
      <c r="D1024" s="3314"/>
      <c r="E1024" s="3315"/>
      <c r="F1024" s="3315"/>
      <c r="G1024" s="3315"/>
      <c r="H1024" s="3315"/>
      <c r="I1024" s="3315"/>
      <c r="J1024" s="3315"/>
      <c r="K1024" s="3315"/>
    </row>
    <row r="1025" spans="1:11" s="3280" customFormat="1" ht="12.75">
      <c r="A1025" s="3321"/>
      <c r="B1025" s="3314"/>
      <c r="C1025" s="3314"/>
      <c r="D1025" s="3314"/>
      <c r="E1025" s="3315"/>
      <c r="F1025" s="3315"/>
      <c r="G1025" s="3315"/>
      <c r="H1025" s="3315"/>
      <c r="I1025" s="3315"/>
      <c r="J1025" s="3315"/>
      <c r="K1025" s="3315"/>
    </row>
    <row r="1026" spans="1:11" s="3280" customFormat="1" ht="12.75">
      <c r="A1026" s="3321"/>
      <c r="B1026" s="3314"/>
      <c r="C1026" s="3314"/>
      <c r="D1026" s="3314"/>
      <c r="E1026" s="3315"/>
      <c r="F1026" s="3315"/>
      <c r="G1026" s="3315"/>
      <c r="H1026" s="3315"/>
      <c r="I1026" s="3315"/>
      <c r="J1026" s="3315"/>
      <c r="K1026" s="3315"/>
    </row>
    <row r="1027" spans="1:11" s="3280" customFormat="1" ht="12.75">
      <c r="A1027" s="3321"/>
      <c r="B1027" s="3314"/>
      <c r="C1027" s="3314"/>
      <c r="D1027" s="3314"/>
      <c r="E1027" s="3315"/>
      <c r="F1027" s="3315"/>
      <c r="G1027" s="3315"/>
      <c r="H1027" s="3315"/>
      <c r="I1027" s="3315"/>
      <c r="J1027" s="3315"/>
      <c r="K1027" s="3315"/>
    </row>
    <row r="1028" spans="1:11" s="3280" customFormat="1" ht="12.75">
      <c r="A1028" s="3321"/>
      <c r="B1028" s="3314"/>
      <c r="C1028" s="3314"/>
      <c r="D1028" s="3314"/>
      <c r="E1028" s="3315"/>
      <c r="F1028" s="3315"/>
      <c r="G1028" s="3315"/>
      <c r="H1028" s="3315"/>
      <c r="I1028" s="3315"/>
      <c r="J1028" s="3315"/>
      <c r="K1028" s="3315"/>
    </row>
    <row r="1029" spans="1:11" s="3280" customFormat="1" ht="12.75">
      <c r="A1029" s="3321"/>
      <c r="B1029" s="3314"/>
      <c r="C1029" s="3314"/>
      <c r="D1029" s="3314"/>
      <c r="E1029" s="3315"/>
      <c r="F1029" s="3315"/>
      <c r="G1029" s="3315"/>
      <c r="H1029" s="3315"/>
      <c r="I1029" s="3315"/>
      <c r="J1029" s="3315"/>
      <c r="K1029" s="3315"/>
    </row>
    <row r="1030" spans="1:11" s="3280" customFormat="1" ht="12.75">
      <c r="A1030" s="3321"/>
      <c r="B1030" s="3314"/>
      <c r="C1030" s="3314"/>
      <c r="D1030" s="3314"/>
      <c r="E1030" s="3315"/>
      <c r="F1030" s="3315"/>
      <c r="G1030" s="3315"/>
      <c r="H1030" s="3315"/>
      <c r="I1030" s="3315"/>
      <c r="J1030" s="3315"/>
      <c r="K1030" s="3315"/>
    </row>
    <row r="1031" spans="1:11" s="3280" customFormat="1" ht="12.75">
      <c r="A1031" s="3321"/>
      <c r="B1031" s="3314"/>
      <c r="C1031" s="3314"/>
      <c r="D1031" s="3314"/>
      <c r="E1031" s="3315"/>
      <c r="F1031" s="3315"/>
      <c r="G1031" s="3315"/>
      <c r="H1031" s="3315"/>
      <c r="I1031" s="3315"/>
      <c r="J1031" s="3315"/>
      <c r="K1031" s="3315"/>
    </row>
    <row r="1032" spans="1:11" s="3280" customFormat="1" ht="12.75">
      <c r="A1032" s="3321"/>
      <c r="B1032" s="3314"/>
      <c r="C1032" s="3314"/>
      <c r="D1032" s="3314"/>
      <c r="E1032" s="3315"/>
      <c r="F1032" s="3315"/>
      <c r="G1032" s="3315"/>
      <c r="H1032" s="3315"/>
      <c r="I1032" s="3315"/>
      <c r="J1032" s="3315"/>
      <c r="K1032" s="3315"/>
    </row>
    <row r="1033" spans="1:11" s="3280" customFormat="1" ht="12.75">
      <c r="A1033" s="3321"/>
      <c r="B1033" s="3314"/>
      <c r="C1033" s="3314"/>
      <c r="D1033" s="3314"/>
      <c r="E1033" s="3315"/>
      <c r="F1033" s="3315"/>
      <c r="G1033" s="3315"/>
      <c r="H1033" s="3315"/>
      <c r="I1033" s="3315"/>
      <c r="J1033" s="3315"/>
      <c r="K1033" s="3315"/>
    </row>
    <row r="1034" spans="1:11" s="3280" customFormat="1" ht="12.75">
      <c r="A1034" s="3321"/>
      <c r="B1034" s="3314"/>
      <c r="C1034" s="3314"/>
      <c r="D1034" s="3314"/>
      <c r="E1034" s="3315"/>
      <c r="F1034" s="3315"/>
      <c r="G1034" s="3315"/>
      <c r="H1034" s="3315"/>
      <c r="I1034" s="3315"/>
      <c r="J1034" s="3315"/>
      <c r="K1034" s="3315"/>
    </row>
    <row r="1035" spans="1:11" s="3280" customFormat="1" ht="12.75">
      <c r="A1035" s="3321"/>
      <c r="B1035" s="3314"/>
      <c r="C1035" s="3314"/>
      <c r="D1035" s="3314"/>
      <c r="E1035" s="3315"/>
      <c r="F1035" s="3315"/>
      <c r="G1035" s="3315"/>
      <c r="H1035" s="3315"/>
      <c r="I1035" s="3315"/>
      <c r="J1035" s="3315"/>
      <c r="K1035" s="3315"/>
    </row>
    <row r="1036" spans="1:11" s="3280" customFormat="1" ht="12.75">
      <c r="A1036" s="3321"/>
      <c r="B1036" s="3314"/>
      <c r="C1036" s="3314"/>
      <c r="D1036" s="3314"/>
      <c r="E1036" s="3315"/>
      <c r="F1036" s="3315"/>
      <c r="G1036" s="3315"/>
      <c r="H1036" s="3315"/>
      <c r="I1036" s="3315"/>
      <c r="J1036" s="3315"/>
      <c r="K1036" s="3315"/>
    </row>
    <row r="1037" spans="1:11" s="3280" customFormat="1" ht="12.75">
      <c r="A1037" s="3321"/>
      <c r="B1037" s="3314"/>
      <c r="C1037" s="3314"/>
      <c r="D1037" s="3314"/>
      <c r="E1037" s="3315"/>
      <c r="F1037" s="3315"/>
      <c r="G1037" s="3315"/>
      <c r="H1037" s="3315"/>
      <c r="I1037" s="3315"/>
      <c r="J1037" s="3315"/>
      <c r="K1037" s="3315"/>
    </row>
    <row r="1038" spans="1:11" s="3280" customFormat="1" ht="12.75">
      <c r="A1038" s="3321"/>
      <c r="B1038" s="3314"/>
      <c r="C1038" s="3314"/>
      <c r="D1038" s="3314"/>
      <c r="E1038" s="3315"/>
      <c r="F1038" s="3315"/>
      <c r="G1038" s="3315"/>
      <c r="H1038" s="3315"/>
      <c r="I1038" s="3315"/>
      <c r="J1038" s="3315"/>
      <c r="K1038" s="3315"/>
    </row>
    <row r="1039" spans="1:11" s="3280" customFormat="1" ht="12.75">
      <c r="A1039" s="3321"/>
      <c r="B1039" s="3314"/>
      <c r="C1039" s="3314"/>
      <c r="D1039" s="3314"/>
      <c r="E1039" s="3315"/>
      <c r="F1039" s="3315"/>
      <c r="G1039" s="3315"/>
      <c r="H1039" s="3315"/>
      <c r="I1039" s="3315"/>
      <c r="J1039" s="3315"/>
      <c r="K1039" s="3315"/>
    </row>
    <row r="1040" spans="1:11" s="3280" customFormat="1" ht="12.75">
      <c r="A1040" s="3321"/>
      <c r="B1040" s="3314"/>
      <c r="C1040" s="3314"/>
      <c r="D1040" s="3314"/>
      <c r="E1040" s="3315"/>
      <c r="F1040" s="3315"/>
      <c r="G1040" s="3315"/>
      <c r="H1040" s="3315"/>
      <c r="I1040" s="3315"/>
      <c r="J1040" s="3315"/>
      <c r="K1040" s="3315"/>
    </row>
    <row r="1041" spans="1:11" s="3280" customFormat="1" ht="12.75">
      <c r="A1041" s="3321"/>
      <c r="B1041" s="3314"/>
      <c r="C1041" s="3314"/>
      <c r="D1041" s="3314"/>
      <c r="E1041" s="3315"/>
      <c r="F1041" s="3315"/>
      <c r="G1041" s="3315"/>
      <c r="H1041" s="3315"/>
      <c r="I1041" s="3315"/>
      <c r="J1041" s="3315"/>
      <c r="K1041" s="3315"/>
    </row>
    <row r="1042" spans="1:11" s="3280" customFormat="1" ht="12.75">
      <c r="A1042" s="3321"/>
      <c r="B1042" s="3314"/>
      <c r="C1042" s="3314"/>
      <c r="D1042" s="3314"/>
      <c r="E1042" s="3315"/>
      <c r="F1042" s="3315"/>
      <c r="G1042" s="3315"/>
      <c r="H1042" s="3315"/>
      <c r="I1042" s="3315"/>
      <c r="J1042" s="3315"/>
      <c r="K1042" s="3315"/>
    </row>
    <row r="1043" spans="1:11" s="3280" customFormat="1" ht="12.75">
      <c r="A1043" s="3321"/>
      <c r="B1043" s="3314"/>
      <c r="C1043" s="3314"/>
      <c r="D1043" s="3314"/>
      <c r="E1043" s="3315"/>
      <c r="F1043" s="3315"/>
      <c r="G1043" s="3315"/>
      <c r="H1043" s="3315"/>
      <c r="I1043" s="3315"/>
      <c r="J1043" s="3315"/>
      <c r="K1043" s="3315"/>
    </row>
    <row r="1044" spans="1:11" s="3280" customFormat="1" ht="12.75">
      <c r="A1044" s="3321"/>
      <c r="B1044" s="3314"/>
      <c r="C1044" s="3314"/>
      <c r="D1044" s="3314"/>
      <c r="E1044" s="3315"/>
      <c r="F1044" s="3315"/>
      <c r="G1044" s="3315"/>
      <c r="H1044" s="3315"/>
      <c r="I1044" s="3315"/>
      <c r="J1044" s="3315"/>
      <c r="K1044" s="3315"/>
    </row>
    <row r="1045" spans="1:11" s="3280" customFormat="1" ht="12.75">
      <c r="A1045" s="3321"/>
      <c r="B1045" s="3314"/>
      <c r="C1045" s="3314"/>
      <c r="D1045" s="3314"/>
      <c r="E1045" s="3315"/>
      <c r="F1045" s="3315"/>
      <c r="G1045" s="3315"/>
      <c r="H1045" s="3315"/>
      <c r="I1045" s="3315"/>
      <c r="J1045" s="3315"/>
      <c r="K1045" s="3315"/>
    </row>
    <row r="1046" spans="1:11" s="3280" customFormat="1" ht="12.75">
      <c r="A1046" s="3321"/>
      <c r="B1046" s="3314"/>
      <c r="C1046" s="3314"/>
      <c r="D1046" s="3314"/>
      <c r="E1046" s="3315"/>
      <c r="F1046" s="3315"/>
      <c r="G1046" s="3315"/>
      <c r="H1046" s="3315"/>
      <c r="I1046" s="3315"/>
      <c r="J1046" s="3315"/>
      <c r="K1046" s="3315"/>
    </row>
    <row r="1047" spans="1:11" s="3280" customFormat="1" ht="12.75">
      <c r="A1047" s="3321"/>
      <c r="B1047" s="3314"/>
      <c r="C1047" s="3314"/>
      <c r="D1047" s="3314"/>
      <c r="E1047" s="3315"/>
      <c r="F1047" s="3315"/>
      <c r="G1047" s="3315"/>
      <c r="H1047" s="3315"/>
      <c r="I1047" s="3315"/>
      <c r="J1047" s="3315"/>
      <c r="K1047" s="3315"/>
    </row>
    <row r="1048" spans="1:11" s="3280" customFormat="1" ht="12.75">
      <c r="A1048" s="3321"/>
      <c r="B1048" s="3314"/>
      <c r="C1048" s="3314"/>
      <c r="D1048" s="3314"/>
      <c r="E1048" s="3315"/>
      <c r="F1048" s="3315"/>
      <c r="G1048" s="3315"/>
      <c r="H1048" s="3315"/>
      <c r="I1048" s="3315"/>
      <c r="J1048" s="3315"/>
      <c r="K1048" s="3315"/>
    </row>
    <row r="1049" spans="1:11" s="3280" customFormat="1" ht="12.75">
      <c r="A1049" s="3321"/>
      <c r="B1049" s="3314"/>
      <c r="C1049" s="3314"/>
      <c r="D1049" s="3314"/>
      <c r="E1049" s="3315"/>
      <c r="F1049" s="3315"/>
      <c r="G1049" s="3315"/>
      <c r="H1049" s="3315"/>
      <c r="I1049" s="3315"/>
      <c r="J1049" s="3315"/>
      <c r="K1049" s="3315"/>
    </row>
    <row r="1050" spans="1:11" s="3280" customFormat="1" ht="12.75">
      <c r="A1050" s="3321"/>
      <c r="B1050" s="3314"/>
      <c r="C1050" s="3314"/>
      <c r="D1050" s="3314"/>
      <c r="E1050" s="3315"/>
      <c r="F1050" s="3315"/>
      <c r="G1050" s="3315"/>
      <c r="H1050" s="3315"/>
      <c r="I1050" s="3315"/>
      <c r="J1050" s="3315"/>
      <c r="K1050" s="3315"/>
    </row>
    <row r="1051" spans="1:11" s="3280" customFormat="1" ht="12.75">
      <c r="A1051" s="3321"/>
      <c r="B1051" s="3314"/>
      <c r="C1051" s="3314"/>
      <c r="D1051" s="3314"/>
      <c r="E1051" s="3315"/>
      <c r="F1051" s="3315"/>
      <c r="G1051" s="3315"/>
      <c r="H1051" s="3315"/>
      <c r="I1051" s="3315"/>
      <c r="J1051" s="3315"/>
      <c r="K1051" s="3315"/>
    </row>
    <row r="1052" spans="1:11" s="3280" customFormat="1" ht="12.75">
      <c r="A1052" s="3321"/>
      <c r="B1052" s="3314"/>
      <c r="C1052" s="3314"/>
      <c r="D1052" s="3314"/>
      <c r="E1052" s="3315"/>
      <c r="F1052" s="3315"/>
      <c r="G1052" s="3315"/>
      <c r="H1052" s="3315"/>
      <c r="I1052" s="3315"/>
      <c r="J1052" s="3315"/>
      <c r="K1052" s="3315"/>
    </row>
    <row r="1053" spans="1:11" s="3280" customFormat="1" ht="12.75">
      <c r="A1053" s="3321"/>
      <c r="B1053" s="3314"/>
      <c r="C1053" s="3314"/>
      <c r="D1053" s="3314"/>
      <c r="E1053" s="3315"/>
      <c r="F1053" s="3315"/>
      <c r="G1053" s="3315"/>
      <c r="H1053" s="3315"/>
      <c r="I1053" s="3315"/>
      <c r="J1053" s="3315"/>
      <c r="K1053" s="3315"/>
    </row>
    <row r="1054" spans="1:11" s="3280" customFormat="1" ht="12.75">
      <c r="A1054" s="3321"/>
      <c r="B1054" s="3314"/>
      <c r="C1054" s="3314"/>
      <c r="D1054" s="3314"/>
      <c r="E1054" s="3315"/>
      <c r="F1054" s="3315"/>
      <c r="G1054" s="3315"/>
      <c r="H1054" s="3315"/>
      <c r="I1054" s="3315"/>
      <c r="J1054" s="3315"/>
      <c r="K1054" s="3315"/>
    </row>
    <row r="1055" spans="1:11" s="3280" customFormat="1" ht="12.75">
      <c r="A1055" s="3321"/>
      <c r="B1055" s="3314"/>
      <c r="C1055" s="3314"/>
      <c r="D1055" s="3314"/>
      <c r="E1055" s="3315"/>
      <c r="F1055" s="3315"/>
      <c r="G1055" s="3315"/>
      <c r="H1055" s="3315"/>
      <c r="I1055" s="3315"/>
      <c r="J1055" s="3315"/>
      <c r="K1055" s="3315"/>
    </row>
    <row r="1056" spans="1:11" s="3280" customFormat="1" ht="12.75">
      <c r="A1056" s="3321"/>
      <c r="B1056" s="3314"/>
      <c r="C1056" s="3314"/>
      <c r="D1056" s="3314"/>
      <c r="E1056" s="3315"/>
      <c r="F1056" s="3315"/>
      <c r="G1056" s="3315"/>
      <c r="H1056" s="3315"/>
      <c r="I1056" s="3315"/>
      <c r="J1056" s="3315"/>
      <c r="K1056" s="3315"/>
    </row>
    <row r="1057" spans="1:11" s="3280" customFormat="1" ht="12.75">
      <c r="A1057" s="3321"/>
      <c r="B1057" s="3314"/>
      <c r="C1057" s="3314"/>
      <c r="D1057" s="3314"/>
      <c r="E1057" s="3315"/>
      <c r="F1057" s="3315"/>
      <c r="G1057" s="3315"/>
      <c r="H1057" s="3315"/>
      <c r="I1057" s="3315"/>
      <c r="J1057" s="3315"/>
      <c r="K1057" s="3315"/>
    </row>
    <row r="1058" spans="1:11" s="3280" customFormat="1" ht="12.75">
      <c r="A1058" s="3321"/>
      <c r="B1058" s="3314"/>
      <c r="C1058" s="3314"/>
      <c r="D1058" s="3314"/>
      <c r="E1058" s="3315"/>
      <c r="F1058" s="3315"/>
      <c r="G1058" s="3315"/>
      <c r="H1058" s="3315"/>
      <c r="I1058" s="3315"/>
      <c r="J1058" s="3315"/>
      <c r="K1058" s="3315"/>
    </row>
    <row r="1059" spans="1:11" s="3280" customFormat="1" ht="12.75">
      <c r="A1059" s="3321"/>
      <c r="B1059" s="3314"/>
      <c r="C1059" s="3314"/>
      <c r="D1059" s="3314"/>
      <c r="E1059" s="3315"/>
      <c r="F1059" s="3315"/>
      <c r="G1059" s="3315"/>
      <c r="H1059" s="3315"/>
      <c r="I1059" s="3315"/>
      <c r="J1059" s="3315"/>
      <c r="K1059" s="3315"/>
    </row>
    <row r="1060" spans="1:11" s="3280" customFormat="1" ht="12.75">
      <c r="A1060" s="3321"/>
      <c r="B1060" s="3314"/>
      <c r="C1060" s="3314"/>
      <c r="D1060" s="3314"/>
      <c r="E1060" s="3315"/>
      <c r="F1060" s="3315"/>
      <c r="G1060" s="3315"/>
      <c r="H1060" s="3315"/>
      <c r="I1060" s="3315"/>
      <c r="J1060" s="3315"/>
      <c r="K1060" s="3315"/>
    </row>
    <row r="1061" spans="1:11" s="3280" customFormat="1" ht="12.75">
      <c r="A1061" s="3321"/>
      <c r="B1061" s="3314"/>
      <c r="C1061" s="3314"/>
      <c r="D1061" s="3314"/>
      <c r="E1061" s="3315"/>
      <c r="F1061" s="3315"/>
      <c r="G1061" s="3315"/>
      <c r="H1061" s="3315"/>
      <c r="I1061" s="3315"/>
      <c r="J1061" s="3315"/>
      <c r="K1061" s="3315"/>
    </row>
    <row r="1062" spans="1:11" s="3280" customFormat="1" ht="12.75">
      <c r="A1062" s="3321"/>
      <c r="B1062" s="3314"/>
      <c r="C1062" s="3314"/>
      <c r="D1062" s="3314"/>
      <c r="E1062" s="3315"/>
      <c r="F1062" s="3315"/>
      <c r="G1062" s="3315"/>
      <c r="H1062" s="3315"/>
      <c r="I1062" s="3315"/>
      <c r="J1062" s="3315"/>
      <c r="K1062" s="3315"/>
    </row>
    <row r="1063" spans="1:11" s="3280" customFormat="1" ht="12.75">
      <c r="A1063" s="3321"/>
      <c r="B1063" s="3314"/>
      <c r="C1063" s="3314"/>
      <c r="D1063" s="3314"/>
      <c r="E1063" s="3315"/>
      <c r="F1063" s="3315"/>
      <c r="G1063" s="3315"/>
      <c r="H1063" s="3315"/>
      <c r="I1063" s="3315"/>
      <c r="J1063" s="3315"/>
      <c r="K1063" s="3315"/>
    </row>
    <row r="1064" spans="1:11" s="3280" customFormat="1" ht="12.75">
      <c r="A1064" s="3321"/>
      <c r="B1064" s="3314"/>
      <c r="C1064" s="3314"/>
      <c r="D1064" s="3314"/>
      <c r="E1064" s="3315"/>
      <c r="F1064" s="3315"/>
      <c r="G1064" s="3315"/>
      <c r="H1064" s="3315"/>
      <c r="I1064" s="3315"/>
      <c r="J1064" s="3315"/>
      <c r="K1064" s="3315"/>
    </row>
    <row r="1065" spans="1:11" s="3280" customFormat="1" ht="12.75">
      <c r="A1065" s="3321"/>
      <c r="B1065" s="3314"/>
      <c r="C1065" s="3314"/>
      <c r="D1065" s="3314"/>
      <c r="E1065" s="3315"/>
      <c r="F1065" s="3315"/>
      <c r="G1065" s="3315"/>
      <c r="H1065" s="3315"/>
      <c r="I1065" s="3315"/>
      <c r="J1065" s="3315"/>
      <c r="K1065" s="3315"/>
    </row>
    <row r="1066" spans="1:11" s="3280" customFormat="1" ht="12.75">
      <c r="A1066" s="3321"/>
      <c r="B1066" s="3314"/>
      <c r="C1066" s="3314"/>
      <c r="D1066" s="3314"/>
      <c r="E1066" s="3315"/>
      <c r="F1066" s="3315"/>
      <c r="G1066" s="3315"/>
      <c r="H1066" s="3315"/>
      <c r="I1066" s="3315"/>
      <c r="J1066" s="3315"/>
      <c r="K1066" s="3315"/>
    </row>
    <row r="1067" spans="1:11" s="3280" customFormat="1" ht="12.75">
      <c r="A1067" s="3321"/>
      <c r="B1067" s="3314"/>
      <c r="C1067" s="3314"/>
      <c r="D1067" s="3314"/>
      <c r="E1067" s="3315"/>
      <c r="F1067" s="3315"/>
      <c r="G1067" s="3315"/>
      <c r="H1067" s="3315"/>
      <c r="I1067" s="3315"/>
      <c r="J1067" s="3315"/>
      <c r="K1067" s="3315"/>
    </row>
    <row r="1068" spans="1:11" s="3280" customFormat="1" ht="12.75">
      <c r="A1068" s="3321"/>
      <c r="B1068" s="3314"/>
      <c r="C1068" s="3314"/>
      <c r="D1068" s="3314"/>
      <c r="E1068" s="3315"/>
      <c r="F1068" s="3315"/>
      <c r="G1068" s="3315"/>
      <c r="H1068" s="3315"/>
      <c r="I1068" s="3315"/>
      <c r="J1068" s="3315"/>
      <c r="K1068" s="3315"/>
    </row>
    <row r="1069" spans="1:11" s="3280" customFormat="1" ht="12.75">
      <c r="A1069" s="3321"/>
      <c r="B1069" s="3314"/>
      <c r="C1069" s="3314"/>
      <c r="D1069" s="3314"/>
      <c r="E1069" s="3315"/>
      <c r="F1069" s="3315"/>
      <c r="G1069" s="3315"/>
      <c r="H1069" s="3315"/>
      <c r="I1069" s="3315"/>
      <c r="J1069" s="3315"/>
      <c r="K1069" s="3315"/>
    </row>
    <row r="1070" spans="1:11" s="3280" customFormat="1" ht="12.75">
      <c r="A1070" s="3321"/>
      <c r="B1070" s="3314"/>
      <c r="C1070" s="3314"/>
      <c r="D1070" s="3314"/>
      <c r="E1070" s="3315"/>
      <c r="F1070" s="3315"/>
      <c r="G1070" s="3315"/>
      <c r="H1070" s="3315"/>
      <c r="I1070" s="3315"/>
      <c r="J1070" s="3315"/>
      <c r="K1070" s="3315"/>
    </row>
    <row r="1071" spans="1:11" s="3280" customFormat="1" ht="12.75">
      <c r="A1071" s="3321"/>
      <c r="B1071" s="3314"/>
      <c r="C1071" s="3314"/>
      <c r="D1071" s="3314"/>
      <c r="E1071" s="3315"/>
      <c r="F1071" s="3315"/>
      <c r="G1071" s="3315"/>
      <c r="H1071" s="3315"/>
      <c r="I1071" s="3315"/>
      <c r="J1071" s="3315"/>
      <c r="K1071" s="3315"/>
    </row>
    <row r="1072" spans="1:11" s="3280" customFormat="1" ht="12.75">
      <c r="A1072" s="3321"/>
      <c r="B1072" s="3314"/>
      <c r="C1072" s="3314"/>
      <c r="D1072" s="3314"/>
      <c r="E1072" s="3315"/>
      <c r="F1072" s="3315"/>
      <c r="G1072" s="3315"/>
      <c r="H1072" s="3315"/>
      <c r="I1072" s="3315"/>
      <c r="J1072" s="3315"/>
      <c r="K1072" s="3315"/>
    </row>
    <row r="1073" spans="1:11" s="3280" customFormat="1" ht="12.75">
      <c r="A1073" s="3321"/>
      <c r="B1073" s="3314"/>
      <c r="C1073" s="3314"/>
      <c r="D1073" s="3314"/>
      <c r="E1073" s="3315"/>
      <c r="F1073" s="3315"/>
      <c r="G1073" s="3315"/>
      <c r="H1073" s="3315"/>
      <c r="I1073" s="3315"/>
      <c r="J1073" s="3315"/>
      <c r="K1073" s="3315"/>
    </row>
    <row r="1074" spans="1:11" s="3280" customFormat="1" ht="12.75">
      <c r="A1074" s="3321"/>
      <c r="B1074" s="3314"/>
      <c r="C1074" s="3314"/>
      <c r="D1074" s="3314"/>
      <c r="E1074" s="3315"/>
      <c r="F1074" s="3315"/>
      <c r="G1074" s="3315"/>
      <c r="H1074" s="3315"/>
      <c r="I1074" s="3315"/>
      <c r="J1074" s="3315"/>
      <c r="K1074" s="3315"/>
    </row>
    <row r="1075" spans="1:11" s="3280" customFormat="1" ht="12.75">
      <c r="A1075" s="3321"/>
      <c r="B1075" s="3314"/>
      <c r="C1075" s="3314"/>
      <c r="D1075" s="3314"/>
      <c r="E1075" s="3315"/>
      <c r="F1075" s="3315"/>
      <c r="G1075" s="3315"/>
      <c r="H1075" s="3315"/>
      <c r="I1075" s="3315"/>
      <c r="J1075" s="3315"/>
      <c r="K1075" s="3315"/>
    </row>
    <row r="1076" spans="1:11" s="3280" customFormat="1" ht="12.75">
      <c r="A1076" s="3321"/>
      <c r="B1076" s="3314"/>
      <c r="C1076" s="3314"/>
      <c r="D1076" s="3314"/>
      <c r="E1076" s="3315"/>
      <c r="F1076" s="3315"/>
      <c r="G1076" s="3315"/>
      <c r="H1076" s="3315"/>
      <c r="I1076" s="3315"/>
      <c r="J1076" s="3315"/>
      <c r="K1076" s="3315"/>
    </row>
    <row r="1077" spans="1:11" s="3280" customFormat="1" ht="12.75">
      <c r="A1077" s="3321"/>
      <c r="B1077" s="3314"/>
      <c r="C1077" s="3314"/>
      <c r="D1077" s="3314"/>
      <c r="E1077" s="3315"/>
      <c r="F1077" s="3315"/>
      <c r="G1077" s="3315"/>
      <c r="H1077" s="3315"/>
      <c r="I1077" s="3315"/>
      <c r="J1077" s="3315"/>
      <c r="K1077" s="3315"/>
    </row>
    <row r="1078" spans="1:11" s="3280" customFormat="1" ht="12.75">
      <c r="A1078" s="3321"/>
      <c r="B1078" s="3314"/>
      <c r="C1078" s="3314"/>
      <c r="D1078" s="3314"/>
      <c r="E1078" s="3315"/>
      <c r="F1078" s="3315"/>
      <c r="G1078" s="3315"/>
      <c r="H1078" s="3315"/>
      <c r="I1078" s="3315"/>
      <c r="J1078" s="3315"/>
      <c r="K1078" s="3315"/>
    </row>
    <row r="1079" spans="1:11" s="3280" customFormat="1" ht="12.75">
      <c r="A1079" s="3321"/>
      <c r="B1079" s="3314"/>
      <c r="C1079" s="3314"/>
      <c r="D1079" s="3314"/>
      <c r="E1079" s="3315"/>
      <c r="F1079" s="3315"/>
      <c r="G1079" s="3315"/>
      <c r="H1079" s="3315"/>
      <c r="I1079" s="3315"/>
      <c r="J1079" s="3315"/>
      <c r="K1079" s="3315"/>
    </row>
    <row r="1080" spans="1:11" s="3280" customFormat="1" ht="12.75">
      <c r="A1080" s="3321"/>
      <c r="B1080" s="3314"/>
      <c r="C1080" s="3314"/>
      <c r="D1080" s="3314"/>
      <c r="E1080" s="3315"/>
      <c r="F1080" s="3315"/>
      <c r="G1080" s="3315"/>
      <c r="H1080" s="3315"/>
      <c r="I1080" s="3315"/>
      <c r="J1080" s="3315"/>
      <c r="K1080" s="3315"/>
    </row>
    <row r="1081" spans="1:11" s="3280" customFormat="1" ht="12.75">
      <c r="A1081" s="3321"/>
      <c r="B1081" s="3314"/>
      <c r="C1081" s="3314"/>
      <c r="D1081" s="3314"/>
      <c r="E1081" s="3315"/>
      <c r="F1081" s="3315"/>
      <c r="G1081" s="3315"/>
      <c r="H1081" s="3315"/>
      <c r="I1081" s="3315"/>
      <c r="J1081" s="3315"/>
      <c r="K1081" s="3315"/>
    </row>
    <row r="1082" spans="1:11" s="3280" customFormat="1" ht="12.75">
      <c r="A1082" s="3321"/>
      <c r="B1082" s="3314"/>
      <c r="C1082" s="3314"/>
      <c r="D1082" s="3314"/>
      <c r="E1082" s="3315"/>
      <c r="F1082" s="3315"/>
      <c r="G1082" s="3315"/>
      <c r="H1082" s="3315"/>
      <c r="I1082" s="3315"/>
      <c r="J1082" s="3315"/>
      <c r="K1082" s="3315"/>
    </row>
    <row r="1083" spans="1:11" s="3280" customFormat="1" ht="12.75">
      <c r="A1083" s="3321"/>
      <c r="B1083" s="3314"/>
      <c r="C1083" s="3314"/>
      <c r="D1083" s="3314"/>
      <c r="E1083" s="3315"/>
      <c r="F1083" s="3315"/>
      <c r="G1083" s="3315"/>
      <c r="H1083" s="3315"/>
      <c r="I1083" s="3315"/>
      <c r="J1083" s="3315"/>
      <c r="K1083" s="3315"/>
    </row>
    <row r="1084" spans="1:11" s="3280" customFormat="1" ht="12.75">
      <c r="A1084" s="3321"/>
      <c r="B1084" s="3314"/>
      <c r="C1084" s="3314"/>
      <c r="D1084" s="3314"/>
      <c r="E1084" s="3315"/>
      <c r="F1084" s="3315"/>
      <c r="G1084" s="3315"/>
      <c r="H1084" s="3315"/>
      <c r="I1084" s="3315"/>
      <c r="J1084" s="3315"/>
      <c r="K1084" s="3315"/>
    </row>
    <row r="1085" spans="1:11" s="3280" customFormat="1" ht="12.75">
      <c r="A1085" s="3321"/>
      <c r="B1085" s="3314"/>
      <c r="C1085" s="3314"/>
      <c r="D1085" s="3314"/>
      <c r="E1085" s="3315"/>
      <c r="F1085" s="3315"/>
      <c r="G1085" s="3315"/>
      <c r="H1085" s="3315"/>
      <c r="I1085" s="3315"/>
      <c r="J1085" s="3315"/>
      <c r="K1085" s="3315"/>
    </row>
    <row r="1086" spans="1:11" s="3280" customFormat="1" ht="12.75">
      <c r="A1086" s="3321"/>
      <c r="B1086" s="3314"/>
      <c r="C1086" s="3314"/>
      <c r="D1086" s="3314"/>
      <c r="E1086" s="3315"/>
      <c r="F1086" s="3315"/>
      <c r="G1086" s="3315"/>
      <c r="H1086" s="3315"/>
      <c r="I1086" s="3315"/>
      <c r="J1086" s="3315"/>
      <c r="K1086" s="3315"/>
    </row>
    <row r="1087" spans="1:11" s="3280" customFormat="1" ht="12.75">
      <c r="A1087" s="3321"/>
      <c r="B1087" s="3314"/>
      <c r="C1087" s="3314"/>
      <c r="D1087" s="3314"/>
      <c r="E1087" s="3315"/>
      <c r="F1087" s="3315"/>
      <c r="G1087" s="3315"/>
      <c r="H1087" s="3315"/>
      <c r="I1087" s="3315"/>
      <c r="J1087" s="3315"/>
      <c r="K1087" s="3315"/>
    </row>
    <row r="1088" spans="1:11" s="3280" customFormat="1" ht="12.75">
      <c r="A1088" s="3321"/>
      <c r="B1088" s="3314"/>
      <c r="C1088" s="3314"/>
      <c r="D1088" s="3314"/>
      <c r="E1088" s="3315"/>
      <c r="F1088" s="3315"/>
      <c r="G1088" s="3315"/>
      <c r="H1088" s="3315"/>
      <c r="I1088" s="3315"/>
      <c r="J1088" s="3315"/>
      <c r="K1088" s="3315"/>
    </row>
    <row r="1089" spans="1:11" s="3280" customFormat="1" ht="12.75">
      <c r="A1089" s="3321"/>
      <c r="B1089" s="3314"/>
      <c r="C1089" s="3314"/>
      <c r="D1089" s="3314"/>
      <c r="E1089" s="3315"/>
      <c r="F1089" s="3315"/>
      <c r="G1089" s="3315"/>
      <c r="H1089" s="3315"/>
      <c r="I1089" s="3315"/>
      <c r="J1089" s="3315"/>
      <c r="K1089" s="3315"/>
    </row>
    <row r="1090" spans="1:11" s="3280" customFormat="1" ht="12.75">
      <c r="A1090" s="3321"/>
      <c r="B1090" s="3314"/>
      <c r="C1090" s="3314"/>
      <c r="D1090" s="3314"/>
      <c r="E1090" s="3315"/>
      <c r="F1090" s="3315"/>
      <c r="G1090" s="3315"/>
      <c r="H1090" s="3315"/>
      <c r="I1090" s="3315"/>
      <c r="J1090" s="3315"/>
      <c r="K1090" s="3315"/>
    </row>
    <row r="1091" spans="1:11" s="3280" customFormat="1" ht="12.75">
      <c r="A1091" s="3321"/>
      <c r="B1091" s="3314"/>
      <c r="C1091" s="3314"/>
      <c r="D1091" s="3314"/>
      <c r="E1091" s="3315"/>
      <c r="F1091" s="3315"/>
      <c r="G1091" s="3315"/>
      <c r="H1091" s="3315"/>
      <c r="I1091" s="3315"/>
      <c r="J1091" s="3315"/>
      <c r="K1091" s="3315"/>
    </row>
    <row r="1092" spans="1:11" s="3280" customFormat="1" ht="12.75">
      <c r="A1092" s="3321"/>
      <c r="B1092" s="3314"/>
      <c r="C1092" s="3314"/>
      <c r="D1092" s="3314"/>
      <c r="E1092" s="3315"/>
      <c r="F1092" s="3315"/>
      <c r="G1092" s="3315"/>
      <c r="H1092" s="3315"/>
      <c r="I1092" s="3315"/>
      <c r="J1092" s="3315"/>
      <c r="K1092" s="3315"/>
    </row>
    <row r="1093" spans="1:11" s="3280" customFormat="1" ht="12.75">
      <c r="A1093" s="3321"/>
      <c r="B1093" s="3314"/>
      <c r="C1093" s="3314"/>
      <c r="D1093" s="3314"/>
      <c r="E1093" s="3315"/>
      <c r="F1093" s="3315"/>
      <c r="G1093" s="3315"/>
      <c r="H1093" s="3315"/>
      <c r="I1093" s="3315"/>
      <c r="J1093" s="3315"/>
      <c r="K1093" s="3315"/>
    </row>
    <row r="1094" spans="1:11" s="3280" customFormat="1" ht="12.75">
      <c r="A1094" s="3321"/>
      <c r="B1094" s="3314"/>
      <c r="C1094" s="3314"/>
      <c r="D1094" s="3314"/>
      <c r="E1094" s="3315"/>
      <c r="F1094" s="3315"/>
      <c r="G1094" s="3315"/>
      <c r="H1094" s="3315"/>
      <c r="I1094" s="3315"/>
      <c r="J1094" s="3315"/>
      <c r="K1094" s="3315"/>
    </row>
    <row r="1095" spans="1:11" s="3280" customFormat="1" ht="12.75">
      <c r="A1095" s="3321"/>
      <c r="B1095" s="3314"/>
      <c r="C1095" s="3314"/>
      <c r="D1095" s="3314"/>
      <c r="E1095" s="3315"/>
      <c r="F1095" s="3315"/>
      <c r="G1095" s="3315"/>
      <c r="H1095" s="3315"/>
      <c r="I1095" s="3315"/>
      <c r="J1095" s="3315"/>
      <c r="K1095" s="3315"/>
    </row>
    <row r="1096" spans="1:11" s="3280" customFormat="1" ht="12.75">
      <c r="A1096" s="3321"/>
      <c r="B1096" s="3314"/>
      <c r="C1096" s="3314"/>
      <c r="D1096" s="3314"/>
      <c r="E1096" s="3315"/>
      <c r="F1096" s="3315"/>
      <c r="G1096" s="3315"/>
      <c r="H1096" s="3315"/>
      <c r="I1096" s="3315"/>
      <c r="J1096" s="3315"/>
      <c r="K1096" s="3315"/>
    </row>
    <row r="1097" spans="1:11" s="3280" customFormat="1" ht="12.75">
      <c r="A1097" s="3321"/>
      <c r="B1097" s="3314"/>
      <c r="C1097" s="3314"/>
      <c r="D1097" s="3314"/>
      <c r="E1097" s="3315"/>
      <c r="F1097" s="3315"/>
      <c r="G1097" s="3315"/>
      <c r="H1097" s="3315"/>
      <c r="I1097" s="3315"/>
      <c r="J1097" s="3315"/>
      <c r="K1097" s="3315"/>
    </row>
    <row r="1098" spans="1:11" s="3280" customFormat="1" ht="12.75">
      <c r="A1098" s="3321"/>
      <c r="B1098" s="3314"/>
      <c r="C1098" s="3314"/>
      <c r="D1098" s="3314"/>
      <c r="E1098" s="3315"/>
      <c r="F1098" s="3315"/>
      <c r="G1098" s="3315"/>
      <c r="H1098" s="3315"/>
      <c r="I1098" s="3315"/>
      <c r="J1098" s="3315"/>
      <c r="K1098" s="3315"/>
    </row>
    <row r="1099" spans="1:11" s="3280" customFormat="1" ht="12.75">
      <c r="A1099" s="3321"/>
      <c r="B1099" s="3314"/>
      <c r="C1099" s="3314"/>
      <c r="D1099" s="3314"/>
      <c r="E1099" s="3315"/>
      <c r="F1099" s="3315"/>
      <c r="G1099" s="3315"/>
      <c r="H1099" s="3315"/>
      <c r="I1099" s="3315"/>
      <c r="J1099" s="3315"/>
      <c r="K1099" s="3315"/>
    </row>
    <row r="1100" spans="1:11" s="3280" customFormat="1" ht="12.75">
      <c r="A1100" s="3321"/>
      <c r="B1100" s="3314"/>
      <c r="C1100" s="3314"/>
      <c r="D1100" s="3314"/>
      <c r="E1100" s="3315"/>
      <c r="F1100" s="3315"/>
      <c r="G1100" s="3315"/>
      <c r="H1100" s="3315"/>
      <c r="I1100" s="3315"/>
      <c r="J1100" s="3315"/>
      <c r="K1100" s="3315"/>
    </row>
    <row r="1101" spans="1:11" s="3280" customFormat="1" ht="12.75">
      <c r="A1101" s="3321"/>
      <c r="B1101" s="3314"/>
      <c r="C1101" s="3314"/>
      <c r="D1101" s="3314"/>
      <c r="E1101" s="3315"/>
      <c r="F1101" s="3315"/>
      <c r="G1101" s="3315"/>
      <c r="H1101" s="3315"/>
      <c r="I1101" s="3315"/>
      <c r="J1101" s="3315"/>
      <c r="K1101" s="3315"/>
    </row>
    <row r="1102" spans="1:11" s="3280" customFormat="1" ht="12.75">
      <c r="A1102" s="3321"/>
      <c r="B1102" s="3314"/>
      <c r="C1102" s="3314"/>
      <c r="D1102" s="3314"/>
      <c r="E1102" s="3315"/>
      <c r="F1102" s="3315"/>
      <c r="G1102" s="3315"/>
      <c r="H1102" s="3315"/>
      <c r="I1102" s="3315"/>
      <c r="J1102" s="3315"/>
      <c r="K1102" s="3315"/>
    </row>
    <row r="1103" spans="1:11" s="3280" customFormat="1" ht="12.75">
      <c r="A1103" s="3321"/>
      <c r="B1103" s="3314"/>
      <c r="C1103" s="3314"/>
      <c r="D1103" s="3314"/>
      <c r="E1103" s="3315"/>
      <c r="F1103" s="3315"/>
      <c r="G1103" s="3315"/>
      <c r="H1103" s="3315"/>
      <c r="I1103" s="3315"/>
      <c r="J1103" s="3315"/>
      <c r="K1103" s="3315"/>
    </row>
    <row r="1104" spans="1:11" s="3280" customFormat="1" ht="12.75">
      <c r="A1104" s="3321"/>
      <c r="B1104" s="3314"/>
      <c r="C1104" s="3314"/>
      <c r="D1104" s="3314"/>
      <c r="E1104" s="3315"/>
      <c r="F1104" s="3315"/>
      <c r="G1104" s="3315"/>
      <c r="H1104" s="3315"/>
      <c r="I1104" s="3315"/>
      <c r="J1104" s="3315"/>
      <c r="K1104" s="3315"/>
    </row>
    <row r="1105" spans="1:11" s="3280" customFormat="1" ht="12.75">
      <c r="A1105" s="3321"/>
      <c r="B1105" s="3314"/>
      <c r="C1105" s="3314"/>
      <c r="D1105" s="3314"/>
      <c r="E1105" s="3315"/>
      <c r="F1105" s="3315"/>
      <c r="G1105" s="3315"/>
      <c r="H1105" s="3315"/>
      <c r="I1105" s="3315"/>
      <c r="J1105" s="3315"/>
      <c r="K1105" s="3315"/>
    </row>
    <row r="1106" spans="1:11" s="3280" customFormat="1" ht="12.75">
      <c r="A1106" s="3321"/>
      <c r="B1106" s="3314"/>
      <c r="C1106" s="3314"/>
      <c r="D1106" s="3314"/>
      <c r="E1106" s="3315"/>
      <c r="F1106" s="3315"/>
      <c r="G1106" s="3315"/>
      <c r="H1106" s="3315"/>
      <c r="I1106" s="3315"/>
      <c r="J1106" s="3315"/>
      <c r="K1106" s="3315"/>
    </row>
    <row r="1107" spans="1:11" s="3280" customFormat="1" ht="12.75">
      <c r="A1107" s="3321"/>
      <c r="B1107" s="3314"/>
      <c r="C1107" s="3314"/>
      <c r="D1107" s="3314"/>
      <c r="E1107" s="3315"/>
      <c r="F1107" s="3315"/>
      <c r="G1107" s="3315"/>
      <c r="H1107" s="3315"/>
      <c r="I1107" s="3315"/>
      <c r="J1107" s="3315"/>
      <c r="K1107" s="3315"/>
    </row>
    <row r="1108" spans="1:11" s="3280" customFormat="1" ht="12.75">
      <c r="A1108" s="3321"/>
      <c r="B1108" s="3314"/>
      <c r="C1108" s="3314"/>
      <c r="D1108" s="3314"/>
      <c r="E1108" s="3315"/>
      <c r="F1108" s="3315"/>
      <c r="G1108" s="3315"/>
      <c r="H1108" s="3315"/>
      <c r="I1108" s="3315"/>
      <c r="J1108" s="3315"/>
      <c r="K1108" s="3315"/>
    </row>
    <row r="1109" spans="1:11" s="3280" customFormat="1" ht="12.75">
      <c r="A1109" s="3321"/>
      <c r="B1109" s="3314"/>
      <c r="C1109" s="3314"/>
      <c r="D1109" s="3314"/>
      <c r="E1109" s="3315"/>
      <c r="F1109" s="3315"/>
      <c r="G1109" s="3315"/>
      <c r="H1109" s="3315"/>
      <c r="I1109" s="3315"/>
      <c r="J1109" s="3315"/>
      <c r="K1109" s="3315"/>
    </row>
    <row r="1110" spans="1:11" s="3280" customFormat="1" ht="12.75">
      <c r="A1110" s="3321"/>
      <c r="B1110" s="3314"/>
      <c r="C1110" s="3314"/>
      <c r="D1110" s="3314"/>
      <c r="E1110" s="3315"/>
      <c r="F1110" s="3315"/>
      <c r="G1110" s="3315"/>
      <c r="H1110" s="3315"/>
      <c r="I1110" s="3315"/>
      <c r="J1110" s="3315"/>
      <c r="K1110" s="3315"/>
    </row>
    <row r="1111" spans="1:11" s="3280" customFormat="1" ht="12.75">
      <c r="A1111" s="3321"/>
      <c r="B1111" s="3314"/>
      <c r="C1111" s="3314"/>
      <c r="D1111" s="3314"/>
      <c r="E1111" s="3315"/>
      <c r="F1111" s="3315"/>
      <c r="G1111" s="3315"/>
      <c r="H1111" s="3315"/>
      <c r="I1111" s="3315"/>
      <c r="J1111" s="3315"/>
      <c r="K1111" s="3315"/>
    </row>
    <row r="1112" spans="1:11" s="3280" customFormat="1" ht="12.75">
      <c r="A1112" s="3321"/>
      <c r="B1112" s="3314"/>
      <c r="C1112" s="3314"/>
      <c r="D1112" s="3314"/>
      <c r="E1112" s="3315"/>
      <c r="F1112" s="3315"/>
      <c r="G1112" s="3315"/>
      <c r="H1112" s="3315"/>
      <c r="I1112" s="3315"/>
      <c r="J1112" s="3315"/>
      <c r="K1112" s="3315"/>
    </row>
    <row r="1113" spans="1:11" s="3280" customFormat="1" ht="12.75">
      <c r="A1113" s="3321"/>
      <c r="B1113" s="3314"/>
      <c r="C1113" s="3314"/>
      <c r="D1113" s="3314"/>
      <c r="E1113" s="3315"/>
      <c r="F1113" s="3315"/>
      <c r="G1113" s="3315"/>
      <c r="H1113" s="3315"/>
      <c r="I1113" s="3315"/>
      <c r="J1113" s="3315"/>
      <c r="K1113" s="3315"/>
    </row>
    <row r="1114" spans="1:11" s="3280" customFormat="1" ht="12.75">
      <c r="A1114" s="3321"/>
      <c r="B1114" s="3314"/>
      <c r="C1114" s="3314"/>
      <c r="D1114" s="3314"/>
      <c r="E1114" s="3315"/>
      <c r="F1114" s="3315"/>
      <c r="G1114" s="3315"/>
      <c r="H1114" s="3315"/>
      <c r="I1114" s="3315"/>
      <c r="J1114" s="3315"/>
      <c r="K1114" s="3315"/>
    </row>
    <row r="1115" spans="1:11" s="3280" customFormat="1" ht="12.75">
      <c r="A1115" s="3321"/>
      <c r="B1115" s="3314"/>
      <c r="C1115" s="3314"/>
      <c r="D1115" s="3314"/>
      <c r="E1115" s="3315"/>
      <c r="F1115" s="3315"/>
      <c r="G1115" s="3315"/>
      <c r="H1115" s="3315"/>
      <c r="I1115" s="3315"/>
      <c r="J1115" s="3315"/>
      <c r="K1115" s="3315"/>
    </row>
    <row r="1116" spans="1:11" s="3280" customFormat="1" ht="12.75">
      <c r="A1116" s="3321"/>
      <c r="B1116" s="3314"/>
      <c r="C1116" s="3314"/>
      <c r="D1116" s="3314"/>
      <c r="E1116" s="3315"/>
      <c r="F1116" s="3315"/>
      <c r="G1116" s="3315"/>
      <c r="H1116" s="3315"/>
      <c r="I1116" s="3315"/>
      <c r="J1116" s="3315"/>
      <c r="K1116" s="3315"/>
    </row>
    <row r="1117" spans="1:11" s="3280" customFormat="1" ht="12.75">
      <c r="A1117" s="3321"/>
      <c r="B1117" s="3314"/>
      <c r="C1117" s="3314"/>
      <c r="D1117" s="3314"/>
      <c r="E1117" s="3315"/>
      <c r="F1117" s="3315"/>
      <c r="G1117" s="3315"/>
      <c r="H1117" s="3315"/>
      <c r="I1117" s="3315"/>
      <c r="J1117" s="3315"/>
      <c r="K1117" s="3315"/>
    </row>
    <row r="1118" spans="1:11" s="3280" customFormat="1" ht="12.75">
      <c r="A1118" s="3321"/>
      <c r="B1118" s="3314"/>
      <c r="C1118" s="3314"/>
      <c r="D1118" s="3314"/>
      <c r="E1118" s="3315"/>
      <c r="F1118" s="3315"/>
      <c r="G1118" s="3315"/>
      <c r="H1118" s="3315"/>
      <c r="I1118" s="3315"/>
      <c r="J1118" s="3315"/>
      <c r="K1118" s="3315"/>
    </row>
    <row r="1119" spans="1:11" s="3280" customFormat="1" ht="12.75">
      <c r="A1119" s="3321"/>
      <c r="B1119" s="3314"/>
      <c r="C1119" s="3314"/>
      <c r="D1119" s="3314"/>
      <c r="E1119" s="3315"/>
      <c r="F1119" s="3315"/>
      <c r="G1119" s="3315"/>
      <c r="H1119" s="3315"/>
      <c r="I1119" s="3315"/>
      <c r="J1119" s="3315"/>
      <c r="K1119" s="3315"/>
    </row>
    <row r="1120" spans="1:11" s="3280" customFormat="1" ht="12.75">
      <c r="A1120" s="3321"/>
      <c r="B1120" s="3314"/>
      <c r="C1120" s="3314"/>
      <c r="D1120" s="3314"/>
      <c r="E1120" s="3315"/>
      <c r="F1120" s="3315"/>
      <c r="G1120" s="3315"/>
      <c r="H1120" s="3315"/>
      <c r="I1120" s="3315"/>
      <c r="J1120" s="3315"/>
      <c r="K1120" s="3315"/>
    </row>
    <row r="1121" spans="1:11" s="3280" customFormat="1" ht="12.75">
      <c r="A1121" s="3321"/>
      <c r="B1121" s="3314"/>
      <c r="C1121" s="3314"/>
      <c r="D1121" s="3314"/>
      <c r="E1121" s="3315"/>
      <c r="F1121" s="3315"/>
      <c r="G1121" s="3315"/>
      <c r="H1121" s="3315"/>
      <c r="I1121" s="3315"/>
      <c r="J1121" s="3315"/>
      <c r="K1121" s="3315"/>
    </row>
    <row r="1122" spans="1:11" s="3280" customFormat="1" ht="12.75">
      <c r="A1122" s="3321"/>
      <c r="B1122" s="3314"/>
      <c r="C1122" s="3314"/>
      <c r="D1122" s="3314"/>
      <c r="E1122" s="3315"/>
      <c r="F1122" s="3315"/>
      <c r="G1122" s="3315"/>
      <c r="H1122" s="3315"/>
      <c r="I1122" s="3315"/>
      <c r="J1122" s="3315"/>
      <c r="K1122" s="3315"/>
    </row>
    <row r="1123" spans="1:11" s="3280" customFormat="1" ht="12.75">
      <c r="A1123" s="3321"/>
      <c r="B1123" s="3314"/>
      <c r="C1123" s="3314"/>
      <c r="D1123" s="3314"/>
      <c r="E1123" s="3315"/>
      <c r="F1123" s="3315"/>
      <c r="G1123" s="3315"/>
      <c r="H1123" s="3315"/>
      <c r="I1123" s="3315"/>
      <c r="J1123" s="3315"/>
      <c r="K1123" s="3315"/>
    </row>
    <row r="1124" spans="1:11" s="3280" customFormat="1" ht="12.75">
      <c r="A1124" s="3321"/>
      <c r="B1124" s="3314"/>
      <c r="C1124" s="3314"/>
      <c r="D1124" s="3314"/>
      <c r="E1124" s="3315"/>
      <c r="F1124" s="3315"/>
      <c r="G1124" s="3315"/>
      <c r="H1124" s="3315"/>
      <c r="I1124" s="3315"/>
      <c r="J1124" s="3315"/>
      <c r="K1124" s="3315"/>
    </row>
    <row r="1125" spans="1:11" s="3280" customFormat="1" ht="12.75">
      <c r="A1125" s="3321"/>
      <c r="B1125" s="3314"/>
      <c r="C1125" s="3314"/>
      <c r="D1125" s="3314"/>
      <c r="E1125" s="3315"/>
      <c r="F1125" s="3315"/>
      <c r="G1125" s="3315"/>
      <c r="H1125" s="3315"/>
      <c r="I1125" s="3315"/>
      <c r="J1125" s="3315"/>
      <c r="K1125" s="3315"/>
    </row>
    <row r="1126" spans="1:11" s="3280" customFormat="1" ht="12.75">
      <c r="A1126" s="3321"/>
      <c r="B1126" s="3314"/>
      <c r="C1126" s="3314"/>
      <c r="D1126" s="3314"/>
      <c r="E1126" s="3315"/>
      <c r="F1126" s="3315"/>
      <c r="G1126" s="3315"/>
      <c r="H1126" s="3315"/>
      <c r="I1126" s="3315"/>
      <c r="J1126" s="3315"/>
      <c r="K1126" s="3315"/>
    </row>
    <row r="1127" spans="1:11" s="3280" customFormat="1" ht="12.75">
      <c r="A1127" s="3321"/>
      <c r="B1127" s="3314"/>
      <c r="C1127" s="3314"/>
      <c r="D1127" s="3314"/>
      <c r="E1127" s="3315"/>
      <c r="F1127" s="3315"/>
      <c r="G1127" s="3315"/>
      <c r="H1127" s="3315"/>
      <c r="I1127" s="3315"/>
      <c r="J1127" s="3315"/>
      <c r="K1127" s="3315"/>
    </row>
    <row r="1128" spans="1:11" s="3280" customFormat="1" ht="12.75">
      <c r="A1128" s="3321"/>
      <c r="B1128" s="3314"/>
      <c r="C1128" s="3314"/>
      <c r="D1128" s="3314"/>
      <c r="E1128" s="3315"/>
      <c r="F1128" s="3315"/>
      <c r="G1128" s="3315"/>
      <c r="H1128" s="3315"/>
      <c r="I1128" s="3315"/>
      <c r="J1128" s="3315"/>
      <c r="K1128" s="3315"/>
    </row>
    <row r="1129" spans="1:11" s="3280" customFormat="1" ht="12.75">
      <c r="A1129" s="3321"/>
      <c r="B1129" s="3314"/>
      <c r="C1129" s="3314"/>
      <c r="D1129" s="3314"/>
      <c r="E1129" s="3315"/>
      <c r="F1129" s="3315"/>
      <c r="G1129" s="3315"/>
      <c r="H1129" s="3315"/>
      <c r="I1129" s="3315"/>
      <c r="J1129" s="3315"/>
      <c r="K1129" s="3315"/>
    </row>
    <row r="1130" spans="1:11" s="3280" customFormat="1" ht="12.75">
      <c r="A1130" s="3321"/>
      <c r="B1130" s="3314"/>
      <c r="C1130" s="3314"/>
      <c r="D1130" s="3314"/>
      <c r="E1130" s="3315"/>
      <c r="F1130" s="3315"/>
      <c r="G1130" s="3315"/>
      <c r="H1130" s="3315"/>
      <c r="I1130" s="3315"/>
      <c r="J1130" s="3315"/>
      <c r="K1130" s="3315"/>
    </row>
    <row r="1131" spans="1:11" s="3280" customFormat="1" ht="12.75">
      <c r="A1131" s="3321"/>
      <c r="B1131" s="3314"/>
      <c r="C1131" s="3314"/>
      <c r="D1131" s="3314"/>
      <c r="E1131" s="3315"/>
      <c r="F1131" s="3315"/>
      <c r="G1131" s="3315"/>
      <c r="H1131" s="3315"/>
      <c r="I1131" s="3315"/>
      <c r="J1131" s="3315"/>
      <c r="K1131" s="3315"/>
    </row>
    <row r="1132" spans="1:11" s="3280" customFormat="1" ht="12.75">
      <c r="A1132" s="3321"/>
      <c r="B1132" s="3314"/>
      <c r="C1132" s="3314"/>
      <c r="D1132" s="3314"/>
      <c r="E1132" s="3315"/>
      <c r="F1132" s="3315"/>
      <c r="G1132" s="3315"/>
      <c r="H1132" s="3315"/>
      <c r="I1132" s="3315"/>
      <c r="J1132" s="3315"/>
      <c r="K1132" s="3315"/>
    </row>
    <row r="1133" spans="1:11" s="3280" customFormat="1" ht="12.75">
      <c r="A1133" s="3321"/>
      <c r="B1133" s="3314"/>
      <c r="C1133" s="3314"/>
      <c r="D1133" s="3314"/>
      <c r="E1133" s="3315"/>
      <c r="F1133" s="3315"/>
      <c r="G1133" s="3315"/>
      <c r="H1133" s="3315"/>
      <c r="I1133" s="3315"/>
      <c r="J1133" s="3315"/>
      <c r="K1133" s="3315"/>
    </row>
    <row r="1134" spans="1:11" s="3280" customFormat="1" ht="12.75">
      <c r="A1134" s="3321"/>
      <c r="B1134" s="3314"/>
      <c r="C1134" s="3314"/>
      <c r="D1134" s="3314"/>
      <c r="E1134" s="3315"/>
      <c r="F1134" s="3315"/>
      <c r="G1134" s="3315"/>
      <c r="H1134" s="3315"/>
      <c r="I1134" s="3315"/>
      <c r="J1134" s="3315"/>
      <c r="K1134" s="3315"/>
    </row>
    <row r="1135" spans="1:11" s="3280" customFormat="1" ht="12.75">
      <c r="A1135" s="3321"/>
      <c r="B1135" s="3314"/>
      <c r="C1135" s="3314"/>
      <c r="D1135" s="3314"/>
      <c r="E1135" s="3315"/>
      <c r="F1135" s="3315"/>
      <c r="G1135" s="3315"/>
      <c r="H1135" s="3315"/>
      <c r="I1135" s="3315"/>
      <c r="J1135" s="3315"/>
      <c r="K1135" s="3315"/>
    </row>
    <row r="1136" spans="1:11" s="3280" customFormat="1" ht="12.75">
      <c r="A1136" s="3321"/>
      <c r="B1136" s="3314"/>
      <c r="C1136" s="3314"/>
      <c r="D1136" s="3314"/>
      <c r="E1136" s="3315"/>
      <c r="F1136" s="3315"/>
      <c r="G1136" s="3315"/>
      <c r="H1136" s="3315"/>
      <c r="I1136" s="3315"/>
      <c r="J1136" s="3315"/>
      <c r="K1136" s="3315"/>
    </row>
    <row r="1137" spans="1:11" s="3280" customFormat="1" ht="12.75">
      <c r="A1137" s="3321"/>
      <c r="B1137" s="3314"/>
      <c r="C1137" s="3314"/>
      <c r="D1137" s="3314"/>
      <c r="E1137" s="3315"/>
      <c r="F1137" s="3315"/>
      <c r="G1137" s="3315"/>
      <c r="H1137" s="3315"/>
      <c r="I1137" s="3315"/>
      <c r="J1137" s="3315"/>
      <c r="K1137" s="3315"/>
    </row>
    <row r="1138" spans="1:11" s="3280" customFormat="1" ht="12.75">
      <c r="A1138" s="3321"/>
      <c r="B1138" s="3314"/>
      <c r="C1138" s="3314"/>
      <c r="D1138" s="3314"/>
      <c r="E1138" s="3315"/>
      <c r="F1138" s="3315"/>
      <c r="G1138" s="3315"/>
      <c r="H1138" s="3315"/>
      <c r="I1138" s="3315"/>
      <c r="J1138" s="3315"/>
      <c r="K1138" s="3315"/>
    </row>
    <row r="1139" spans="1:11" s="3280" customFormat="1" ht="12.75">
      <c r="A1139" s="3321"/>
      <c r="B1139" s="3314"/>
      <c r="C1139" s="3314"/>
      <c r="D1139" s="3314"/>
      <c r="E1139" s="3315"/>
      <c r="F1139" s="3315"/>
      <c r="G1139" s="3315"/>
      <c r="H1139" s="3315"/>
      <c r="I1139" s="3315"/>
      <c r="J1139" s="3315"/>
      <c r="K1139" s="3315"/>
    </row>
    <row r="1140" spans="1:11" s="3280" customFormat="1" ht="12.75">
      <c r="A1140" s="3321"/>
      <c r="B1140" s="3314"/>
      <c r="C1140" s="3314"/>
      <c r="D1140" s="3314"/>
      <c r="E1140" s="3315"/>
      <c r="F1140" s="3315"/>
      <c r="G1140" s="3315"/>
      <c r="H1140" s="3315"/>
      <c r="I1140" s="3315"/>
      <c r="J1140" s="3315"/>
      <c r="K1140" s="3315"/>
    </row>
    <row r="1141" spans="1:11" s="3280" customFormat="1" ht="12.75">
      <c r="A1141" s="3321"/>
      <c r="B1141" s="3314"/>
      <c r="C1141" s="3314"/>
      <c r="D1141" s="3314"/>
      <c r="E1141" s="3315"/>
      <c r="F1141" s="3315"/>
      <c r="G1141" s="3315"/>
      <c r="H1141" s="3315"/>
      <c r="I1141" s="3315"/>
      <c r="J1141" s="3315"/>
      <c r="K1141" s="3315"/>
    </row>
    <row r="1142" spans="1:11" s="3280" customFormat="1" ht="12.75">
      <c r="A1142" s="3321"/>
      <c r="B1142" s="3314"/>
      <c r="C1142" s="3314"/>
      <c r="D1142" s="3314"/>
      <c r="E1142" s="3315"/>
      <c r="F1142" s="3315"/>
      <c r="G1142" s="3315"/>
      <c r="H1142" s="3315"/>
      <c r="I1142" s="3315"/>
      <c r="J1142" s="3315"/>
      <c r="K1142" s="3315"/>
    </row>
    <row r="1143" spans="1:11" s="3280" customFormat="1" ht="12.75">
      <c r="A1143" s="3321"/>
      <c r="B1143" s="3314"/>
      <c r="C1143" s="3314"/>
      <c r="D1143" s="3314"/>
      <c r="E1143" s="3315"/>
      <c r="F1143" s="3315"/>
      <c r="G1143" s="3315"/>
      <c r="H1143" s="3315"/>
      <c r="I1143" s="3315"/>
      <c r="J1143" s="3315"/>
      <c r="K1143" s="3315"/>
    </row>
    <row r="1144" spans="1:11" s="3280" customFormat="1" ht="12.75">
      <c r="A1144" s="3321"/>
      <c r="B1144" s="3314"/>
      <c r="C1144" s="3314"/>
      <c r="D1144" s="3314"/>
      <c r="E1144" s="3315"/>
      <c r="F1144" s="3315"/>
      <c r="G1144" s="3315"/>
      <c r="H1144" s="3315"/>
      <c r="I1144" s="3315"/>
      <c r="J1144" s="3315"/>
      <c r="K1144" s="3315"/>
    </row>
    <row r="1145" spans="1:11" s="3280" customFormat="1" ht="12.75">
      <c r="A1145" s="3321"/>
      <c r="B1145" s="3314"/>
      <c r="C1145" s="3314"/>
      <c r="D1145" s="3314"/>
      <c r="E1145" s="3315"/>
      <c r="F1145" s="3315"/>
      <c r="G1145" s="3315"/>
      <c r="H1145" s="3315"/>
      <c r="I1145" s="3315"/>
      <c r="J1145" s="3315"/>
      <c r="K1145" s="3315"/>
    </row>
    <row r="1146" spans="1:11" s="3280" customFormat="1" ht="12.75">
      <c r="A1146" s="3321"/>
      <c r="B1146" s="3314"/>
      <c r="C1146" s="3314"/>
      <c r="D1146" s="3314"/>
      <c r="E1146" s="3315"/>
      <c r="F1146" s="3315"/>
      <c r="G1146" s="3315"/>
      <c r="H1146" s="3315"/>
      <c r="I1146" s="3315"/>
      <c r="J1146" s="3315"/>
      <c r="K1146" s="3315"/>
    </row>
    <row r="1147" spans="1:11" s="3280" customFormat="1" ht="12.75">
      <c r="A1147" s="3321"/>
      <c r="B1147" s="3314"/>
      <c r="C1147" s="3314"/>
      <c r="D1147" s="3314"/>
      <c r="E1147" s="3315"/>
      <c r="F1147" s="3315"/>
      <c r="G1147" s="3315"/>
      <c r="H1147" s="3315"/>
      <c r="I1147" s="3315"/>
      <c r="J1147" s="3315"/>
      <c r="K1147" s="3315"/>
    </row>
    <row r="1148" spans="1:11" s="3280" customFormat="1" ht="12.75">
      <c r="A1148" s="3321"/>
      <c r="B1148" s="3314"/>
      <c r="C1148" s="3314"/>
      <c r="D1148" s="3314"/>
      <c r="E1148" s="3315"/>
      <c r="F1148" s="3315"/>
      <c r="G1148" s="3315"/>
      <c r="H1148" s="3315"/>
      <c r="I1148" s="3315"/>
      <c r="J1148" s="3315"/>
      <c r="K1148" s="3315"/>
    </row>
    <row r="1149" spans="1:11" s="3280" customFormat="1" ht="12.75">
      <c r="A1149" s="3321"/>
      <c r="B1149" s="3314"/>
      <c r="C1149" s="3314"/>
      <c r="D1149" s="3314"/>
      <c r="E1149" s="3315"/>
      <c r="F1149" s="3315"/>
      <c r="G1149" s="3315"/>
      <c r="H1149" s="3315"/>
      <c r="I1149" s="3315"/>
      <c r="J1149" s="3315"/>
      <c r="K1149" s="3315"/>
    </row>
    <row r="1150" spans="1:11" s="3280" customFormat="1" ht="12.75">
      <c r="A1150" s="3321"/>
      <c r="B1150" s="3314"/>
      <c r="C1150" s="3314"/>
      <c r="D1150" s="3314"/>
      <c r="E1150" s="3315"/>
      <c r="F1150" s="3315"/>
      <c r="G1150" s="3315"/>
      <c r="H1150" s="3315"/>
      <c r="I1150" s="3315"/>
      <c r="J1150" s="3315"/>
      <c r="K1150" s="3315"/>
    </row>
    <row r="1151" spans="1:11" s="3280" customFormat="1" ht="12.75">
      <c r="A1151" s="3321"/>
      <c r="B1151" s="3314"/>
      <c r="C1151" s="3314"/>
      <c r="D1151" s="3314"/>
      <c r="E1151" s="3315"/>
      <c r="F1151" s="3315"/>
      <c r="G1151" s="3315"/>
      <c r="H1151" s="3315"/>
      <c r="I1151" s="3315"/>
      <c r="J1151" s="3315"/>
      <c r="K1151" s="3315"/>
    </row>
    <row r="1152" spans="1:11" s="3280" customFormat="1" ht="12.75">
      <c r="A1152" s="3321"/>
      <c r="B1152" s="3314"/>
      <c r="C1152" s="3314"/>
      <c r="D1152" s="3314"/>
      <c r="E1152" s="3315"/>
      <c r="F1152" s="3315"/>
      <c r="G1152" s="3315"/>
      <c r="H1152" s="3315"/>
      <c r="I1152" s="3315"/>
      <c r="J1152" s="3315"/>
      <c r="K1152" s="3315"/>
    </row>
    <row r="1153" spans="1:11" s="3280" customFormat="1" ht="12.75">
      <c r="A1153" s="3321"/>
      <c r="B1153" s="3314"/>
      <c r="C1153" s="3314"/>
      <c r="D1153" s="3314"/>
      <c r="E1153" s="3315"/>
      <c r="F1153" s="3315"/>
      <c r="G1153" s="3315"/>
      <c r="H1153" s="3315"/>
      <c r="I1153" s="3315"/>
      <c r="J1153" s="3315"/>
      <c r="K1153" s="3315"/>
    </row>
    <row r="1154" spans="1:11" s="3280" customFormat="1" ht="12.75">
      <c r="A1154" s="3321"/>
      <c r="B1154" s="3314"/>
      <c r="C1154" s="3314"/>
      <c r="D1154" s="3314"/>
      <c r="E1154" s="3315"/>
      <c r="F1154" s="3315"/>
      <c r="G1154" s="3315"/>
      <c r="H1154" s="3315"/>
      <c r="I1154" s="3315"/>
      <c r="J1154" s="3315"/>
      <c r="K1154" s="3315"/>
    </row>
    <row r="1155" spans="1:11" s="3280" customFormat="1" ht="12.75">
      <c r="A1155" s="3321"/>
      <c r="B1155" s="3314"/>
      <c r="C1155" s="3314"/>
      <c r="D1155" s="3314"/>
      <c r="E1155" s="3315"/>
      <c r="F1155" s="3315"/>
      <c r="G1155" s="3315"/>
      <c r="H1155" s="3315"/>
      <c r="I1155" s="3315"/>
      <c r="J1155" s="3315"/>
      <c r="K1155" s="3315"/>
    </row>
    <row r="1156" spans="1:11" s="3280" customFormat="1" ht="12.75">
      <c r="A1156" s="3321"/>
      <c r="B1156" s="3314"/>
      <c r="C1156" s="3314"/>
      <c r="D1156" s="3314"/>
      <c r="E1156" s="3315"/>
      <c r="F1156" s="3315"/>
      <c r="G1156" s="3315"/>
      <c r="H1156" s="3315"/>
      <c r="I1156" s="3315"/>
      <c r="J1156" s="3315"/>
      <c r="K1156" s="3315"/>
    </row>
    <row r="1157" spans="1:11" s="3280" customFormat="1" ht="12.75">
      <c r="A1157" s="3321"/>
      <c r="B1157" s="3314"/>
      <c r="C1157" s="3314"/>
      <c r="D1157" s="3314"/>
      <c r="E1157" s="3315"/>
      <c r="F1157" s="3315"/>
      <c r="G1157" s="3315"/>
      <c r="H1157" s="3315"/>
      <c r="I1157" s="3315"/>
      <c r="J1157" s="3315"/>
      <c r="K1157" s="3315"/>
    </row>
    <row r="1158" spans="1:11" s="3280" customFormat="1" ht="12.75">
      <c r="A1158" s="3321"/>
      <c r="B1158" s="3314"/>
      <c r="C1158" s="3314"/>
      <c r="D1158" s="3314"/>
      <c r="E1158" s="3315"/>
      <c r="F1158" s="3315"/>
      <c r="G1158" s="3315"/>
      <c r="H1158" s="3315"/>
      <c r="I1158" s="3315"/>
      <c r="J1158" s="3315"/>
      <c r="K1158" s="3315"/>
    </row>
    <row r="1159" spans="1:11" s="3280" customFormat="1" ht="12.75">
      <c r="A1159" s="3321"/>
      <c r="B1159" s="3314"/>
      <c r="C1159" s="3314"/>
      <c r="D1159" s="3314"/>
      <c r="E1159" s="3315"/>
      <c r="F1159" s="3315"/>
      <c r="G1159" s="3315"/>
      <c r="H1159" s="3315"/>
      <c r="I1159" s="3315"/>
      <c r="J1159" s="3315"/>
      <c r="K1159" s="3315"/>
    </row>
    <row r="1160" spans="1:11" s="3280" customFormat="1" ht="12.75">
      <c r="A1160" s="3321"/>
      <c r="B1160" s="3314"/>
      <c r="C1160" s="3314"/>
      <c r="D1160" s="3314"/>
      <c r="E1160" s="3315"/>
      <c r="F1160" s="3315"/>
      <c r="G1160" s="3315"/>
      <c r="H1160" s="3315"/>
      <c r="I1160" s="3315"/>
      <c r="J1160" s="3315"/>
      <c r="K1160" s="3315"/>
    </row>
    <row r="1161" spans="1:11" s="3280" customFormat="1" ht="12.75">
      <c r="A1161" s="3321"/>
      <c r="B1161" s="3314"/>
      <c r="C1161" s="3314"/>
      <c r="D1161" s="3314"/>
      <c r="E1161" s="3315"/>
      <c r="F1161" s="3315"/>
      <c r="G1161" s="3315"/>
      <c r="H1161" s="3315"/>
      <c r="I1161" s="3315"/>
      <c r="J1161" s="3315"/>
      <c r="K1161" s="3315"/>
    </row>
    <row r="1162" spans="1:11" s="3280" customFormat="1" ht="12.75">
      <c r="A1162" s="3321"/>
      <c r="B1162" s="3314"/>
      <c r="C1162" s="3314"/>
      <c r="D1162" s="3314"/>
      <c r="E1162" s="3315"/>
      <c r="F1162" s="3315"/>
      <c r="G1162" s="3315"/>
      <c r="H1162" s="3315"/>
      <c r="I1162" s="3315"/>
      <c r="J1162" s="3315"/>
      <c r="K1162" s="3315"/>
    </row>
    <row r="1163" spans="1:11" s="3280" customFormat="1" ht="12.75">
      <c r="A1163" s="3321"/>
      <c r="B1163" s="3314"/>
      <c r="C1163" s="3314"/>
      <c r="D1163" s="3314"/>
      <c r="E1163" s="3315"/>
      <c r="F1163" s="3315"/>
      <c r="G1163" s="3315"/>
      <c r="H1163" s="3315"/>
      <c r="I1163" s="3315"/>
      <c r="J1163" s="3315"/>
      <c r="K1163" s="3315"/>
    </row>
    <row r="1164" spans="1:11" s="3280" customFormat="1" ht="12.75">
      <c r="A1164" s="3321"/>
      <c r="B1164" s="3314"/>
      <c r="C1164" s="3314"/>
      <c r="D1164" s="3314"/>
      <c r="E1164" s="3315"/>
      <c r="F1164" s="3315"/>
      <c r="G1164" s="3315"/>
      <c r="H1164" s="3315"/>
      <c r="I1164" s="3315"/>
      <c r="J1164" s="3315"/>
      <c r="K1164" s="3315"/>
    </row>
    <row r="1165" spans="1:11" s="3280" customFormat="1" ht="12.75">
      <c r="A1165" s="3321"/>
      <c r="B1165" s="3314"/>
      <c r="C1165" s="3314"/>
      <c r="D1165" s="3314"/>
      <c r="E1165" s="3315"/>
      <c r="F1165" s="3315"/>
      <c r="G1165" s="3315"/>
      <c r="H1165" s="3315"/>
      <c r="I1165" s="3315"/>
      <c r="J1165" s="3315"/>
      <c r="K1165" s="3315"/>
    </row>
    <row r="1166" spans="1:11" s="3280" customFormat="1" ht="12.75">
      <c r="A1166" s="3321"/>
      <c r="B1166" s="3314"/>
      <c r="C1166" s="3314"/>
      <c r="D1166" s="3314"/>
      <c r="E1166" s="3315"/>
      <c r="F1166" s="3315"/>
      <c r="G1166" s="3315"/>
      <c r="H1166" s="3315"/>
      <c r="I1166" s="3315"/>
      <c r="J1166" s="3315"/>
      <c r="K1166" s="3315"/>
    </row>
    <row r="1167" spans="1:11" s="3280" customFormat="1" ht="12.75">
      <c r="A1167" s="3321"/>
      <c r="B1167" s="3314"/>
      <c r="C1167" s="3314"/>
      <c r="D1167" s="3314"/>
      <c r="E1167" s="3315"/>
      <c r="F1167" s="3315"/>
      <c r="G1167" s="3315"/>
      <c r="H1167" s="3315"/>
      <c r="I1167" s="3315"/>
      <c r="J1167" s="3315"/>
      <c r="K1167" s="3315"/>
    </row>
    <row r="1168" spans="1:11" s="3280" customFormat="1" ht="12.75">
      <c r="A1168" s="3321"/>
      <c r="B1168" s="3314"/>
      <c r="C1168" s="3314"/>
      <c r="D1168" s="3314"/>
      <c r="E1168" s="3315"/>
      <c r="F1168" s="3315"/>
      <c r="G1168" s="3315"/>
      <c r="H1168" s="3315"/>
      <c r="I1168" s="3315"/>
      <c r="J1168" s="3315"/>
      <c r="K1168" s="3315"/>
    </row>
    <row r="1169" spans="1:11" s="3280" customFormat="1" ht="12.75">
      <c r="A1169" s="3321"/>
      <c r="B1169" s="3314"/>
      <c r="C1169" s="3314"/>
      <c r="D1169" s="3314"/>
      <c r="E1169" s="3315"/>
      <c r="F1169" s="3315"/>
      <c r="G1169" s="3315"/>
      <c r="H1169" s="3315"/>
      <c r="I1169" s="3315"/>
      <c r="J1169" s="3315"/>
      <c r="K1169" s="3315"/>
    </row>
    <row r="1170" spans="1:11" s="3280" customFormat="1" ht="12.75">
      <c r="A1170" s="3321"/>
      <c r="B1170" s="3314"/>
      <c r="C1170" s="3314"/>
      <c r="D1170" s="3314"/>
      <c r="E1170" s="3315"/>
      <c r="F1170" s="3315"/>
      <c r="G1170" s="3315"/>
      <c r="H1170" s="3315"/>
      <c r="I1170" s="3315"/>
      <c r="J1170" s="3315"/>
      <c r="K1170" s="3315"/>
    </row>
    <row r="1171" spans="1:11" s="3280" customFormat="1" ht="12.75">
      <c r="A1171" s="3321"/>
      <c r="B1171" s="3314"/>
      <c r="C1171" s="3314"/>
      <c r="D1171" s="3314"/>
      <c r="E1171" s="3315"/>
      <c r="F1171" s="3315"/>
      <c r="G1171" s="3315"/>
      <c r="H1171" s="3315"/>
      <c r="I1171" s="3315"/>
      <c r="J1171" s="3315"/>
      <c r="K1171" s="3315"/>
    </row>
  </sheetData>
  <autoFilter ref="A3:M127">
    <filterColumn colId="1">
      <filters>
        <filter val="1"/>
      </filters>
    </filterColumn>
  </autoFilter>
  <mergeCells count="5">
    <mergeCell ref="A2:M2"/>
    <mergeCell ref="A66:A67"/>
    <mergeCell ref="B66:B67"/>
    <mergeCell ref="C66:C67"/>
    <mergeCell ref="D66:D67"/>
  </mergeCells>
  <phoneticPr fontId="135" type="noConversion"/>
  <pageMargins left="0.70866141732283472" right="0.70866141732283472" top="0.74803149606299213" bottom="0.74803149606299213" header="0.31496062992125984" footer="0.31496062992125984"/>
  <pageSetup paperSize="9" scale="70" fitToWidth="3" fitToHeight="3" orientation="landscape" horizontalDpi="180" verticalDpi="180" r:id="rId1"/>
  <headerFooter alignWithMargins="0"/>
  <rowBreaks count="1" manualBreakCount="1">
    <brk id="80" max="11"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451.69</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714" t="s">
        <v>1775</v>
      </c>
      <c r="Q4" s="3715"/>
      <c r="R4" s="3718" t="s">
        <v>1771</v>
      </c>
      <c r="S4" s="3719"/>
      <c r="T4" s="3718" t="s">
        <v>1772</v>
      </c>
      <c r="U4" s="3719"/>
      <c r="V4" s="3720" t="s">
        <v>1773</v>
      </c>
      <c r="W4" s="3720"/>
      <c r="X4" s="1808"/>
      <c r="Y4" s="3718" t="s">
        <v>1775</v>
      </c>
      <c r="Z4" s="3719"/>
      <c r="AA4" s="3722" t="s">
        <v>1771</v>
      </c>
      <c r="AB4" s="3722" t="s">
        <v>1772</v>
      </c>
      <c r="AC4" s="3711" t="s">
        <v>1773</v>
      </c>
    </row>
    <row r="5" spans="1:29" ht="15">
      <c r="A5" s="348"/>
      <c r="B5" s="349"/>
      <c r="C5" s="3692" t="s">
        <v>1673</v>
      </c>
      <c r="D5" s="3594"/>
      <c r="E5" s="3694" t="s">
        <v>1674</v>
      </c>
      <c r="F5" s="3695"/>
      <c r="G5" s="3692" t="s">
        <v>1675</v>
      </c>
      <c r="H5" s="3594"/>
      <c r="I5" s="3692" t="s">
        <v>1676</v>
      </c>
      <c r="J5" s="3594"/>
      <c r="K5" s="537"/>
      <c r="L5" s="2484"/>
      <c r="M5" s="2485"/>
      <c r="N5" s="2485"/>
      <c r="O5" s="2485"/>
      <c r="P5" s="3716"/>
      <c r="Q5" s="3582"/>
      <c r="R5" s="3587"/>
      <c r="S5" s="3588"/>
      <c r="T5" s="3587"/>
      <c r="U5" s="3588"/>
      <c r="V5" s="3558"/>
      <c r="W5" s="3558"/>
      <c r="X5" s="1264"/>
      <c r="Y5" s="3587"/>
      <c r="Z5" s="3588"/>
      <c r="AA5" s="3573"/>
      <c r="AB5" s="3573"/>
      <c r="AC5" s="3712"/>
    </row>
    <row r="6" spans="1:29" ht="15.75" thickBot="1">
      <c r="A6" s="350"/>
      <c r="B6" s="351"/>
      <c r="C6" s="3598" t="s">
        <v>1677</v>
      </c>
      <c r="D6" s="3592"/>
      <c r="E6" s="3693" t="s">
        <v>1677</v>
      </c>
      <c r="F6" s="3600"/>
      <c r="G6" s="3598" t="s">
        <v>1677</v>
      </c>
      <c r="H6" s="3592"/>
      <c r="I6" s="3598" t="s">
        <v>1677</v>
      </c>
      <c r="J6" s="3592"/>
      <c r="K6" s="537" t="s">
        <v>1678</v>
      </c>
      <c r="L6" s="2484"/>
      <c r="M6" s="2485"/>
      <c r="N6" s="2485"/>
      <c r="O6" s="2485"/>
      <c r="P6" s="3717"/>
      <c r="Q6" s="3584"/>
      <c r="R6" s="3587"/>
      <c r="S6" s="3588"/>
      <c r="T6" s="3589"/>
      <c r="U6" s="3590"/>
      <c r="V6" s="3558"/>
      <c r="W6" s="3558"/>
      <c r="X6" s="1264"/>
      <c r="Y6" s="3589"/>
      <c r="Z6" s="3590"/>
      <c r="AA6" s="3574"/>
      <c r="AB6" s="3574"/>
      <c r="AC6" s="3713"/>
    </row>
    <row r="7" spans="1:29" s="102" customFormat="1" ht="15.75" thickBot="1">
      <c r="A7" s="352" t="s">
        <v>1679</v>
      </c>
      <c r="B7" s="353"/>
      <c r="C7" s="354">
        <f>'数据-取费表'!B2</f>
        <v>45407</v>
      </c>
      <c r="D7" s="355">
        <v>100</v>
      </c>
      <c r="E7" s="356"/>
      <c r="F7" s="357">
        <f>SUMIF(59:59,YEAR(E7)&amp;"-"&amp;MONTH(E7),60:60)</f>
        <v>0</v>
      </c>
      <c r="G7" s="356"/>
      <c r="H7" s="355">
        <f>SUMIF(59:59,YEAR(G7)&amp;"-"&amp;MONTH(G7),60:60)</f>
        <v>0</v>
      </c>
      <c r="I7" s="356"/>
      <c r="J7" s="355">
        <f>SUMIF(59:59,YEAR(I7)&amp;"-"&amp;MONTH(I7),60:60)</f>
        <v>0</v>
      </c>
      <c r="K7" s="38"/>
      <c r="L7" s="2486"/>
      <c r="M7" s="2438"/>
      <c r="N7" s="2438"/>
      <c r="O7" s="2438"/>
      <c r="P7" s="3721" t="s">
        <v>1680</v>
      </c>
      <c r="Q7" s="3597"/>
      <c r="R7" s="664" t="s">
        <v>14</v>
      </c>
      <c r="S7" s="665">
        <f t="shared" ref="S7:S15" si="0">F7</f>
        <v>0</v>
      </c>
      <c r="T7" s="664" t="s">
        <v>14</v>
      </c>
      <c r="U7" s="665">
        <f t="shared" ref="U7:U15" si="1">H7</f>
        <v>0</v>
      </c>
      <c r="V7" s="664" t="s">
        <v>14</v>
      </c>
      <c r="W7" s="665">
        <f t="shared" ref="W7:W15" si="2">J7</f>
        <v>0</v>
      </c>
      <c r="X7" s="666"/>
      <c r="Y7" s="3595" t="s">
        <v>1680</v>
      </c>
      <c r="Z7" s="3596"/>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721" t="s">
        <v>1683</v>
      </c>
      <c r="Q8" s="3596"/>
      <c r="R8" s="664" t="s">
        <v>14</v>
      </c>
      <c r="S8" s="665">
        <f t="shared" si="0"/>
        <v>100</v>
      </c>
      <c r="T8" s="664" t="s">
        <v>14</v>
      </c>
      <c r="U8" s="665">
        <f t="shared" si="1"/>
        <v>100</v>
      </c>
      <c r="V8" s="664" t="s">
        <v>14</v>
      </c>
      <c r="W8" s="665">
        <f t="shared" si="2"/>
        <v>100</v>
      </c>
      <c r="X8" s="666"/>
      <c r="Y8" s="3595" t="s">
        <v>1683</v>
      </c>
      <c r="Z8" s="3596"/>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571" t="s">
        <v>1686</v>
      </c>
      <c r="Q9" s="530" t="str">
        <f t="shared" ref="Q9:Q15" si="6">B9</f>
        <v>用途</v>
      </c>
      <c r="R9" s="664" t="s">
        <v>14</v>
      </c>
      <c r="S9" s="665">
        <f t="shared" si="0"/>
        <v>100</v>
      </c>
      <c r="T9" s="664" t="s">
        <v>14</v>
      </c>
      <c r="U9" s="665">
        <f t="shared" si="1"/>
        <v>100</v>
      </c>
      <c r="V9" s="664" t="s">
        <v>14</v>
      </c>
      <c r="W9" s="665">
        <f t="shared" si="2"/>
        <v>100</v>
      </c>
      <c r="X9" s="666"/>
      <c r="Y9" s="3461"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571"/>
      <c r="Q10" s="530" t="str">
        <f t="shared" si="6"/>
        <v>土地使用年限（年）</v>
      </c>
      <c r="R10" s="664" t="s">
        <v>14</v>
      </c>
      <c r="S10" s="665">
        <f t="shared" si="0"/>
        <v>100</v>
      </c>
      <c r="T10" s="664" t="s">
        <v>14</v>
      </c>
      <c r="U10" s="665">
        <f t="shared" si="1"/>
        <v>100</v>
      </c>
      <c r="V10" s="664" t="s">
        <v>14</v>
      </c>
      <c r="W10" s="665">
        <f t="shared" si="2"/>
        <v>100</v>
      </c>
      <c r="X10" s="666"/>
      <c r="Y10" s="346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571"/>
      <c r="Q11" s="530" t="str">
        <f t="shared" si="6"/>
        <v>容积率</v>
      </c>
      <c r="R11" s="664" t="s">
        <v>14</v>
      </c>
      <c r="S11" s="665">
        <f t="shared" si="0"/>
        <v>100</v>
      </c>
      <c r="T11" s="664" t="s">
        <v>14</v>
      </c>
      <c r="U11" s="665">
        <f t="shared" si="1"/>
        <v>100</v>
      </c>
      <c r="V11" s="664" t="s">
        <v>14</v>
      </c>
      <c r="W11" s="665">
        <f t="shared" si="2"/>
        <v>100</v>
      </c>
      <c r="X11" s="666"/>
      <c r="Y11" s="346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571"/>
      <c r="Q12" s="530">
        <f t="shared" si="6"/>
        <v>111</v>
      </c>
      <c r="R12" s="664" t="s">
        <v>14</v>
      </c>
      <c r="S12" s="665">
        <f t="shared" si="0"/>
        <v>100</v>
      </c>
      <c r="T12" s="664" t="s">
        <v>14</v>
      </c>
      <c r="U12" s="665">
        <f t="shared" si="1"/>
        <v>100</v>
      </c>
      <c r="V12" s="664" t="s">
        <v>14</v>
      </c>
      <c r="W12" s="665">
        <f t="shared" si="2"/>
        <v>100</v>
      </c>
      <c r="X12" s="666"/>
      <c r="Y12" s="346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571"/>
      <c r="Q13" s="530">
        <f t="shared" si="6"/>
        <v>111</v>
      </c>
      <c r="R13" s="664" t="s">
        <v>14</v>
      </c>
      <c r="S13" s="665">
        <f t="shared" si="0"/>
        <v>100</v>
      </c>
      <c r="T13" s="664" t="s">
        <v>14</v>
      </c>
      <c r="U13" s="665">
        <f t="shared" si="1"/>
        <v>100</v>
      </c>
      <c r="V13" s="664" t="s">
        <v>14</v>
      </c>
      <c r="W13" s="665">
        <f t="shared" si="2"/>
        <v>100</v>
      </c>
      <c r="X13" s="666"/>
      <c r="Y13" s="3461"/>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571"/>
      <c r="Q14" s="530">
        <f t="shared" si="6"/>
        <v>111</v>
      </c>
      <c r="R14" s="664" t="s">
        <v>14</v>
      </c>
      <c r="S14" s="665">
        <f t="shared" si="0"/>
        <v>100</v>
      </c>
      <c r="T14" s="664" t="s">
        <v>14</v>
      </c>
      <c r="U14" s="665">
        <f t="shared" si="1"/>
        <v>100</v>
      </c>
      <c r="V14" s="664" t="s">
        <v>14</v>
      </c>
      <c r="W14" s="665">
        <f t="shared" si="2"/>
        <v>100</v>
      </c>
      <c r="X14" s="666"/>
      <c r="Y14" s="3461"/>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562" t="s">
        <v>1691</v>
      </c>
      <c r="Q15" s="1262" t="str">
        <f t="shared" si="6"/>
        <v>办公集聚程度</v>
      </c>
      <c r="R15" s="667" t="s">
        <v>14</v>
      </c>
      <c r="S15" s="668">
        <f t="shared" si="0"/>
        <v>100</v>
      </c>
      <c r="T15" s="667" t="s">
        <v>14</v>
      </c>
      <c r="U15" s="668">
        <f t="shared" si="1"/>
        <v>100</v>
      </c>
      <c r="V15" s="667" t="s">
        <v>14</v>
      </c>
      <c r="W15" s="668">
        <f t="shared" si="2"/>
        <v>100</v>
      </c>
      <c r="X15" s="1264"/>
      <c r="Y15" s="356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563"/>
      <c r="Q16" s="1262"/>
      <c r="R16" s="667"/>
      <c r="S16" s="668"/>
      <c r="T16" s="667"/>
      <c r="U16" s="668"/>
      <c r="V16" s="667"/>
      <c r="W16" s="668"/>
      <c r="X16" s="1264"/>
      <c r="Y16" s="3565"/>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563"/>
      <c r="Q17" s="1262" t="str">
        <f>B17</f>
        <v>交通便捷度</v>
      </c>
      <c r="R17" s="667" t="s">
        <v>14</v>
      </c>
      <c r="S17" s="668">
        <f>F17</f>
        <v>100</v>
      </c>
      <c r="T17" s="667" t="s">
        <v>14</v>
      </c>
      <c r="U17" s="668">
        <f>H17</f>
        <v>100</v>
      </c>
      <c r="V17" s="667" t="s">
        <v>14</v>
      </c>
      <c r="W17" s="668">
        <f>J17</f>
        <v>100</v>
      </c>
      <c r="X17" s="1264"/>
      <c r="Y17" s="356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563"/>
      <c r="Q18" s="1262"/>
      <c r="R18" s="667"/>
      <c r="S18" s="668"/>
      <c r="T18" s="667"/>
      <c r="U18" s="668"/>
      <c r="V18" s="667"/>
      <c r="W18" s="668"/>
      <c r="X18" s="1264"/>
      <c r="Y18" s="3565"/>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563"/>
      <c r="Q19" s="1262" t="str">
        <f>B19</f>
        <v>公共配套设施</v>
      </c>
      <c r="R19" s="667" t="s">
        <v>14</v>
      </c>
      <c r="S19" s="668">
        <f>F19</f>
        <v>100</v>
      </c>
      <c r="T19" s="667" t="s">
        <v>14</v>
      </c>
      <c r="U19" s="668">
        <f>H19</f>
        <v>100</v>
      </c>
      <c r="V19" s="667" t="s">
        <v>14</v>
      </c>
      <c r="W19" s="668">
        <f>J19</f>
        <v>100</v>
      </c>
      <c r="X19" s="1264"/>
      <c r="Y19" s="356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563"/>
      <c r="Q20" s="1262"/>
      <c r="R20" s="667"/>
      <c r="S20" s="668"/>
      <c r="T20" s="667"/>
      <c r="U20" s="668"/>
      <c r="V20" s="667"/>
      <c r="W20" s="668"/>
      <c r="X20" s="1264"/>
      <c r="Y20" s="3565"/>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563"/>
      <c r="Q21" s="1262" t="str">
        <f>B21</f>
        <v>基础设施水平</v>
      </c>
      <c r="R21" s="667" t="s">
        <v>14</v>
      </c>
      <c r="S21" s="668">
        <f>F21</f>
        <v>100</v>
      </c>
      <c r="T21" s="667" t="s">
        <v>14</v>
      </c>
      <c r="U21" s="668">
        <f>H21</f>
        <v>100</v>
      </c>
      <c r="V21" s="667" t="s">
        <v>14</v>
      </c>
      <c r="W21" s="668">
        <f>J21</f>
        <v>100</v>
      </c>
      <c r="X21" s="1264"/>
      <c r="Y21" s="356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563"/>
      <c r="Q22" s="1262"/>
      <c r="R22" s="667"/>
      <c r="S22" s="668"/>
      <c r="T22" s="667"/>
      <c r="U22" s="668"/>
      <c r="V22" s="667"/>
      <c r="W22" s="668"/>
      <c r="X22" s="1264"/>
      <c r="Y22" s="3565"/>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563"/>
      <c r="Q23" s="1262" t="str">
        <f>B23</f>
        <v>环境质量</v>
      </c>
      <c r="R23" s="667" t="s">
        <v>14</v>
      </c>
      <c r="S23" s="668">
        <f>F23</f>
        <v>100</v>
      </c>
      <c r="T23" s="667" t="s">
        <v>14</v>
      </c>
      <c r="U23" s="668">
        <f>H23</f>
        <v>100</v>
      </c>
      <c r="V23" s="667" t="s">
        <v>14</v>
      </c>
      <c r="W23" s="668">
        <f>J23</f>
        <v>100</v>
      </c>
      <c r="X23" s="1264"/>
      <c r="Y23" s="356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563"/>
      <c r="Q24" s="1262"/>
      <c r="R24" s="667"/>
      <c r="S24" s="668"/>
      <c r="T24" s="667"/>
      <c r="U24" s="668"/>
      <c r="V24" s="667"/>
      <c r="W24" s="668"/>
      <c r="X24" s="1264"/>
      <c r="Y24" s="3565"/>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563"/>
      <c r="Q25" s="1262" t="str">
        <f>B25</f>
        <v>毗邻道路的类型与等级</v>
      </c>
      <c r="R25" s="667" t="s">
        <v>14</v>
      </c>
      <c r="S25" s="668">
        <f>F25</f>
        <v>100</v>
      </c>
      <c r="T25" s="667" t="s">
        <v>14</v>
      </c>
      <c r="U25" s="668">
        <f>H25</f>
        <v>100</v>
      </c>
      <c r="V25" s="667" t="s">
        <v>14</v>
      </c>
      <c r="W25" s="668">
        <f>J25</f>
        <v>100</v>
      </c>
      <c r="X25" s="1264"/>
      <c r="Y25" s="356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563"/>
      <c r="Q26" s="1262"/>
      <c r="R26" s="667"/>
      <c r="S26" s="668"/>
      <c r="T26" s="667"/>
      <c r="U26" s="668"/>
      <c r="V26" s="667"/>
      <c r="W26" s="668"/>
      <c r="X26" s="1264"/>
      <c r="Y26" s="356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563"/>
      <c r="Q27" s="1262" t="str">
        <f t="shared" ref="Q27:Q47" si="11">B27</f>
        <v>楼层</v>
      </c>
      <c r="R27" s="667" t="s">
        <v>14</v>
      </c>
      <c r="S27" s="668">
        <f>F27</f>
        <v>100</v>
      </c>
      <c r="T27" s="667" t="s">
        <v>14</v>
      </c>
      <c r="U27" s="668">
        <f>H27</f>
        <v>100</v>
      </c>
      <c r="V27" s="667" t="s">
        <v>14</v>
      </c>
      <c r="W27" s="668">
        <f>J27</f>
        <v>100</v>
      </c>
      <c r="X27" s="1264"/>
      <c r="Y27" s="356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563"/>
      <c r="Q28" s="530" t="str">
        <f t="shared" si="11"/>
        <v>朝向</v>
      </c>
      <c r="R28" s="664" t="s">
        <v>14</v>
      </c>
      <c r="S28" s="665">
        <f>F28</f>
        <v>100</v>
      </c>
      <c r="T28" s="664" t="s">
        <v>14</v>
      </c>
      <c r="U28" s="665">
        <f>H28</f>
        <v>100</v>
      </c>
      <c r="V28" s="664" t="s">
        <v>14</v>
      </c>
      <c r="W28" s="665">
        <f>J28</f>
        <v>100</v>
      </c>
      <c r="X28" s="666"/>
      <c r="Y28" s="356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563"/>
      <c r="Q29" s="1262">
        <f t="shared" si="11"/>
        <v>111</v>
      </c>
      <c r="R29" s="667" t="s">
        <v>14</v>
      </c>
      <c r="S29" s="668">
        <f t="shared" ref="S29:S47" si="12">F29</f>
        <v>100</v>
      </c>
      <c r="T29" s="667" t="s">
        <v>14</v>
      </c>
      <c r="U29" s="668">
        <f t="shared" ref="U29:U47" si="13">H29</f>
        <v>100</v>
      </c>
      <c r="V29" s="667" t="s">
        <v>14</v>
      </c>
      <c r="W29" s="668">
        <f t="shared" ref="W29:W47" si="14">J29</f>
        <v>100</v>
      </c>
      <c r="X29" s="1264"/>
      <c r="Y29" s="356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563"/>
      <c r="Q30" s="1262">
        <f t="shared" si="11"/>
        <v>111</v>
      </c>
      <c r="R30" s="667" t="s">
        <v>14</v>
      </c>
      <c r="S30" s="668">
        <f t="shared" si="12"/>
        <v>100</v>
      </c>
      <c r="T30" s="667" t="s">
        <v>14</v>
      </c>
      <c r="U30" s="668">
        <f t="shared" si="13"/>
        <v>100</v>
      </c>
      <c r="V30" s="667" t="s">
        <v>14</v>
      </c>
      <c r="W30" s="668">
        <f t="shared" si="14"/>
        <v>100</v>
      </c>
      <c r="X30" s="1264"/>
      <c r="Y30" s="356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563"/>
      <c r="Q31" s="1262">
        <f t="shared" si="11"/>
        <v>111</v>
      </c>
      <c r="R31" s="667" t="s">
        <v>14</v>
      </c>
      <c r="S31" s="668">
        <f t="shared" si="12"/>
        <v>100</v>
      </c>
      <c r="T31" s="667" t="s">
        <v>14</v>
      </c>
      <c r="U31" s="668">
        <f t="shared" si="13"/>
        <v>100</v>
      </c>
      <c r="V31" s="667" t="s">
        <v>14</v>
      </c>
      <c r="W31" s="668">
        <f t="shared" si="14"/>
        <v>100</v>
      </c>
      <c r="X31" s="1264"/>
      <c r="Y31" s="3565"/>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563"/>
      <c r="Q32" s="1262">
        <f t="shared" si="11"/>
        <v>111</v>
      </c>
      <c r="R32" s="667" t="s">
        <v>14</v>
      </c>
      <c r="S32" s="668">
        <f t="shared" si="12"/>
        <v>100</v>
      </c>
      <c r="T32" s="667" t="s">
        <v>14</v>
      </c>
      <c r="U32" s="668">
        <f t="shared" si="13"/>
        <v>100</v>
      </c>
      <c r="V32" s="667" t="s">
        <v>14</v>
      </c>
      <c r="W32" s="668">
        <f t="shared" si="14"/>
        <v>100</v>
      </c>
      <c r="X32" s="1264"/>
      <c r="Y32" s="356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566" t="s">
        <v>1696</v>
      </c>
      <c r="Q33" s="1262" t="str">
        <f t="shared" si="11"/>
        <v>建筑类型</v>
      </c>
      <c r="R33" s="667" t="s">
        <v>14</v>
      </c>
      <c r="S33" s="668">
        <f t="shared" si="12"/>
        <v>100</v>
      </c>
      <c r="T33" s="667" t="s">
        <v>14</v>
      </c>
      <c r="U33" s="668">
        <f t="shared" si="13"/>
        <v>100</v>
      </c>
      <c r="V33" s="667" t="s">
        <v>14</v>
      </c>
      <c r="W33" s="668">
        <f t="shared" si="14"/>
        <v>100</v>
      </c>
      <c r="X33" s="1264"/>
      <c r="Y33" s="3569"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567"/>
      <c r="Q34" s="531" t="str">
        <f t="shared" si="11"/>
        <v>项目建筑规模</v>
      </c>
      <c r="R34" s="669" t="s">
        <v>14</v>
      </c>
      <c r="S34" s="670" t="e">
        <f t="shared" si="12"/>
        <v>#N/A</v>
      </c>
      <c r="T34" s="669" t="s">
        <v>14</v>
      </c>
      <c r="U34" s="670" t="e">
        <f t="shared" si="13"/>
        <v>#N/A</v>
      </c>
      <c r="V34" s="669" t="s">
        <v>14</v>
      </c>
      <c r="W34" s="670" t="e">
        <f t="shared" si="14"/>
        <v>#N/A</v>
      </c>
      <c r="X34" s="671"/>
      <c r="Y34" s="3569"/>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567"/>
      <c r="Q35" s="1262" t="str">
        <f t="shared" si="11"/>
        <v>建筑结构</v>
      </c>
      <c r="R35" s="667" t="s">
        <v>14</v>
      </c>
      <c r="S35" s="668">
        <f t="shared" si="12"/>
        <v>100</v>
      </c>
      <c r="T35" s="667" t="s">
        <v>14</v>
      </c>
      <c r="U35" s="668">
        <f t="shared" si="13"/>
        <v>100</v>
      </c>
      <c r="V35" s="667" t="s">
        <v>14</v>
      </c>
      <c r="W35" s="668">
        <f t="shared" si="14"/>
        <v>100</v>
      </c>
      <c r="X35" s="1264"/>
      <c r="Y35" s="3569"/>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567"/>
      <c r="Q36" s="1262" t="str">
        <f t="shared" si="11"/>
        <v>公共部分装修</v>
      </c>
      <c r="R36" s="667" t="s">
        <v>14</v>
      </c>
      <c r="S36" s="668">
        <f t="shared" si="12"/>
        <v>100</v>
      </c>
      <c r="T36" s="667" t="s">
        <v>14</v>
      </c>
      <c r="U36" s="668">
        <f t="shared" si="13"/>
        <v>100</v>
      </c>
      <c r="V36" s="667" t="s">
        <v>14</v>
      </c>
      <c r="W36" s="668">
        <f t="shared" si="14"/>
        <v>100</v>
      </c>
      <c r="X36" s="1264"/>
      <c r="Y36" s="3569"/>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567"/>
      <c r="Q37" s="1262" t="str">
        <f t="shared" si="11"/>
        <v>成新度</v>
      </c>
      <c r="R37" s="667" t="s">
        <v>14</v>
      </c>
      <c r="S37" s="668" t="e">
        <f t="shared" si="12"/>
        <v>#N/A</v>
      </c>
      <c r="T37" s="667" t="s">
        <v>14</v>
      </c>
      <c r="U37" s="668" t="e">
        <f t="shared" si="13"/>
        <v>#N/A</v>
      </c>
      <c r="V37" s="667" t="s">
        <v>14</v>
      </c>
      <c r="W37" s="668" t="e">
        <f t="shared" si="14"/>
        <v>#N/A</v>
      </c>
      <c r="X37" s="1264"/>
      <c r="Y37" s="3569"/>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567"/>
      <c r="Q38" s="530" t="str">
        <f t="shared" si="11"/>
        <v>写字楼等级</v>
      </c>
      <c r="R38" s="664" t="s">
        <v>14</v>
      </c>
      <c r="S38" s="665">
        <f t="shared" si="12"/>
        <v>100</v>
      </c>
      <c r="T38" s="664" t="s">
        <v>14</v>
      </c>
      <c r="U38" s="665">
        <f t="shared" si="13"/>
        <v>100</v>
      </c>
      <c r="V38" s="664" t="s">
        <v>14</v>
      </c>
      <c r="W38" s="665">
        <f t="shared" si="14"/>
        <v>100</v>
      </c>
      <c r="X38" s="666"/>
      <c r="Y38" s="3569"/>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567" t="s">
        <v>1696</v>
      </c>
      <c r="Q39" s="1262" t="str">
        <f t="shared" si="11"/>
        <v>物业管理</v>
      </c>
      <c r="R39" s="667" t="s">
        <v>14</v>
      </c>
      <c r="S39" s="668">
        <f t="shared" si="12"/>
        <v>100</v>
      </c>
      <c r="T39" s="667" t="s">
        <v>14</v>
      </c>
      <c r="U39" s="668">
        <f t="shared" si="13"/>
        <v>100</v>
      </c>
      <c r="V39" s="667" t="s">
        <v>14</v>
      </c>
      <c r="W39" s="668">
        <f t="shared" si="14"/>
        <v>100</v>
      </c>
      <c r="X39" s="1264"/>
      <c r="Y39" s="3569"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567"/>
      <c r="Q40" s="1262" t="str">
        <f t="shared" si="11"/>
        <v>市政基础设施</v>
      </c>
      <c r="R40" s="667" t="s">
        <v>14</v>
      </c>
      <c r="S40" s="668">
        <f t="shared" si="12"/>
        <v>100</v>
      </c>
      <c r="T40" s="667" t="s">
        <v>14</v>
      </c>
      <c r="U40" s="668">
        <f t="shared" si="13"/>
        <v>100</v>
      </c>
      <c r="V40" s="667" t="s">
        <v>14</v>
      </c>
      <c r="W40" s="668">
        <f t="shared" si="14"/>
        <v>100</v>
      </c>
      <c r="X40" s="1264"/>
      <c r="Y40" s="3569"/>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567"/>
      <c r="Q41" s="1262" t="str">
        <f t="shared" si="11"/>
        <v>层高</v>
      </c>
      <c r="R41" s="667" t="s">
        <v>14</v>
      </c>
      <c r="S41" s="668">
        <f t="shared" si="12"/>
        <v>100</v>
      </c>
      <c r="T41" s="667" t="s">
        <v>14</v>
      </c>
      <c r="U41" s="668">
        <f t="shared" si="13"/>
        <v>100</v>
      </c>
      <c r="V41" s="667" t="s">
        <v>14</v>
      </c>
      <c r="W41" s="668">
        <f t="shared" si="14"/>
        <v>100</v>
      </c>
      <c r="X41" s="1264"/>
      <c r="Y41" s="3569"/>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567"/>
      <c r="Q42" s="531" t="str">
        <f t="shared" si="11"/>
        <v>单套建筑面积</v>
      </c>
      <c r="R42" s="669" t="s">
        <v>14</v>
      </c>
      <c r="S42" s="670">
        <f t="shared" si="12"/>
        <v>100</v>
      </c>
      <c r="T42" s="669" t="s">
        <v>14</v>
      </c>
      <c r="U42" s="670">
        <f t="shared" si="13"/>
        <v>100</v>
      </c>
      <c r="V42" s="669" t="s">
        <v>14</v>
      </c>
      <c r="W42" s="670">
        <f t="shared" si="14"/>
        <v>100</v>
      </c>
      <c r="X42" s="671"/>
      <c r="Y42" s="3569"/>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567"/>
      <c r="Q43" s="1262" t="str">
        <f t="shared" si="11"/>
        <v>内部装修</v>
      </c>
      <c r="R43" s="667" t="s">
        <v>14</v>
      </c>
      <c r="S43" s="668">
        <f t="shared" si="12"/>
        <v>100</v>
      </c>
      <c r="T43" s="667" t="s">
        <v>14</v>
      </c>
      <c r="U43" s="668">
        <f t="shared" si="13"/>
        <v>100</v>
      </c>
      <c r="V43" s="667" t="s">
        <v>14</v>
      </c>
      <c r="W43" s="668">
        <f t="shared" si="14"/>
        <v>100</v>
      </c>
      <c r="X43" s="1264"/>
      <c r="Y43" s="3569"/>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567"/>
      <c r="Q44" s="1262" t="str">
        <f t="shared" si="11"/>
        <v>内部装修维护情况</v>
      </c>
      <c r="R44" s="667" t="s">
        <v>14</v>
      </c>
      <c r="S44" s="668">
        <f t="shared" si="12"/>
        <v>100</v>
      </c>
      <c r="T44" s="667" t="s">
        <v>14</v>
      </c>
      <c r="U44" s="668">
        <f t="shared" si="13"/>
        <v>100</v>
      </c>
      <c r="V44" s="667" t="s">
        <v>14</v>
      </c>
      <c r="W44" s="668">
        <f t="shared" si="14"/>
        <v>100</v>
      </c>
      <c r="X44" s="1264"/>
      <c r="Y44" s="3569"/>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567"/>
      <c r="Q45" s="530">
        <f t="shared" si="11"/>
        <v>111</v>
      </c>
      <c r="R45" s="664" t="s">
        <v>14</v>
      </c>
      <c r="S45" s="665">
        <f t="shared" si="12"/>
        <v>100</v>
      </c>
      <c r="T45" s="664" t="s">
        <v>14</v>
      </c>
      <c r="U45" s="665">
        <f t="shared" si="13"/>
        <v>100</v>
      </c>
      <c r="V45" s="664" t="s">
        <v>14</v>
      </c>
      <c r="W45" s="665">
        <f t="shared" si="14"/>
        <v>100</v>
      </c>
      <c r="X45" s="666"/>
      <c r="Y45" s="3569"/>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567"/>
      <c r="Q46" s="1262">
        <f t="shared" si="11"/>
        <v>111</v>
      </c>
      <c r="R46" s="667" t="s">
        <v>14</v>
      </c>
      <c r="S46" s="668">
        <f t="shared" si="12"/>
        <v>100</v>
      </c>
      <c r="T46" s="667" t="s">
        <v>14</v>
      </c>
      <c r="U46" s="668">
        <f t="shared" si="13"/>
        <v>100</v>
      </c>
      <c r="V46" s="667" t="s">
        <v>14</v>
      </c>
      <c r="W46" s="668">
        <f t="shared" si="14"/>
        <v>100</v>
      </c>
      <c r="X46" s="1264"/>
      <c r="Y46" s="3569"/>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568"/>
      <c r="Q47" s="1262">
        <f t="shared" si="11"/>
        <v>111</v>
      </c>
      <c r="R47" s="667" t="s">
        <v>14</v>
      </c>
      <c r="S47" s="668">
        <f t="shared" si="12"/>
        <v>100</v>
      </c>
      <c r="T47" s="667" t="s">
        <v>14</v>
      </c>
      <c r="U47" s="668">
        <f t="shared" si="13"/>
        <v>100</v>
      </c>
      <c r="V47" s="667" t="s">
        <v>14</v>
      </c>
      <c r="W47" s="668">
        <f t="shared" si="14"/>
        <v>100</v>
      </c>
      <c r="X47" s="1264"/>
      <c r="Y47" s="3570"/>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2"/>
      <c r="M48" s="2485"/>
      <c r="N48" s="2485"/>
      <c r="O48" s="2485"/>
      <c r="P48" s="3571" t="str">
        <f>A48</f>
        <v>成交单价（元/平方米）</v>
      </c>
      <c r="Q48" s="3557"/>
      <c r="R48" s="3558">
        <f>E48</f>
        <v>0</v>
      </c>
      <c r="S48" s="3558"/>
      <c r="T48" s="3558">
        <f>G48</f>
        <v>0</v>
      </c>
      <c r="U48" s="3558"/>
      <c r="V48" s="3558">
        <f>I48</f>
        <v>0</v>
      </c>
      <c r="W48" s="3558"/>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571" t="str">
        <f>A49</f>
        <v>比较价值（元/平方米）</v>
      </c>
      <c r="Q49" s="3557"/>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451.69</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859"/>
      <c r="M4" s="860"/>
      <c r="N4" s="860"/>
      <c r="O4" s="860"/>
      <c r="P4" s="3579" t="s">
        <v>1775</v>
      </c>
      <c r="Q4" s="3580"/>
      <c r="R4" s="3585" t="s">
        <v>1771</v>
      </c>
      <c r="S4" s="3586"/>
      <c r="T4" s="3585" t="s">
        <v>1772</v>
      </c>
      <c r="U4" s="3586"/>
      <c r="V4" s="3558" t="s">
        <v>1773</v>
      </c>
      <c r="W4" s="3558"/>
      <c r="X4" s="1264"/>
      <c r="Y4" s="3585" t="s">
        <v>1775</v>
      </c>
      <c r="Z4" s="3586"/>
      <c r="AA4" s="3572" t="s">
        <v>1771</v>
      </c>
      <c r="AB4" s="3573" t="s">
        <v>1772</v>
      </c>
      <c r="AC4" s="3572" t="s">
        <v>1773</v>
      </c>
    </row>
    <row r="5" spans="1:29" ht="15">
      <c r="A5" s="348"/>
      <c r="B5" s="349"/>
      <c r="C5" s="3692" t="s">
        <v>1673</v>
      </c>
      <c r="D5" s="3594"/>
      <c r="E5" s="3694" t="s">
        <v>1674</v>
      </c>
      <c r="F5" s="3695"/>
      <c r="G5" s="3692" t="s">
        <v>1675</v>
      </c>
      <c r="H5" s="3594"/>
      <c r="I5" s="3692" t="s">
        <v>1676</v>
      </c>
      <c r="J5" s="3594"/>
      <c r="K5" s="537"/>
      <c r="L5" s="859"/>
      <c r="M5" s="860"/>
      <c r="N5" s="860"/>
      <c r="O5" s="860"/>
      <c r="P5" s="3581"/>
      <c r="Q5" s="3582"/>
      <c r="R5" s="3587"/>
      <c r="S5" s="3588"/>
      <c r="T5" s="3587"/>
      <c r="U5" s="3588"/>
      <c r="V5" s="3558"/>
      <c r="W5" s="3558"/>
      <c r="X5" s="1264"/>
      <c r="Y5" s="3587"/>
      <c r="Z5" s="3588"/>
      <c r="AA5" s="3573"/>
      <c r="AB5" s="3573"/>
      <c r="AC5" s="3573"/>
    </row>
    <row r="6" spans="1:29" ht="15.75" thickBot="1">
      <c r="A6" s="350"/>
      <c r="B6" s="351"/>
      <c r="C6" s="3598" t="s">
        <v>1677</v>
      </c>
      <c r="D6" s="3592"/>
      <c r="E6" s="3693" t="s">
        <v>1677</v>
      </c>
      <c r="F6" s="3600"/>
      <c r="G6" s="3598" t="s">
        <v>1677</v>
      </c>
      <c r="H6" s="3592"/>
      <c r="I6" s="3598" t="s">
        <v>1677</v>
      </c>
      <c r="J6" s="3592"/>
      <c r="K6" s="537" t="s">
        <v>1678</v>
      </c>
      <c r="L6" s="859"/>
      <c r="M6" s="860"/>
      <c r="N6" s="860"/>
      <c r="O6" s="860"/>
      <c r="P6" s="3583"/>
      <c r="Q6" s="3584"/>
      <c r="R6" s="3587"/>
      <c r="S6" s="3588"/>
      <c r="T6" s="3589"/>
      <c r="U6" s="3590"/>
      <c r="V6" s="3558"/>
      <c r="W6" s="3558"/>
      <c r="X6" s="1264"/>
      <c r="Y6" s="3589"/>
      <c r="Z6" s="3590"/>
      <c r="AA6" s="3574"/>
      <c r="AB6" s="3574"/>
      <c r="AC6" s="3574"/>
    </row>
    <row r="7" spans="1:29" s="102" customFormat="1" ht="15.75" thickBot="1">
      <c r="A7" s="352" t="s">
        <v>1679</v>
      </c>
      <c r="B7" s="353"/>
      <c r="C7" s="354">
        <f>'数据-取费表'!B2</f>
        <v>45407</v>
      </c>
      <c r="D7" s="355">
        <v>100</v>
      </c>
      <c r="E7" s="356"/>
      <c r="F7" s="357">
        <f>SUMIF(52:52,YEAR(E7)&amp;"-"&amp;MONTH(E7),53:53)</f>
        <v>0</v>
      </c>
      <c r="G7" s="356"/>
      <c r="H7" s="355">
        <f>SUMIF(52:52,YEAR(G7)&amp;"-"&amp;MONTH(G7),53:53)</f>
        <v>0</v>
      </c>
      <c r="I7" s="356"/>
      <c r="J7" s="355">
        <f>SUMIF(52:52,YEAR(I7)&amp;"-"&amp;MONTH(I7),53:53)</f>
        <v>0</v>
      </c>
      <c r="K7" s="38"/>
      <c r="L7" s="861"/>
      <c r="M7" s="862"/>
      <c r="N7" s="862"/>
      <c r="O7" s="862"/>
      <c r="P7" s="3595" t="s">
        <v>1680</v>
      </c>
      <c r="Q7" s="3597"/>
      <c r="R7" s="664" t="s">
        <v>14</v>
      </c>
      <c r="S7" s="665">
        <f t="shared" ref="S7:S15" si="0">F7</f>
        <v>0</v>
      </c>
      <c r="T7" s="664" t="s">
        <v>14</v>
      </c>
      <c r="U7" s="665">
        <f t="shared" ref="U7:U15" si="1">H7</f>
        <v>0</v>
      </c>
      <c r="V7" s="664" t="s">
        <v>14</v>
      </c>
      <c r="W7" s="665">
        <f t="shared" ref="W7:W15" si="2">J7</f>
        <v>0</v>
      </c>
      <c r="X7" s="666"/>
      <c r="Y7" s="3595" t="s">
        <v>1680</v>
      </c>
      <c r="Z7" s="359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95" t="s">
        <v>1683</v>
      </c>
      <c r="Q8" s="3596"/>
      <c r="R8" s="664" t="s">
        <v>14</v>
      </c>
      <c r="S8" s="665">
        <f t="shared" si="0"/>
        <v>100</v>
      </c>
      <c r="T8" s="664" t="s">
        <v>14</v>
      </c>
      <c r="U8" s="665">
        <f t="shared" si="1"/>
        <v>100</v>
      </c>
      <c r="V8" s="664" t="s">
        <v>14</v>
      </c>
      <c r="W8" s="665">
        <f t="shared" si="2"/>
        <v>100</v>
      </c>
      <c r="X8" s="666"/>
      <c r="Y8" s="3595" t="s">
        <v>1683</v>
      </c>
      <c r="Z8" s="359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557" t="s">
        <v>1686</v>
      </c>
      <c r="Q9" s="530" t="str">
        <f t="shared" ref="Q9:Q15" si="6">B9</f>
        <v>用途</v>
      </c>
      <c r="R9" s="664" t="s">
        <v>14</v>
      </c>
      <c r="S9" s="665">
        <f t="shared" si="0"/>
        <v>100</v>
      </c>
      <c r="T9" s="664" t="s">
        <v>14</v>
      </c>
      <c r="U9" s="665">
        <f t="shared" si="1"/>
        <v>100</v>
      </c>
      <c r="V9" s="664" t="s">
        <v>14</v>
      </c>
      <c r="W9" s="665">
        <f t="shared" si="2"/>
        <v>100</v>
      </c>
      <c r="X9" s="666"/>
      <c r="Y9" s="34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557"/>
      <c r="Q10" s="530" t="str">
        <f t="shared" si="6"/>
        <v>土地使用年限（年）</v>
      </c>
      <c r="R10" s="664" t="s">
        <v>14</v>
      </c>
      <c r="S10" s="665">
        <f t="shared" si="0"/>
        <v>100</v>
      </c>
      <c r="T10" s="664" t="s">
        <v>14</v>
      </c>
      <c r="U10" s="665">
        <f t="shared" si="1"/>
        <v>100</v>
      </c>
      <c r="V10" s="664" t="s">
        <v>14</v>
      </c>
      <c r="W10" s="665">
        <f t="shared" si="2"/>
        <v>100</v>
      </c>
      <c r="X10" s="666"/>
      <c r="Y10" s="34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557"/>
      <c r="Q11" s="530" t="str">
        <f t="shared" si="6"/>
        <v>容积率</v>
      </c>
      <c r="R11" s="664" t="s">
        <v>14</v>
      </c>
      <c r="S11" s="665">
        <f t="shared" si="0"/>
        <v>100</v>
      </c>
      <c r="T11" s="664" t="s">
        <v>14</v>
      </c>
      <c r="U11" s="665">
        <f t="shared" si="1"/>
        <v>100</v>
      </c>
      <c r="V11" s="664" t="s">
        <v>14</v>
      </c>
      <c r="W11" s="665">
        <f t="shared" si="2"/>
        <v>100</v>
      </c>
      <c r="X11" s="666"/>
      <c r="Y11" s="34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557"/>
      <c r="Q12" s="530">
        <f t="shared" si="6"/>
        <v>111</v>
      </c>
      <c r="R12" s="664" t="s">
        <v>14</v>
      </c>
      <c r="S12" s="665">
        <f t="shared" si="0"/>
        <v>100</v>
      </c>
      <c r="T12" s="664" t="s">
        <v>14</v>
      </c>
      <c r="U12" s="665">
        <f t="shared" si="1"/>
        <v>100</v>
      </c>
      <c r="V12" s="664" t="s">
        <v>14</v>
      </c>
      <c r="W12" s="665">
        <f t="shared" si="2"/>
        <v>100</v>
      </c>
      <c r="X12" s="666"/>
      <c r="Y12" s="34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557"/>
      <c r="Q13" s="530">
        <f t="shared" si="6"/>
        <v>111</v>
      </c>
      <c r="R13" s="664" t="s">
        <v>14</v>
      </c>
      <c r="S13" s="665">
        <f t="shared" si="0"/>
        <v>100</v>
      </c>
      <c r="T13" s="664" t="s">
        <v>14</v>
      </c>
      <c r="U13" s="665">
        <f t="shared" si="1"/>
        <v>100</v>
      </c>
      <c r="V13" s="664" t="s">
        <v>14</v>
      </c>
      <c r="W13" s="665">
        <f t="shared" si="2"/>
        <v>100</v>
      </c>
      <c r="X13" s="666"/>
      <c r="Y13" s="346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557"/>
      <c r="Q14" s="530">
        <f t="shared" si="6"/>
        <v>111</v>
      </c>
      <c r="R14" s="664" t="s">
        <v>14</v>
      </c>
      <c r="S14" s="665">
        <f t="shared" si="0"/>
        <v>100</v>
      </c>
      <c r="T14" s="664" t="s">
        <v>14</v>
      </c>
      <c r="U14" s="665">
        <f t="shared" si="1"/>
        <v>100</v>
      </c>
      <c r="V14" s="664" t="s">
        <v>14</v>
      </c>
      <c r="W14" s="665">
        <f t="shared" si="2"/>
        <v>100</v>
      </c>
      <c r="X14" s="666"/>
      <c r="Y14" s="3461"/>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64" t="s">
        <v>1691</v>
      </c>
      <c r="Q15" s="1262" t="str">
        <f t="shared" si="6"/>
        <v>产业集聚程度</v>
      </c>
      <c r="R15" s="667" t="s">
        <v>14</v>
      </c>
      <c r="S15" s="668">
        <f t="shared" si="0"/>
        <v>100</v>
      </c>
      <c r="T15" s="667" t="s">
        <v>14</v>
      </c>
      <c r="U15" s="668">
        <f t="shared" si="1"/>
        <v>100</v>
      </c>
      <c r="V15" s="667" t="s">
        <v>14</v>
      </c>
      <c r="W15" s="668">
        <f t="shared" si="2"/>
        <v>100</v>
      </c>
      <c r="X15" s="1264"/>
      <c r="Y15" s="356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65"/>
      <c r="Q16" s="1262"/>
      <c r="R16" s="667"/>
      <c r="S16" s="668"/>
      <c r="T16" s="667"/>
      <c r="U16" s="668"/>
      <c r="V16" s="667"/>
      <c r="W16" s="668"/>
      <c r="X16" s="1264"/>
      <c r="Y16" s="3565"/>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65"/>
      <c r="Q17" s="1262" t="str">
        <f>B17</f>
        <v>交通便捷度</v>
      </c>
      <c r="R17" s="667" t="s">
        <v>14</v>
      </c>
      <c r="S17" s="668">
        <f>F17</f>
        <v>100</v>
      </c>
      <c r="T17" s="667" t="s">
        <v>14</v>
      </c>
      <c r="U17" s="668">
        <f>H17</f>
        <v>100</v>
      </c>
      <c r="V17" s="667" t="s">
        <v>14</v>
      </c>
      <c r="W17" s="668">
        <f>J17</f>
        <v>100</v>
      </c>
      <c r="X17" s="1264"/>
      <c r="Y17" s="356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65"/>
      <c r="Q18" s="1262"/>
      <c r="R18" s="667"/>
      <c r="S18" s="668"/>
      <c r="T18" s="667"/>
      <c r="U18" s="668"/>
      <c r="V18" s="667"/>
      <c r="W18" s="668"/>
      <c r="X18" s="1264"/>
      <c r="Y18" s="3565"/>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65"/>
      <c r="Q19" s="1262" t="str">
        <f>B19</f>
        <v>公共配套设施</v>
      </c>
      <c r="R19" s="667" t="s">
        <v>14</v>
      </c>
      <c r="S19" s="668">
        <f>F19</f>
        <v>100</v>
      </c>
      <c r="T19" s="667" t="s">
        <v>14</v>
      </c>
      <c r="U19" s="668">
        <f>H19</f>
        <v>100</v>
      </c>
      <c r="V19" s="667" t="s">
        <v>14</v>
      </c>
      <c r="W19" s="668">
        <f>J19</f>
        <v>100</v>
      </c>
      <c r="X19" s="1264"/>
      <c r="Y19" s="356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65"/>
      <c r="Q20" s="1262"/>
      <c r="R20" s="667"/>
      <c r="S20" s="668"/>
      <c r="T20" s="667"/>
      <c r="U20" s="668"/>
      <c r="V20" s="667"/>
      <c r="W20" s="668"/>
      <c r="X20" s="1264"/>
      <c r="Y20" s="3565"/>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65"/>
      <c r="Q21" s="1262" t="str">
        <f>B21</f>
        <v>基础设施水平</v>
      </c>
      <c r="R21" s="667" t="s">
        <v>14</v>
      </c>
      <c r="S21" s="668">
        <f>F21</f>
        <v>100</v>
      </c>
      <c r="T21" s="667" t="s">
        <v>14</v>
      </c>
      <c r="U21" s="668">
        <f>H21</f>
        <v>100</v>
      </c>
      <c r="V21" s="667" t="s">
        <v>14</v>
      </c>
      <c r="W21" s="668">
        <f>J21</f>
        <v>100</v>
      </c>
      <c r="X21" s="1264"/>
      <c r="Y21" s="35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565"/>
      <c r="Q22" s="1262"/>
      <c r="R22" s="667"/>
      <c r="S22" s="668"/>
      <c r="T22" s="667"/>
      <c r="U22" s="668"/>
      <c r="V22" s="667"/>
      <c r="W22" s="668"/>
      <c r="X22" s="1264"/>
      <c r="Y22" s="3565"/>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65"/>
      <c r="Q23" s="1262" t="str">
        <f>B23</f>
        <v>环境质量</v>
      </c>
      <c r="R23" s="667" t="s">
        <v>14</v>
      </c>
      <c r="S23" s="668">
        <f>F23</f>
        <v>100</v>
      </c>
      <c r="T23" s="667" t="s">
        <v>14</v>
      </c>
      <c r="U23" s="668">
        <f>H23</f>
        <v>100</v>
      </c>
      <c r="V23" s="667" t="s">
        <v>14</v>
      </c>
      <c r="W23" s="668">
        <f>J23</f>
        <v>100</v>
      </c>
      <c r="X23" s="1264"/>
      <c r="Y23" s="356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565"/>
      <c r="Q24" s="1262"/>
      <c r="R24" s="667"/>
      <c r="S24" s="668"/>
      <c r="T24" s="667"/>
      <c r="U24" s="668"/>
      <c r="V24" s="667"/>
      <c r="W24" s="668"/>
      <c r="X24" s="1264"/>
      <c r="Y24" s="3565"/>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65"/>
      <c r="Q25" s="1262">
        <f>B25</f>
        <v>111</v>
      </c>
      <c r="R25" s="667" t="s">
        <v>14</v>
      </c>
      <c r="S25" s="668">
        <f>F25</f>
        <v>100</v>
      </c>
      <c r="T25" s="667" t="s">
        <v>14</v>
      </c>
      <c r="U25" s="668">
        <f>H25</f>
        <v>100</v>
      </c>
      <c r="V25" s="667" t="s">
        <v>14</v>
      </c>
      <c r="W25" s="668">
        <f>J25</f>
        <v>100</v>
      </c>
      <c r="X25" s="1264"/>
      <c r="Y25" s="3565"/>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65"/>
      <c r="Q26" s="1262">
        <f t="shared" ref="Q26:Q40" si="11">B26</f>
        <v>111</v>
      </c>
      <c r="R26" s="667" t="s">
        <v>14</v>
      </c>
      <c r="S26" s="668">
        <f>F26</f>
        <v>100</v>
      </c>
      <c r="T26" s="667" t="s">
        <v>14</v>
      </c>
      <c r="U26" s="668">
        <f>H26</f>
        <v>100</v>
      </c>
      <c r="V26" s="667" t="s">
        <v>14</v>
      </c>
      <c r="W26" s="668">
        <f>J26</f>
        <v>100</v>
      </c>
      <c r="X26" s="1264"/>
      <c r="Y26" s="3565"/>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65"/>
      <c r="Q27" s="530">
        <f t="shared" si="11"/>
        <v>111</v>
      </c>
      <c r="R27" s="664" t="s">
        <v>14</v>
      </c>
      <c r="S27" s="665">
        <f>F27</f>
        <v>100</v>
      </c>
      <c r="T27" s="664" t="s">
        <v>14</v>
      </c>
      <c r="U27" s="665">
        <f>H27</f>
        <v>100</v>
      </c>
      <c r="V27" s="664" t="s">
        <v>14</v>
      </c>
      <c r="W27" s="665">
        <f>J27</f>
        <v>100</v>
      </c>
      <c r="X27" s="666"/>
      <c r="Y27" s="3565"/>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65"/>
      <c r="Q28" s="1262">
        <f t="shared" si="11"/>
        <v>111</v>
      </c>
      <c r="R28" s="667" t="s">
        <v>14</v>
      </c>
      <c r="S28" s="668">
        <f t="shared" ref="S28:S40" si="12">F28</f>
        <v>100</v>
      </c>
      <c r="T28" s="667" t="s">
        <v>14</v>
      </c>
      <c r="U28" s="668">
        <f t="shared" ref="U28:U40" si="13">H28</f>
        <v>100</v>
      </c>
      <c r="V28" s="667" t="s">
        <v>14</v>
      </c>
      <c r="W28" s="668">
        <f t="shared" ref="W28:W40" si="14">J28</f>
        <v>100</v>
      </c>
      <c r="X28" s="1264"/>
      <c r="Y28" s="3565"/>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723" t="s">
        <v>1696</v>
      </c>
      <c r="Q29" s="1262" t="str">
        <f t="shared" si="11"/>
        <v>建筑类型</v>
      </c>
      <c r="R29" s="667" t="s">
        <v>14</v>
      </c>
      <c r="S29" s="668">
        <f t="shared" si="12"/>
        <v>100</v>
      </c>
      <c r="T29" s="667" t="s">
        <v>14</v>
      </c>
      <c r="U29" s="668">
        <f t="shared" si="13"/>
        <v>100</v>
      </c>
      <c r="V29" s="667" t="s">
        <v>14</v>
      </c>
      <c r="W29" s="668">
        <f t="shared" si="14"/>
        <v>100</v>
      </c>
      <c r="X29" s="1264"/>
      <c r="Y29" s="356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69"/>
      <c r="Q30" s="531" t="str">
        <f t="shared" si="11"/>
        <v>项目建筑规模</v>
      </c>
      <c r="R30" s="669" t="s">
        <v>14</v>
      </c>
      <c r="S30" s="670" t="e">
        <f t="shared" si="12"/>
        <v>#N/A</v>
      </c>
      <c r="T30" s="669" t="s">
        <v>14</v>
      </c>
      <c r="U30" s="670" t="e">
        <f t="shared" si="13"/>
        <v>#N/A</v>
      </c>
      <c r="V30" s="669" t="s">
        <v>14</v>
      </c>
      <c r="W30" s="670" t="e">
        <f t="shared" si="14"/>
        <v>#N/A</v>
      </c>
      <c r="X30" s="671"/>
      <c r="Y30" s="356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69"/>
      <c r="Q31" s="1262" t="str">
        <f t="shared" si="11"/>
        <v>建筑结构</v>
      </c>
      <c r="R31" s="667" t="s">
        <v>14</v>
      </c>
      <c r="S31" s="668">
        <f t="shared" si="12"/>
        <v>100</v>
      </c>
      <c r="T31" s="667" t="s">
        <v>14</v>
      </c>
      <c r="U31" s="668">
        <f t="shared" si="13"/>
        <v>100</v>
      </c>
      <c r="V31" s="667" t="s">
        <v>14</v>
      </c>
      <c r="W31" s="668">
        <f t="shared" si="14"/>
        <v>100</v>
      </c>
      <c r="X31" s="1264"/>
      <c r="Y31" s="356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69"/>
      <c r="Q32" s="1262" t="str">
        <f t="shared" si="11"/>
        <v>公共部分装修</v>
      </c>
      <c r="R32" s="667" t="s">
        <v>14</v>
      </c>
      <c r="S32" s="668">
        <f t="shared" si="12"/>
        <v>100</v>
      </c>
      <c r="T32" s="667" t="s">
        <v>14</v>
      </c>
      <c r="U32" s="668">
        <f t="shared" si="13"/>
        <v>100</v>
      </c>
      <c r="V32" s="667" t="s">
        <v>14</v>
      </c>
      <c r="W32" s="668">
        <f t="shared" si="14"/>
        <v>100</v>
      </c>
      <c r="X32" s="1264"/>
      <c r="Y32" s="356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69"/>
      <c r="Q33" s="1262" t="str">
        <f t="shared" si="11"/>
        <v>成新度</v>
      </c>
      <c r="R33" s="667" t="s">
        <v>14</v>
      </c>
      <c r="S33" s="668" t="e">
        <f t="shared" si="12"/>
        <v>#N/A</v>
      </c>
      <c r="T33" s="667" t="s">
        <v>14</v>
      </c>
      <c r="U33" s="668" t="e">
        <f t="shared" si="13"/>
        <v>#N/A</v>
      </c>
      <c r="V33" s="667" t="s">
        <v>14</v>
      </c>
      <c r="W33" s="668" t="e">
        <f t="shared" si="14"/>
        <v>#N/A</v>
      </c>
      <c r="X33" s="1264"/>
      <c r="Y33" s="356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69"/>
      <c r="Q34" s="530" t="str">
        <f t="shared" si="11"/>
        <v>物业管理</v>
      </c>
      <c r="R34" s="664" t="s">
        <v>14</v>
      </c>
      <c r="S34" s="665">
        <f t="shared" si="12"/>
        <v>100</v>
      </c>
      <c r="T34" s="664" t="s">
        <v>14</v>
      </c>
      <c r="U34" s="665">
        <f t="shared" si="13"/>
        <v>100</v>
      </c>
      <c r="V34" s="664" t="s">
        <v>14</v>
      </c>
      <c r="W34" s="665">
        <f t="shared" si="14"/>
        <v>100</v>
      </c>
      <c r="X34" s="666"/>
      <c r="Y34" s="356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69" t="s">
        <v>1696</v>
      </c>
      <c r="Q35" s="1262" t="str">
        <f t="shared" si="11"/>
        <v>市政基础设施</v>
      </c>
      <c r="R35" s="667" t="s">
        <v>14</v>
      </c>
      <c r="S35" s="668">
        <f t="shared" si="12"/>
        <v>100</v>
      </c>
      <c r="T35" s="667" t="s">
        <v>14</v>
      </c>
      <c r="U35" s="668">
        <f t="shared" si="13"/>
        <v>100</v>
      </c>
      <c r="V35" s="667" t="s">
        <v>14</v>
      </c>
      <c r="W35" s="668">
        <f t="shared" si="14"/>
        <v>100</v>
      </c>
      <c r="X35" s="1264"/>
      <c r="Y35" s="356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69"/>
      <c r="Q36" s="1262" t="str">
        <f t="shared" si="11"/>
        <v>内部装修</v>
      </c>
      <c r="R36" s="667" t="s">
        <v>14</v>
      </c>
      <c r="S36" s="668">
        <f t="shared" si="12"/>
        <v>100</v>
      </c>
      <c r="T36" s="667" t="s">
        <v>14</v>
      </c>
      <c r="U36" s="668">
        <f t="shared" si="13"/>
        <v>100</v>
      </c>
      <c r="V36" s="667" t="s">
        <v>14</v>
      </c>
      <c r="W36" s="668">
        <f t="shared" si="14"/>
        <v>100</v>
      </c>
      <c r="X36" s="1264"/>
      <c r="Y36" s="356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69"/>
      <c r="Q37" s="1262" t="str">
        <f t="shared" si="11"/>
        <v>内部装修状况</v>
      </c>
      <c r="R37" s="667" t="s">
        <v>14</v>
      </c>
      <c r="S37" s="668">
        <f t="shared" si="12"/>
        <v>100</v>
      </c>
      <c r="T37" s="667" t="s">
        <v>14</v>
      </c>
      <c r="U37" s="668">
        <f t="shared" si="13"/>
        <v>100</v>
      </c>
      <c r="V37" s="667" t="s">
        <v>14</v>
      </c>
      <c r="W37" s="668">
        <f t="shared" si="14"/>
        <v>100</v>
      </c>
      <c r="X37" s="1264"/>
      <c r="Y37" s="3569"/>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69"/>
      <c r="Q38" s="531">
        <f t="shared" si="11"/>
        <v>111</v>
      </c>
      <c r="R38" s="669" t="s">
        <v>14</v>
      </c>
      <c r="S38" s="670">
        <f t="shared" si="12"/>
        <v>100</v>
      </c>
      <c r="T38" s="669" t="s">
        <v>14</v>
      </c>
      <c r="U38" s="670">
        <f t="shared" si="13"/>
        <v>100</v>
      </c>
      <c r="V38" s="669" t="s">
        <v>14</v>
      </c>
      <c r="W38" s="670">
        <f t="shared" si="14"/>
        <v>100</v>
      </c>
      <c r="X38" s="671"/>
      <c r="Y38" s="3569"/>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69"/>
      <c r="Q39" s="1262">
        <f t="shared" si="11"/>
        <v>111</v>
      </c>
      <c r="R39" s="667" t="s">
        <v>14</v>
      </c>
      <c r="S39" s="668">
        <f t="shared" si="12"/>
        <v>100</v>
      </c>
      <c r="T39" s="667" t="s">
        <v>14</v>
      </c>
      <c r="U39" s="668">
        <f t="shared" si="13"/>
        <v>100</v>
      </c>
      <c r="V39" s="667" t="s">
        <v>14</v>
      </c>
      <c r="W39" s="668">
        <f t="shared" si="14"/>
        <v>100</v>
      </c>
      <c r="X39" s="1264"/>
      <c r="Y39" s="3569"/>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70"/>
      <c r="Q40" s="1262">
        <f t="shared" si="11"/>
        <v>111</v>
      </c>
      <c r="R40" s="667" t="s">
        <v>14</v>
      </c>
      <c r="S40" s="668">
        <f t="shared" si="12"/>
        <v>100</v>
      </c>
      <c r="T40" s="667" t="s">
        <v>14</v>
      </c>
      <c r="U40" s="668">
        <f t="shared" si="13"/>
        <v>100</v>
      </c>
      <c r="V40" s="667" t="s">
        <v>14</v>
      </c>
      <c r="W40" s="668">
        <f t="shared" si="14"/>
        <v>100</v>
      </c>
      <c r="X40" s="1264"/>
      <c r="Y40" s="3570"/>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557" t="str">
        <f>A41</f>
        <v>成交单价（元/平方米）</v>
      </c>
      <c r="Q41" s="3557"/>
      <c r="R41" s="3558">
        <f>E41</f>
        <v>0</v>
      </c>
      <c r="S41" s="3558"/>
      <c r="T41" s="3558">
        <f>G41</f>
        <v>0</v>
      </c>
      <c r="U41" s="3558"/>
      <c r="V41" s="3558">
        <f>I41</f>
        <v>0</v>
      </c>
      <c r="W41" s="3558"/>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557" t="str">
        <f>A42</f>
        <v>比较价值（元/平方米）</v>
      </c>
      <c r="Q42" s="3557"/>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559" t="str">
        <f>A43</f>
        <v>估价对象XX用房的比较价值（楼面单价，元/平方米）</v>
      </c>
      <c r="Q43" s="3560"/>
      <c r="R43" s="3561" t="e">
        <f>IF(F1="售价",ROUND(IF(D42="简单平均",AVERAGE(R42:V42),R42*F42+T42*H42+V42*J42),0),ROUND(IF(D42="简单平均",AVERAGE(R42:V42),R42*F42+T42*H42+V42*J42),1))</f>
        <v>#DIV/0!</v>
      </c>
      <c r="S43" s="3561"/>
      <c r="T43" s="3561"/>
      <c r="U43" s="3561"/>
      <c r="V43" s="3561"/>
      <c r="W43" s="3561"/>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85" t="s">
        <v>1771</v>
      </c>
      <c r="S4" s="3586"/>
      <c r="T4" s="3585" t="s">
        <v>1772</v>
      </c>
      <c r="U4" s="3586"/>
      <c r="V4" s="3558" t="s">
        <v>1773</v>
      </c>
      <c r="W4" s="3558"/>
      <c r="X4" s="1264"/>
      <c r="Y4" s="3585" t="s">
        <v>1775</v>
      </c>
      <c r="Z4" s="3586"/>
      <c r="AA4" s="3572" t="s">
        <v>1771</v>
      </c>
      <c r="AB4" s="3573" t="s">
        <v>1772</v>
      </c>
      <c r="AC4" s="3572" t="s">
        <v>1773</v>
      </c>
    </row>
    <row r="5" spans="1:29" ht="15">
      <c r="A5" s="348"/>
      <c r="B5" s="349"/>
      <c r="C5" s="3692" t="s">
        <v>1673</v>
      </c>
      <c r="D5" s="3594"/>
      <c r="E5" s="3694" t="s">
        <v>1674</v>
      </c>
      <c r="F5" s="3695"/>
      <c r="G5" s="3692" t="s">
        <v>1675</v>
      </c>
      <c r="H5" s="3594"/>
      <c r="I5" s="3692" t="s">
        <v>1676</v>
      </c>
      <c r="J5" s="3594"/>
      <c r="K5" s="537"/>
      <c r="L5" s="2484"/>
      <c r="M5" s="2485"/>
      <c r="N5" s="2485"/>
      <c r="O5" s="2485"/>
      <c r="P5" s="3581"/>
      <c r="Q5" s="3582"/>
      <c r="R5" s="3587"/>
      <c r="S5" s="3588"/>
      <c r="T5" s="3587"/>
      <c r="U5" s="3588"/>
      <c r="V5" s="3558"/>
      <c r="W5" s="3558"/>
      <c r="X5" s="1264"/>
      <c r="Y5" s="3587"/>
      <c r="Z5" s="3588"/>
      <c r="AA5" s="3573"/>
      <c r="AB5" s="3573"/>
      <c r="AC5" s="3573"/>
    </row>
    <row r="6" spans="1:29" ht="15.75" thickBot="1">
      <c r="A6" s="350"/>
      <c r="B6" s="351"/>
      <c r="C6" s="3598" t="s">
        <v>1677</v>
      </c>
      <c r="D6" s="3592"/>
      <c r="E6" s="3693" t="s">
        <v>1677</v>
      </c>
      <c r="F6" s="3600"/>
      <c r="G6" s="3598" t="s">
        <v>1677</v>
      </c>
      <c r="H6" s="3592"/>
      <c r="I6" s="3598" t="s">
        <v>1677</v>
      </c>
      <c r="J6" s="3592"/>
      <c r="K6" s="537" t="s">
        <v>1678</v>
      </c>
      <c r="L6" s="2484"/>
      <c r="M6" s="2485"/>
      <c r="N6" s="2485"/>
      <c r="O6" s="2485"/>
      <c r="P6" s="3583"/>
      <c r="Q6" s="3584"/>
      <c r="R6" s="3587"/>
      <c r="S6" s="3588"/>
      <c r="T6" s="3589"/>
      <c r="U6" s="3590"/>
      <c r="V6" s="3558"/>
      <c r="W6" s="3558"/>
      <c r="X6" s="1264"/>
      <c r="Y6" s="3589"/>
      <c r="Z6" s="3590"/>
      <c r="AA6" s="3574"/>
      <c r="AB6" s="3574"/>
      <c r="AC6" s="3574"/>
    </row>
    <row r="7" spans="1:29" s="102" customFormat="1" ht="15.75" thickBot="1">
      <c r="A7" s="352" t="s">
        <v>1679</v>
      </c>
      <c r="B7" s="353"/>
      <c r="C7" s="354">
        <f>'数据-取费表'!B2</f>
        <v>45407</v>
      </c>
      <c r="D7" s="355">
        <v>100</v>
      </c>
      <c r="E7" s="356"/>
      <c r="F7" s="357">
        <f>SUMIF(48:48,YEAR(E7)&amp;"-"&amp;MONTH(E7),49:49)</f>
        <v>0</v>
      </c>
      <c r="G7" s="356"/>
      <c r="H7" s="355">
        <f>SUMIF(48:48,YEAR(G7)&amp;"-"&amp;MONTH(G7),49:49)</f>
        <v>0</v>
      </c>
      <c r="I7" s="356"/>
      <c r="J7" s="355">
        <f>SUMIF(48:48,YEAR(I7)&amp;"-"&amp;MONTH(I7),49:49)</f>
        <v>0</v>
      </c>
      <c r="K7" s="38"/>
      <c r="L7" s="2486"/>
      <c r="M7" s="2438"/>
      <c r="N7" s="2438"/>
      <c r="O7" s="2438"/>
      <c r="P7" s="3595" t="s">
        <v>1680</v>
      </c>
      <c r="Q7" s="3597"/>
      <c r="R7" s="664" t="s">
        <v>14</v>
      </c>
      <c r="S7" s="665">
        <f t="shared" ref="S7:S14" si="0">F7</f>
        <v>0</v>
      </c>
      <c r="T7" s="664" t="s">
        <v>14</v>
      </c>
      <c r="U7" s="665">
        <f t="shared" ref="U7:U14" si="1">H7</f>
        <v>0</v>
      </c>
      <c r="V7" s="664" t="s">
        <v>14</v>
      </c>
      <c r="W7" s="665">
        <f t="shared" ref="W7:W14" si="2">J7</f>
        <v>0</v>
      </c>
      <c r="X7" s="666"/>
      <c r="Y7" s="3595" t="s">
        <v>1680</v>
      </c>
      <c r="Z7" s="359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595" t="s">
        <v>1683</v>
      </c>
      <c r="Q8" s="3596"/>
      <c r="R8" s="664" t="s">
        <v>14</v>
      </c>
      <c r="S8" s="665">
        <f t="shared" si="0"/>
        <v>100</v>
      </c>
      <c r="T8" s="664" t="s">
        <v>14</v>
      </c>
      <c r="U8" s="665">
        <f t="shared" si="1"/>
        <v>100</v>
      </c>
      <c r="V8" s="664" t="s">
        <v>14</v>
      </c>
      <c r="W8" s="665">
        <f t="shared" si="2"/>
        <v>100</v>
      </c>
      <c r="X8" s="666"/>
      <c r="Y8" s="3595" t="s">
        <v>1683</v>
      </c>
      <c r="Z8" s="359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557" t="s">
        <v>1686</v>
      </c>
      <c r="Q9" s="530" t="str">
        <f t="shared" ref="Q9:Q14" si="6">B9</f>
        <v>用途</v>
      </c>
      <c r="R9" s="664" t="s">
        <v>14</v>
      </c>
      <c r="S9" s="665">
        <f t="shared" si="0"/>
        <v>100</v>
      </c>
      <c r="T9" s="664" t="s">
        <v>14</v>
      </c>
      <c r="U9" s="665">
        <f t="shared" si="1"/>
        <v>100</v>
      </c>
      <c r="V9" s="664" t="s">
        <v>14</v>
      </c>
      <c r="W9" s="665">
        <f t="shared" si="2"/>
        <v>100</v>
      </c>
      <c r="X9" s="666"/>
      <c r="Y9" s="346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557"/>
      <c r="Q10" s="530" t="str">
        <f t="shared" si="6"/>
        <v>土地使用年限（年）</v>
      </c>
      <c r="R10" s="664" t="s">
        <v>14</v>
      </c>
      <c r="S10" s="665">
        <f t="shared" si="0"/>
        <v>100</v>
      </c>
      <c r="T10" s="664" t="s">
        <v>14</v>
      </c>
      <c r="U10" s="665">
        <f t="shared" si="1"/>
        <v>100</v>
      </c>
      <c r="V10" s="664" t="s">
        <v>14</v>
      </c>
      <c r="W10" s="665">
        <f t="shared" si="2"/>
        <v>100</v>
      </c>
      <c r="X10" s="666"/>
      <c r="Y10" s="34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557"/>
      <c r="Q11" s="530">
        <f t="shared" si="6"/>
        <v>111</v>
      </c>
      <c r="R11" s="664" t="s">
        <v>14</v>
      </c>
      <c r="S11" s="665">
        <f t="shared" si="0"/>
        <v>100</v>
      </c>
      <c r="T11" s="664" t="s">
        <v>14</v>
      </c>
      <c r="U11" s="665">
        <f t="shared" si="1"/>
        <v>100</v>
      </c>
      <c r="V11" s="664" t="s">
        <v>14</v>
      </c>
      <c r="W11" s="665">
        <f t="shared" si="2"/>
        <v>100</v>
      </c>
      <c r="X11" s="666"/>
      <c r="Y11" s="34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557"/>
      <c r="Q12" s="530">
        <f t="shared" si="6"/>
        <v>111</v>
      </c>
      <c r="R12" s="664" t="s">
        <v>14</v>
      </c>
      <c r="S12" s="665">
        <f t="shared" si="0"/>
        <v>100</v>
      </c>
      <c r="T12" s="664" t="s">
        <v>14</v>
      </c>
      <c r="U12" s="665">
        <f t="shared" si="1"/>
        <v>100</v>
      </c>
      <c r="V12" s="664" t="s">
        <v>14</v>
      </c>
      <c r="W12" s="665">
        <f t="shared" si="2"/>
        <v>100</v>
      </c>
      <c r="X12" s="666"/>
      <c r="Y12" s="34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557"/>
      <c r="Q13" s="530">
        <f t="shared" si="6"/>
        <v>111</v>
      </c>
      <c r="R13" s="664" t="s">
        <v>14</v>
      </c>
      <c r="S13" s="665">
        <f t="shared" si="0"/>
        <v>100</v>
      </c>
      <c r="T13" s="664" t="s">
        <v>14</v>
      </c>
      <c r="U13" s="665">
        <f t="shared" si="1"/>
        <v>100</v>
      </c>
      <c r="V13" s="664" t="s">
        <v>14</v>
      </c>
      <c r="W13" s="665">
        <f t="shared" si="2"/>
        <v>100</v>
      </c>
      <c r="X13" s="666"/>
      <c r="Y13" s="3461"/>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564" t="s">
        <v>1691</v>
      </c>
      <c r="Q14" s="1262" t="str">
        <f t="shared" si="6"/>
        <v>交通便捷度</v>
      </c>
      <c r="R14" s="667" t="s">
        <v>14</v>
      </c>
      <c r="S14" s="668">
        <f t="shared" si="0"/>
        <v>100</v>
      </c>
      <c r="T14" s="667" t="s">
        <v>14</v>
      </c>
      <c r="U14" s="668">
        <f t="shared" si="1"/>
        <v>100</v>
      </c>
      <c r="V14" s="667" t="s">
        <v>14</v>
      </c>
      <c r="W14" s="668">
        <f t="shared" si="2"/>
        <v>100</v>
      </c>
      <c r="X14" s="1264"/>
      <c r="Y14" s="356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565"/>
      <c r="Q15" s="1262"/>
      <c r="R15" s="667"/>
      <c r="S15" s="668"/>
      <c r="T15" s="667"/>
      <c r="U15" s="668"/>
      <c r="V15" s="667"/>
      <c r="W15" s="668"/>
      <c r="X15" s="1264"/>
      <c r="Y15" s="3565"/>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565"/>
      <c r="Q16" s="1262" t="str">
        <f>B16</f>
        <v>公共配套设施</v>
      </c>
      <c r="R16" s="667" t="s">
        <v>14</v>
      </c>
      <c r="S16" s="668">
        <f>F16</f>
        <v>100</v>
      </c>
      <c r="T16" s="667" t="s">
        <v>14</v>
      </c>
      <c r="U16" s="668">
        <f>H16</f>
        <v>100</v>
      </c>
      <c r="V16" s="667" t="s">
        <v>14</v>
      </c>
      <c r="W16" s="668">
        <f>J16</f>
        <v>100</v>
      </c>
      <c r="X16" s="1264"/>
      <c r="Y16" s="356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565"/>
      <c r="Q17" s="1262"/>
      <c r="R17" s="667"/>
      <c r="S17" s="668"/>
      <c r="T17" s="667"/>
      <c r="U17" s="668"/>
      <c r="V17" s="667"/>
      <c r="W17" s="668"/>
      <c r="X17" s="1264"/>
      <c r="Y17" s="3565"/>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565"/>
      <c r="Q18" s="1262" t="str">
        <f>B18</f>
        <v>基础设施水平</v>
      </c>
      <c r="R18" s="667" t="s">
        <v>14</v>
      </c>
      <c r="S18" s="668">
        <f>F18</f>
        <v>100</v>
      </c>
      <c r="T18" s="667" t="s">
        <v>14</v>
      </c>
      <c r="U18" s="668">
        <f>H18</f>
        <v>100</v>
      </c>
      <c r="V18" s="667" t="s">
        <v>14</v>
      </c>
      <c r="W18" s="668">
        <f>J18</f>
        <v>100</v>
      </c>
      <c r="X18" s="1264"/>
      <c r="Y18" s="356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565"/>
      <c r="Q19" s="1262"/>
      <c r="R19" s="667"/>
      <c r="S19" s="668"/>
      <c r="T19" s="667"/>
      <c r="U19" s="668"/>
      <c r="V19" s="667"/>
      <c r="W19" s="668"/>
      <c r="X19" s="1264"/>
      <c r="Y19" s="3565"/>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565"/>
      <c r="Q20" s="1262" t="str">
        <f>B20</f>
        <v>自然及人文环境</v>
      </c>
      <c r="R20" s="667" t="s">
        <v>14</v>
      </c>
      <c r="S20" s="668">
        <f>F20</f>
        <v>100</v>
      </c>
      <c r="T20" s="667" t="s">
        <v>14</v>
      </c>
      <c r="U20" s="668">
        <f>H20</f>
        <v>100</v>
      </c>
      <c r="V20" s="667" t="s">
        <v>14</v>
      </c>
      <c r="W20" s="668">
        <f>J20</f>
        <v>100</v>
      </c>
      <c r="X20" s="1264"/>
      <c r="Y20" s="356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565"/>
      <c r="Q21" s="1262"/>
      <c r="R21" s="667"/>
      <c r="S21" s="668"/>
      <c r="T21" s="667"/>
      <c r="U21" s="668"/>
      <c r="V21" s="667"/>
      <c r="W21" s="668"/>
      <c r="X21" s="1264"/>
      <c r="Y21" s="356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565"/>
      <c r="Q22" s="1262" t="str">
        <f>B22</f>
        <v>楼层</v>
      </c>
      <c r="R22" s="667" t="s">
        <v>14</v>
      </c>
      <c r="S22" s="668">
        <f>F22</f>
        <v>100</v>
      </c>
      <c r="T22" s="667" t="s">
        <v>14</v>
      </c>
      <c r="U22" s="668">
        <f>H22</f>
        <v>100</v>
      </c>
      <c r="V22" s="667" t="s">
        <v>14</v>
      </c>
      <c r="W22" s="668">
        <f>J22</f>
        <v>100</v>
      </c>
      <c r="X22" s="1264"/>
      <c r="Y22" s="356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565"/>
      <c r="Q23" s="1262">
        <f>B23</f>
        <v>111</v>
      </c>
      <c r="R23" s="667" t="s">
        <v>14</v>
      </c>
      <c r="S23" s="668">
        <f>F23</f>
        <v>100</v>
      </c>
      <c r="T23" s="667" t="s">
        <v>14</v>
      </c>
      <c r="U23" s="668">
        <f>H23</f>
        <v>100</v>
      </c>
      <c r="V23" s="667" t="s">
        <v>14</v>
      </c>
      <c r="W23" s="668">
        <f>J23</f>
        <v>100</v>
      </c>
      <c r="X23" s="1264"/>
      <c r="Y23" s="356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565"/>
      <c r="Q24" s="1262">
        <f t="shared" ref="Q24:Q36" si="11">B24</f>
        <v>111</v>
      </c>
      <c r="R24" s="667" t="s">
        <v>14</v>
      </c>
      <c r="S24" s="668">
        <f>F24</f>
        <v>100</v>
      </c>
      <c r="T24" s="667" t="s">
        <v>14</v>
      </c>
      <c r="U24" s="668">
        <f>H24</f>
        <v>100</v>
      </c>
      <c r="V24" s="667" t="s">
        <v>14</v>
      </c>
      <c r="W24" s="668">
        <f>J24</f>
        <v>100</v>
      </c>
      <c r="X24" s="1264"/>
      <c r="Y24" s="356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565"/>
      <c r="Q25" s="530">
        <f t="shared" si="11"/>
        <v>111</v>
      </c>
      <c r="R25" s="664" t="s">
        <v>14</v>
      </c>
      <c r="S25" s="665">
        <f>F25</f>
        <v>100</v>
      </c>
      <c r="T25" s="664" t="s">
        <v>14</v>
      </c>
      <c r="U25" s="665">
        <f>H25</f>
        <v>100</v>
      </c>
      <c r="V25" s="664" t="s">
        <v>14</v>
      </c>
      <c r="W25" s="665">
        <f>J25</f>
        <v>100</v>
      </c>
      <c r="X25" s="666"/>
      <c r="Y25" s="3565"/>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72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6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569"/>
      <c r="Q27" s="531" t="str">
        <f t="shared" si="11"/>
        <v>项目停车位配比</v>
      </c>
      <c r="R27" s="669" t="s">
        <v>14</v>
      </c>
      <c r="S27" s="670">
        <f t="shared" si="12"/>
        <v>100</v>
      </c>
      <c r="T27" s="669" t="s">
        <v>14</v>
      </c>
      <c r="U27" s="670">
        <f t="shared" si="13"/>
        <v>100</v>
      </c>
      <c r="V27" s="669" t="s">
        <v>14</v>
      </c>
      <c r="W27" s="670">
        <f t="shared" si="14"/>
        <v>100</v>
      </c>
      <c r="X27" s="671"/>
      <c r="Y27" s="356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569"/>
      <c r="Q28" s="1262" t="str">
        <f t="shared" si="11"/>
        <v>公共部分装修</v>
      </c>
      <c r="R28" s="667" t="s">
        <v>14</v>
      </c>
      <c r="S28" s="668">
        <f t="shared" si="12"/>
        <v>100</v>
      </c>
      <c r="T28" s="667" t="s">
        <v>14</v>
      </c>
      <c r="U28" s="668">
        <f t="shared" si="13"/>
        <v>100</v>
      </c>
      <c r="V28" s="667" t="s">
        <v>14</v>
      </c>
      <c r="W28" s="668">
        <f t="shared" si="14"/>
        <v>100</v>
      </c>
      <c r="X28" s="1264"/>
      <c r="Y28" s="356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569"/>
      <c r="Q29" s="1262" t="str">
        <f t="shared" si="11"/>
        <v>成新率</v>
      </c>
      <c r="R29" s="667" t="s">
        <v>14</v>
      </c>
      <c r="S29" s="668" t="e">
        <f t="shared" si="12"/>
        <v>#N/A</v>
      </c>
      <c r="T29" s="667" t="s">
        <v>14</v>
      </c>
      <c r="U29" s="668" t="e">
        <f t="shared" si="13"/>
        <v>#N/A</v>
      </c>
      <c r="V29" s="667" t="s">
        <v>14</v>
      </c>
      <c r="W29" s="668" t="e">
        <f t="shared" si="14"/>
        <v>#N/A</v>
      </c>
      <c r="X29" s="1264"/>
      <c r="Y29" s="356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569"/>
      <c r="Q30" s="1262" t="str">
        <f t="shared" si="11"/>
        <v>物业等级</v>
      </c>
      <c r="R30" s="667" t="s">
        <v>14</v>
      </c>
      <c r="S30" s="668">
        <f t="shared" si="12"/>
        <v>100</v>
      </c>
      <c r="T30" s="667" t="s">
        <v>14</v>
      </c>
      <c r="U30" s="668">
        <f t="shared" si="13"/>
        <v>100</v>
      </c>
      <c r="V30" s="667" t="s">
        <v>14</v>
      </c>
      <c r="W30" s="668">
        <f t="shared" si="14"/>
        <v>100</v>
      </c>
      <c r="X30" s="1264"/>
      <c r="Y30" s="356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569"/>
      <c r="Q31" s="530" t="str">
        <f t="shared" si="11"/>
        <v>停车位面积</v>
      </c>
      <c r="R31" s="664" t="s">
        <v>14</v>
      </c>
      <c r="S31" s="665" t="e">
        <f t="shared" si="12"/>
        <v>#N/A</v>
      </c>
      <c r="T31" s="664" t="s">
        <v>14</v>
      </c>
      <c r="U31" s="665" t="e">
        <f t="shared" si="13"/>
        <v>#N/A</v>
      </c>
      <c r="V31" s="664" t="s">
        <v>14</v>
      </c>
      <c r="W31" s="665" t="e">
        <f t="shared" si="14"/>
        <v>#N/A</v>
      </c>
      <c r="X31" s="666"/>
      <c r="Y31" s="356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569" t="s">
        <v>1696</v>
      </c>
      <c r="Q32" s="1262" t="str">
        <f t="shared" si="11"/>
        <v>车位类型</v>
      </c>
      <c r="R32" s="667" t="s">
        <v>14</v>
      </c>
      <c r="S32" s="668">
        <f t="shared" si="12"/>
        <v>100</v>
      </c>
      <c r="T32" s="667" t="s">
        <v>14</v>
      </c>
      <c r="U32" s="668">
        <f t="shared" si="13"/>
        <v>100</v>
      </c>
      <c r="V32" s="667" t="s">
        <v>14</v>
      </c>
      <c r="W32" s="668">
        <f t="shared" si="14"/>
        <v>100</v>
      </c>
      <c r="X32" s="1264"/>
      <c r="Y32" s="356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569"/>
      <c r="Q33" s="1262" t="str">
        <f t="shared" si="11"/>
        <v>是否直接入户</v>
      </c>
      <c r="R33" s="667" t="s">
        <v>14</v>
      </c>
      <c r="S33" s="668">
        <f t="shared" si="12"/>
        <v>100</v>
      </c>
      <c r="T33" s="667" t="s">
        <v>14</v>
      </c>
      <c r="U33" s="668">
        <f t="shared" si="13"/>
        <v>100</v>
      </c>
      <c r="V33" s="667" t="s">
        <v>14</v>
      </c>
      <c r="W33" s="668">
        <f t="shared" si="14"/>
        <v>100</v>
      </c>
      <c r="X33" s="1264"/>
      <c r="Y33" s="356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569"/>
      <c r="Q34" s="1262">
        <f t="shared" si="11"/>
        <v>111</v>
      </c>
      <c r="R34" s="667" t="s">
        <v>14</v>
      </c>
      <c r="S34" s="668">
        <f t="shared" si="12"/>
        <v>100</v>
      </c>
      <c r="T34" s="667" t="s">
        <v>14</v>
      </c>
      <c r="U34" s="668">
        <f t="shared" si="13"/>
        <v>100</v>
      </c>
      <c r="V34" s="667" t="s">
        <v>14</v>
      </c>
      <c r="W34" s="668">
        <f t="shared" si="14"/>
        <v>100</v>
      </c>
      <c r="X34" s="1264"/>
      <c r="Y34" s="356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569"/>
      <c r="Q35" s="531">
        <f t="shared" si="11"/>
        <v>111</v>
      </c>
      <c r="R35" s="669" t="s">
        <v>14</v>
      </c>
      <c r="S35" s="670">
        <f t="shared" si="12"/>
        <v>100</v>
      </c>
      <c r="T35" s="669" t="s">
        <v>14</v>
      </c>
      <c r="U35" s="670">
        <f t="shared" si="13"/>
        <v>100</v>
      </c>
      <c r="V35" s="669" t="s">
        <v>14</v>
      </c>
      <c r="W35" s="670">
        <f t="shared" si="14"/>
        <v>100</v>
      </c>
      <c r="X35" s="671"/>
      <c r="Y35" s="3569"/>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569"/>
      <c r="Q36" s="1262">
        <f t="shared" si="11"/>
        <v>111</v>
      </c>
      <c r="R36" s="667" t="s">
        <v>14</v>
      </c>
      <c r="S36" s="668">
        <f t="shared" si="12"/>
        <v>100</v>
      </c>
      <c r="T36" s="667" t="s">
        <v>14</v>
      </c>
      <c r="U36" s="668">
        <f t="shared" si="13"/>
        <v>100</v>
      </c>
      <c r="V36" s="667" t="s">
        <v>14</v>
      </c>
      <c r="W36" s="668">
        <f t="shared" si="14"/>
        <v>100</v>
      </c>
      <c r="X36" s="1264"/>
      <c r="Y36" s="3569"/>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5"/>
      <c r="L37" s="2492"/>
      <c r="M37" s="2485"/>
      <c r="N37" s="2485"/>
      <c r="O37" s="2485"/>
      <c r="P37" s="3557" t="str">
        <f>A37</f>
        <v>成交单价</v>
      </c>
      <c r="Q37" s="3557"/>
      <c r="R37" s="3558">
        <f>E37</f>
        <v>0</v>
      </c>
      <c r="S37" s="3558"/>
      <c r="T37" s="3558">
        <f>G37</f>
        <v>0</v>
      </c>
      <c r="U37" s="3558"/>
      <c r="V37" s="3558">
        <f>I37</f>
        <v>0</v>
      </c>
      <c r="W37" s="3558"/>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557" t="str">
        <f>A38</f>
        <v>比较价值（元/平方米）</v>
      </c>
      <c r="Q38" s="3557"/>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559" t="str">
        <f>A39</f>
        <v>估价对象XX用房的比较价值（楼面单价，元/平方米）</v>
      </c>
      <c r="Q39" s="3560"/>
      <c r="R39" s="3724" t="e">
        <f>IF(F1="售价",ROUND(IF(D38="简单平均",AVERAGE(R38:W38),R38*F38+T38*H38+V38*J38),0),ROUND(IF(D38="简单平均",AVERAGE(R38:V38),R38*F38+T38*H38+V38*J38),1))</f>
        <v>#DIV/0!</v>
      </c>
      <c r="S39" s="3724"/>
      <c r="T39" s="3724"/>
      <c r="U39" s="3724"/>
      <c r="V39" s="3724"/>
      <c r="W39" s="372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85" t="s">
        <v>1771</v>
      </c>
      <c r="S4" s="3586"/>
      <c r="T4" s="3585" t="s">
        <v>1772</v>
      </c>
      <c r="U4" s="3586"/>
      <c r="V4" s="3558" t="s">
        <v>1773</v>
      </c>
      <c r="W4" s="3558"/>
      <c r="X4" s="1264"/>
      <c r="Y4" s="3585" t="s">
        <v>1775</v>
      </c>
      <c r="Z4" s="3586"/>
      <c r="AA4" s="3572" t="s">
        <v>1771</v>
      </c>
      <c r="AB4" s="3573" t="s">
        <v>1772</v>
      </c>
      <c r="AC4" s="3572" t="s">
        <v>1773</v>
      </c>
    </row>
    <row r="5" spans="1:29" ht="15">
      <c r="A5" s="348"/>
      <c r="B5" s="349"/>
      <c r="C5" s="3692" t="s">
        <v>1673</v>
      </c>
      <c r="D5" s="3594"/>
      <c r="E5" s="3694" t="s">
        <v>1674</v>
      </c>
      <c r="F5" s="3695"/>
      <c r="G5" s="3692" t="s">
        <v>1675</v>
      </c>
      <c r="H5" s="3594"/>
      <c r="I5" s="3692" t="s">
        <v>1676</v>
      </c>
      <c r="J5" s="3594"/>
      <c r="K5" s="537"/>
      <c r="L5" s="2484"/>
      <c r="M5" s="2485"/>
      <c r="N5" s="2485"/>
      <c r="O5" s="2485"/>
      <c r="P5" s="3581"/>
      <c r="Q5" s="3582"/>
      <c r="R5" s="3587"/>
      <c r="S5" s="3588"/>
      <c r="T5" s="3587"/>
      <c r="U5" s="3588"/>
      <c r="V5" s="3558"/>
      <c r="W5" s="3558"/>
      <c r="X5" s="1264"/>
      <c r="Y5" s="3587"/>
      <c r="Z5" s="3588"/>
      <c r="AA5" s="3573"/>
      <c r="AB5" s="3573"/>
      <c r="AC5" s="3573"/>
    </row>
    <row r="6" spans="1:29" ht="15.75" thickBot="1">
      <c r="A6" s="350"/>
      <c r="B6" s="351"/>
      <c r="C6" s="3598" t="s">
        <v>1677</v>
      </c>
      <c r="D6" s="3592"/>
      <c r="E6" s="3693" t="s">
        <v>1677</v>
      </c>
      <c r="F6" s="3600"/>
      <c r="G6" s="3598" t="s">
        <v>1677</v>
      </c>
      <c r="H6" s="3592"/>
      <c r="I6" s="3598" t="s">
        <v>1677</v>
      </c>
      <c r="J6" s="3592"/>
      <c r="K6" s="537" t="s">
        <v>1678</v>
      </c>
      <c r="L6" s="2484"/>
      <c r="M6" s="2485"/>
      <c r="N6" s="2485"/>
      <c r="O6" s="2485"/>
      <c r="P6" s="3583"/>
      <c r="Q6" s="3584"/>
      <c r="R6" s="3587"/>
      <c r="S6" s="3588"/>
      <c r="T6" s="3589"/>
      <c r="U6" s="3590"/>
      <c r="V6" s="3558"/>
      <c r="W6" s="3558"/>
      <c r="X6" s="1264"/>
      <c r="Y6" s="3589"/>
      <c r="Z6" s="3590"/>
      <c r="AA6" s="3574"/>
      <c r="AB6" s="3574"/>
      <c r="AC6" s="3574"/>
    </row>
    <row r="7" spans="1:29" s="102" customFormat="1" ht="15.75" thickBot="1">
      <c r="A7" s="352" t="s">
        <v>1679</v>
      </c>
      <c r="B7" s="353"/>
      <c r="C7" s="354">
        <f>'数据-取费表'!B2</f>
        <v>45407</v>
      </c>
      <c r="D7" s="355">
        <v>100</v>
      </c>
      <c r="E7" s="356"/>
      <c r="F7" s="357">
        <f>SUMIF(46:46,YEAR(E7)&amp;"-"&amp;MONTH(E7),47:47)</f>
        <v>0</v>
      </c>
      <c r="G7" s="1821"/>
      <c r="H7" s="355">
        <f>SUMIF(46:46,YEAR(G7)&amp;"-"&amp;MONTH(G7),47:47)</f>
        <v>0</v>
      </c>
      <c r="I7" s="356"/>
      <c r="J7" s="355">
        <f>SUMIF(46:46,YEAR(I7)&amp;"-"&amp;MONTH(I7),47:47)</f>
        <v>0</v>
      </c>
      <c r="K7" s="38"/>
      <c r="L7" s="2486"/>
      <c r="M7" s="2438"/>
      <c r="N7" s="2438"/>
      <c r="O7" s="2438"/>
      <c r="P7" s="3595" t="s">
        <v>1680</v>
      </c>
      <c r="Q7" s="3597"/>
      <c r="R7" s="664" t="s">
        <v>14</v>
      </c>
      <c r="S7" s="665">
        <f t="shared" ref="S7:S14" si="0">F7</f>
        <v>0</v>
      </c>
      <c r="T7" s="664" t="s">
        <v>14</v>
      </c>
      <c r="U7" s="665">
        <f t="shared" ref="U7:U14" si="1">H7</f>
        <v>0</v>
      </c>
      <c r="V7" s="664" t="s">
        <v>14</v>
      </c>
      <c r="W7" s="665">
        <f t="shared" ref="W7:W14" si="2">J7</f>
        <v>0</v>
      </c>
      <c r="X7" s="666"/>
      <c r="Y7" s="3595" t="s">
        <v>1680</v>
      </c>
      <c r="Z7" s="359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595" t="s">
        <v>1683</v>
      </c>
      <c r="Q8" s="3596"/>
      <c r="R8" s="664" t="s">
        <v>14</v>
      </c>
      <c r="S8" s="665">
        <f t="shared" si="0"/>
        <v>100</v>
      </c>
      <c r="T8" s="664" t="s">
        <v>14</v>
      </c>
      <c r="U8" s="665">
        <f t="shared" si="1"/>
        <v>100</v>
      </c>
      <c r="V8" s="664" t="s">
        <v>14</v>
      </c>
      <c r="W8" s="665">
        <f t="shared" si="2"/>
        <v>100</v>
      </c>
      <c r="X8" s="666"/>
      <c r="Y8" s="3595" t="s">
        <v>1683</v>
      </c>
      <c r="Z8" s="359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557" t="s">
        <v>1686</v>
      </c>
      <c r="Q9" s="530" t="str">
        <f t="shared" ref="Q9:Q14" si="6">B9</f>
        <v>用途</v>
      </c>
      <c r="R9" s="664" t="s">
        <v>14</v>
      </c>
      <c r="S9" s="665">
        <f t="shared" si="0"/>
        <v>100</v>
      </c>
      <c r="T9" s="664" t="s">
        <v>14</v>
      </c>
      <c r="U9" s="665">
        <f t="shared" si="1"/>
        <v>100</v>
      </c>
      <c r="V9" s="664" t="s">
        <v>14</v>
      </c>
      <c r="W9" s="665">
        <f t="shared" si="2"/>
        <v>100</v>
      </c>
      <c r="X9" s="666"/>
      <c r="Y9" s="3461"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557"/>
      <c r="Q10" s="530" t="str">
        <f t="shared" si="6"/>
        <v>土地使用年限（年）</v>
      </c>
      <c r="R10" s="664" t="s">
        <v>14</v>
      </c>
      <c r="S10" s="665">
        <f t="shared" si="0"/>
        <v>100</v>
      </c>
      <c r="T10" s="664" t="s">
        <v>14</v>
      </c>
      <c r="U10" s="665">
        <f t="shared" si="1"/>
        <v>100</v>
      </c>
      <c r="V10" s="664" t="s">
        <v>14</v>
      </c>
      <c r="W10" s="665">
        <f t="shared" si="2"/>
        <v>100</v>
      </c>
      <c r="X10" s="666"/>
      <c r="Y10" s="34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557"/>
      <c r="Q11" s="530">
        <f t="shared" si="6"/>
        <v>111</v>
      </c>
      <c r="R11" s="664" t="s">
        <v>14</v>
      </c>
      <c r="S11" s="665">
        <f t="shared" si="0"/>
        <v>100</v>
      </c>
      <c r="T11" s="664" t="s">
        <v>14</v>
      </c>
      <c r="U11" s="665">
        <f t="shared" si="1"/>
        <v>100</v>
      </c>
      <c r="V11" s="664" t="s">
        <v>14</v>
      </c>
      <c r="W11" s="665">
        <f t="shared" si="2"/>
        <v>100</v>
      </c>
      <c r="X11" s="666"/>
      <c r="Y11" s="34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557"/>
      <c r="Q12" s="530">
        <f t="shared" si="6"/>
        <v>111</v>
      </c>
      <c r="R12" s="664" t="s">
        <v>14</v>
      </c>
      <c r="S12" s="665">
        <f t="shared" si="0"/>
        <v>100</v>
      </c>
      <c r="T12" s="664" t="s">
        <v>14</v>
      </c>
      <c r="U12" s="665">
        <f t="shared" si="1"/>
        <v>100</v>
      </c>
      <c r="V12" s="664" t="s">
        <v>14</v>
      </c>
      <c r="W12" s="665">
        <f t="shared" si="2"/>
        <v>100</v>
      </c>
      <c r="X12" s="666"/>
      <c r="Y12" s="34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557"/>
      <c r="Q13" s="530">
        <f t="shared" si="6"/>
        <v>111</v>
      </c>
      <c r="R13" s="664" t="s">
        <v>14</v>
      </c>
      <c r="S13" s="665">
        <f t="shared" si="0"/>
        <v>100</v>
      </c>
      <c r="T13" s="664" t="s">
        <v>14</v>
      </c>
      <c r="U13" s="665">
        <f t="shared" si="1"/>
        <v>100</v>
      </c>
      <c r="V13" s="664" t="s">
        <v>14</v>
      </c>
      <c r="W13" s="665">
        <f t="shared" si="2"/>
        <v>100</v>
      </c>
      <c r="X13" s="666"/>
      <c r="Y13" s="3461"/>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564" t="s">
        <v>1691</v>
      </c>
      <c r="Q14" s="1262" t="str">
        <f t="shared" si="6"/>
        <v>交通便捷度</v>
      </c>
      <c r="R14" s="667" t="s">
        <v>14</v>
      </c>
      <c r="S14" s="668">
        <f t="shared" si="0"/>
        <v>100</v>
      </c>
      <c r="T14" s="667" t="s">
        <v>14</v>
      </c>
      <c r="U14" s="668">
        <f t="shared" si="1"/>
        <v>100</v>
      </c>
      <c r="V14" s="667" t="s">
        <v>14</v>
      </c>
      <c r="W14" s="668">
        <f t="shared" si="2"/>
        <v>100</v>
      </c>
      <c r="X14" s="1264"/>
      <c r="Y14" s="356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565"/>
      <c r="Q15" s="1262"/>
      <c r="R15" s="667"/>
      <c r="S15" s="668"/>
      <c r="T15" s="667"/>
      <c r="U15" s="668"/>
      <c r="V15" s="667"/>
      <c r="W15" s="668"/>
      <c r="X15" s="1264"/>
      <c r="Y15" s="3565"/>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565"/>
      <c r="Q16" s="1262" t="str">
        <f>B16</f>
        <v>公共配套设施</v>
      </c>
      <c r="R16" s="667" t="s">
        <v>14</v>
      </c>
      <c r="S16" s="668">
        <f>F16</f>
        <v>100</v>
      </c>
      <c r="T16" s="667" t="s">
        <v>14</v>
      </c>
      <c r="U16" s="668">
        <f>H16</f>
        <v>100</v>
      </c>
      <c r="V16" s="667" t="s">
        <v>14</v>
      </c>
      <c r="W16" s="668">
        <f>J16</f>
        <v>100</v>
      </c>
      <c r="X16" s="1264"/>
      <c r="Y16" s="356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565"/>
      <c r="Q17" s="1262"/>
      <c r="R17" s="667"/>
      <c r="S17" s="668"/>
      <c r="T17" s="667"/>
      <c r="U17" s="668"/>
      <c r="V17" s="667"/>
      <c r="W17" s="668"/>
      <c r="X17" s="1264"/>
      <c r="Y17" s="3565"/>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565"/>
      <c r="Q18" s="1262" t="str">
        <f>B18</f>
        <v>基础设施水平</v>
      </c>
      <c r="R18" s="667" t="s">
        <v>14</v>
      </c>
      <c r="S18" s="668">
        <f>F18</f>
        <v>100</v>
      </c>
      <c r="T18" s="667" t="s">
        <v>14</v>
      </c>
      <c r="U18" s="668">
        <f>H18</f>
        <v>100</v>
      </c>
      <c r="V18" s="667" t="s">
        <v>14</v>
      </c>
      <c r="W18" s="668">
        <f>J18</f>
        <v>100</v>
      </c>
      <c r="X18" s="1264"/>
      <c r="Y18" s="356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40"/>
      <c r="P19" s="3565"/>
      <c r="Q19" s="1262"/>
      <c r="R19" s="667"/>
      <c r="S19" s="668"/>
      <c r="T19" s="667"/>
      <c r="U19" s="668"/>
      <c r="V19" s="667"/>
      <c r="W19" s="668"/>
      <c r="X19" s="1264"/>
      <c r="Y19" s="3565"/>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565"/>
      <c r="Q20" s="1262" t="str">
        <f>B20</f>
        <v>自然及人文环境</v>
      </c>
      <c r="R20" s="667" t="s">
        <v>14</v>
      </c>
      <c r="S20" s="668">
        <f>F20</f>
        <v>100</v>
      </c>
      <c r="T20" s="667" t="s">
        <v>14</v>
      </c>
      <c r="U20" s="668">
        <f>H20</f>
        <v>100</v>
      </c>
      <c r="V20" s="667" t="s">
        <v>14</v>
      </c>
      <c r="W20" s="668">
        <f>J20</f>
        <v>100</v>
      </c>
      <c r="X20" s="1264"/>
      <c r="Y20" s="356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565"/>
      <c r="Q21" s="1262"/>
      <c r="R21" s="667"/>
      <c r="S21" s="668"/>
      <c r="T21" s="667"/>
      <c r="U21" s="668"/>
      <c r="V21" s="667"/>
      <c r="W21" s="668"/>
      <c r="X21" s="1264"/>
      <c r="Y21" s="356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565"/>
      <c r="Q22" s="1262" t="str">
        <f>B22</f>
        <v>楼层</v>
      </c>
      <c r="R22" s="667" t="s">
        <v>14</v>
      </c>
      <c r="S22" s="668">
        <f>F22</f>
        <v>100</v>
      </c>
      <c r="T22" s="667" t="s">
        <v>14</v>
      </c>
      <c r="U22" s="668">
        <f>H22</f>
        <v>100</v>
      </c>
      <c r="V22" s="667" t="s">
        <v>14</v>
      </c>
      <c r="W22" s="668">
        <f>J22</f>
        <v>100</v>
      </c>
      <c r="X22" s="1264"/>
      <c r="Y22" s="356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565"/>
      <c r="Q23" s="1262">
        <f>B23</f>
        <v>111</v>
      </c>
      <c r="R23" s="667" t="s">
        <v>14</v>
      </c>
      <c r="S23" s="668">
        <f>F23</f>
        <v>100</v>
      </c>
      <c r="T23" s="667" t="s">
        <v>14</v>
      </c>
      <c r="U23" s="668">
        <f>H23</f>
        <v>100</v>
      </c>
      <c r="V23" s="667" t="s">
        <v>14</v>
      </c>
      <c r="W23" s="668">
        <f>J23</f>
        <v>100</v>
      </c>
      <c r="X23" s="1264"/>
      <c r="Y23" s="356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565"/>
      <c r="Q24" s="1262">
        <f t="shared" ref="Q24:Q34" si="11">B24</f>
        <v>111</v>
      </c>
      <c r="R24" s="667" t="s">
        <v>14</v>
      </c>
      <c r="S24" s="668">
        <f>F24</f>
        <v>100</v>
      </c>
      <c r="T24" s="667" t="s">
        <v>14</v>
      </c>
      <c r="U24" s="668">
        <f>H24</f>
        <v>100</v>
      </c>
      <c r="V24" s="667" t="s">
        <v>14</v>
      </c>
      <c r="W24" s="668">
        <f>J24</f>
        <v>100</v>
      </c>
      <c r="X24" s="1264"/>
      <c r="Y24" s="3565"/>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565"/>
      <c r="Q25" s="530">
        <f t="shared" si="11"/>
        <v>111</v>
      </c>
      <c r="R25" s="664" t="s">
        <v>14</v>
      </c>
      <c r="S25" s="665">
        <f>F25</f>
        <v>100</v>
      </c>
      <c r="T25" s="664" t="s">
        <v>14</v>
      </c>
      <c r="U25" s="665">
        <f>H25</f>
        <v>100</v>
      </c>
      <c r="V25" s="664" t="s">
        <v>14</v>
      </c>
      <c r="W25" s="665">
        <f>J25</f>
        <v>100</v>
      </c>
      <c r="X25" s="666"/>
      <c r="Y25" s="3565"/>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72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6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569"/>
      <c r="Q27" s="531" t="str">
        <f t="shared" si="11"/>
        <v>成新率</v>
      </c>
      <c r="R27" s="669" t="s">
        <v>14</v>
      </c>
      <c r="S27" s="670" t="e">
        <f t="shared" si="12"/>
        <v>#N/A</v>
      </c>
      <c r="T27" s="669" t="s">
        <v>14</v>
      </c>
      <c r="U27" s="670" t="e">
        <f t="shared" si="13"/>
        <v>#N/A</v>
      </c>
      <c r="V27" s="669" t="s">
        <v>14</v>
      </c>
      <c r="W27" s="670" t="e">
        <f t="shared" si="14"/>
        <v>#N/A</v>
      </c>
      <c r="X27" s="671"/>
      <c r="Y27" s="356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569"/>
      <c r="Q28" s="1262" t="str">
        <f t="shared" si="11"/>
        <v>物业等级</v>
      </c>
      <c r="R28" s="667" t="s">
        <v>14</v>
      </c>
      <c r="S28" s="668">
        <f t="shared" si="12"/>
        <v>100</v>
      </c>
      <c r="T28" s="667" t="s">
        <v>14</v>
      </c>
      <c r="U28" s="668">
        <f t="shared" si="13"/>
        <v>100</v>
      </c>
      <c r="V28" s="667" t="s">
        <v>14</v>
      </c>
      <c r="W28" s="668">
        <f t="shared" si="14"/>
        <v>100</v>
      </c>
      <c r="X28" s="1264"/>
      <c r="Y28" s="356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569"/>
      <c r="Q29" s="1262" t="str">
        <f t="shared" si="11"/>
        <v>有无电梯</v>
      </c>
      <c r="R29" s="667" t="s">
        <v>14</v>
      </c>
      <c r="S29" s="668">
        <f t="shared" si="12"/>
        <v>100</v>
      </c>
      <c r="T29" s="667" t="s">
        <v>14</v>
      </c>
      <c r="U29" s="668">
        <f t="shared" si="13"/>
        <v>100</v>
      </c>
      <c r="V29" s="667" t="s">
        <v>14</v>
      </c>
      <c r="W29" s="668">
        <f t="shared" si="14"/>
        <v>100</v>
      </c>
      <c r="X29" s="1264"/>
      <c r="Y29" s="356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569"/>
      <c r="Q30" s="1262" t="str">
        <f t="shared" si="11"/>
        <v>建筑面积</v>
      </c>
      <c r="R30" s="667" t="s">
        <v>14</v>
      </c>
      <c r="S30" s="668" t="e">
        <f t="shared" si="12"/>
        <v>#N/A</v>
      </c>
      <c r="T30" s="667" t="s">
        <v>14</v>
      </c>
      <c r="U30" s="668" t="e">
        <f t="shared" si="13"/>
        <v>#N/A</v>
      </c>
      <c r="V30" s="667" t="s">
        <v>14</v>
      </c>
      <c r="W30" s="668" t="e">
        <f t="shared" si="14"/>
        <v>#N/A</v>
      </c>
      <c r="X30" s="1264"/>
      <c r="Y30" s="356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569"/>
      <c r="Q31" s="530" t="str">
        <f t="shared" si="11"/>
        <v>是否封闭</v>
      </c>
      <c r="R31" s="664" t="s">
        <v>14</v>
      </c>
      <c r="S31" s="665">
        <f t="shared" si="12"/>
        <v>100</v>
      </c>
      <c r="T31" s="664" t="s">
        <v>14</v>
      </c>
      <c r="U31" s="665">
        <f t="shared" si="13"/>
        <v>100</v>
      </c>
      <c r="V31" s="664" t="s">
        <v>14</v>
      </c>
      <c r="W31" s="665">
        <f t="shared" si="14"/>
        <v>100</v>
      </c>
      <c r="X31" s="666"/>
      <c r="Y31" s="35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569" t="s">
        <v>1696</v>
      </c>
      <c r="Q32" s="1262">
        <f t="shared" si="11"/>
        <v>111</v>
      </c>
      <c r="R32" s="667" t="s">
        <v>14</v>
      </c>
      <c r="S32" s="668">
        <f t="shared" si="12"/>
        <v>100</v>
      </c>
      <c r="T32" s="667" t="s">
        <v>14</v>
      </c>
      <c r="U32" s="668">
        <f t="shared" si="13"/>
        <v>100</v>
      </c>
      <c r="V32" s="667" t="s">
        <v>14</v>
      </c>
      <c r="W32" s="668">
        <f t="shared" si="14"/>
        <v>100</v>
      </c>
      <c r="X32" s="1264"/>
      <c r="Y32" s="356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569"/>
      <c r="Q33" s="1262">
        <f t="shared" si="11"/>
        <v>111</v>
      </c>
      <c r="R33" s="667" t="s">
        <v>14</v>
      </c>
      <c r="S33" s="668">
        <f t="shared" si="12"/>
        <v>100</v>
      </c>
      <c r="T33" s="667" t="s">
        <v>14</v>
      </c>
      <c r="U33" s="668">
        <f t="shared" si="13"/>
        <v>100</v>
      </c>
      <c r="V33" s="667" t="s">
        <v>14</v>
      </c>
      <c r="W33" s="668">
        <f t="shared" si="14"/>
        <v>100</v>
      </c>
      <c r="X33" s="1264"/>
      <c r="Y33" s="3569"/>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569"/>
      <c r="Q34" s="1262">
        <f t="shared" si="11"/>
        <v>111</v>
      </c>
      <c r="R34" s="667" t="s">
        <v>14</v>
      </c>
      <c r="S34" s="668">
        <f t="shared" si="12"/>
        <v>100</v>
      </c>
      <c r="T34" s="667" t="s">
        <v>14</v>
      </c>
      <c r="U34" s="668">
        <f t="shared" si="13"/>
        <v>100</v>
      </c>
      <c r="V34" s="667" t="s">
        <v>14</v>
      </c>
      <c r="W34" s="668">
        <f t="shared" si="14"/>
        <v>100</v>
      </c>
      <c r="X34" s="1264"/>
      <c r="Y34" s="3569"/>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2"/>
      <c r="M35" s="2485"/>
      <c r="N35" s="2485"/>
      <c r="O35" s="2485"/>
      <c r="P35" s="3557" t="str">
        <f>A35</f>
        <v>成交单价（元/平方米）</v>
      </c>
      <c r="Q35" s="3557"/>
      <c r="R35" s="3558">
        <f>E35</f>
        <v>0</v>
      </c>
      <c r="S35" s="3558"/>
      <c r="T35" s="3558">
        <f>G35</f>
        <v>0</v>
      </c>
      <c r="U35" s="3558"/>
      <c r="V35" s="3558">
        <f>I35</f>
        <v>0</v>
      </c>
      <c r="W35" s="3558"/>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557" t="str">
        <f>A36</f>
        <v>比较价值（元/平方米）</v>
      </c>
      <c r="Q36" s="3557"/>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559" t="str">
        <f>A37</f>
        <v>估价对象XX用房的比较价值（楼面单价，元/平方米）</v>
      </c>
      <c r="Q37" s="3560"/>
      <c r="R37" s="3724" t="e">
        <f>IF(F1="售价",ROUND(IF(D36="简单平均",AVERAGE(R36:W36),R36*F36+T36*H36+V36*J36),0),ROUND(IF(D36="简单平均",AVERAGE(R36:V36),R36*F36+T36*H36+V36*J36),1))</f>
        <v>#DIV/0!</v>
      </c>
      <c r="S37" s="3724"/>
      <c r="T37" s="3724"/>
      <c r="U37" s="3724"/>
      <c r="V37" s="3724"/>
      <c r="W37" s="372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9" zoomScale="60" zoomScaleNormal="60" workbookViewId="0">
      <selection activeCell="B32" sqref="B3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85" t="s">
        <v>1771</v>
      </c>
      <c r="S4" s="3586"/>
      <c r="T4" s="3585" t="s">
        <v>1772</v>
      </c>
      <c r="U4" s="3586"/>
      <c r="V4" s="3558" t="s">
        <v>1773</v>
      </c>
      <c r="W4" s="3558"/>
      <c r="X4" s="1264"/>
      <c r="Y4" s="3585" t="s">
        <v>1775</v>
      </c>
      <c r="Z4" s="3586"/>
      <c r="AA4" s="3572" t="s">
        <v>1771</v>
      </c>
      <c r="AB4" s="3573" t="s">
        <v>1772</v>
      </c>
      <c r="AC4" s="3572" t="s">
        <v>1773</v>
      </c>
    </row>
    <row r="5" spans="1:29" ht="15">
      <c r="A5" s="348"/>
      <c r="B5" s="349"/>
      <c r="C5" s="3692" t="s">
        <v>1673</v>
      </c>
      <c r="D5" s="3594"/>
      <c r="E5" s="3694" t="s">
        <v>1674</v>
      </c>
      <c r="F5" s="3695"/>
      <c r="G5" s="3692" t="s">
        <v>1675</v>
      </c>
      <c r="H5" s="3594"/>
      <c r="I5" s="3692" t="s">
        <v>1676</v>
      </c>
      <c r="J5" s="3594"/>
      <c r="K5" s="537"/>
      <c r="L5" s="2484"/>
      <c r="M5" s="2485"/>
      <c r="N5" s="2485"/>
      <c r="O5" s="2485"/>
      <c r="P5" s="3581"/>
      <c r="Q5" s="3582"/>
      <c r="R5" s="3587"/>
      <c r="S5" s="3588"/>
      <c r="T5" s="3587"/>
      <c r="U5" s="3588"/>
      <c r="V5" s="3558"/>
      <c r="W5" s="3558"/>
      <c r="X5" s="1264"/>
      <c r="Y5" s="3587"/>
      <c r="Z5" s="3588"/>
      <c r="AA5" s="3573"/>
      <c r="AB5" s="3573"/>
      <c r="AC5" s="3573"/>
    </row>
    <row r="6" spans="1:29" ht="15.75" thickBot="1">
      <c r="A6" s="350"/>
      <c r="B6" s="351"/>
      <c r="C6" s="3598" t="s">
        <v>1677</v>
      </c>
      <c r="D6" s="3592"/>
      <c r="E6" s="3693" t="s">
        <v>1677</v>
      </c>
      <c r="F6" s="3600"/>
      <c r="G6" s="3598" t="s">
        <v>1677</v>
      </c>
      <c r="H6" s="3592"/>
      <c r="I6" s="3598" t="s">
        <v>1677</v>
      </c>
      <c r="J6" s="3592"/>
      <c r="K6" s="537" t="s">
        <v>1678</v>
      </c>
      <c r="L6" s="2484"/>
      <c r="M6" s="2485"/>
      <c r="N6" s="2485"/>
      <c r="O6" s="2485"/>
      <c r="P6" s="3583"/>
      <c r="Q6" s="3584"/>
      <c r="R6" s="3587"/>
      <c r="S6" s="3588"/>
      <c r="T6" s="3589"/>
      <c r="U6" s="3590"/>
      <c r="V6" s="3558"/>
      <c r="W6" s="3558"/>
      <c r="X6" s="1264"/>
      <c r="Y6" s="3589"/>
      <c r="Z6" s="3590"/>
      <c r="AA6" s="3574"/>
      <c r="AB6" s="3574"/>
      <c r="AC6" s="3574"/>
    </row>
    <row r="7" spans="1:29" s="102" customFormat="1" ht="15.75" thickBot="1">
      <c r="A7" s="352" t="s">
        <v>1679</v>
      </c>
      <c r="B7" s="353"/>
      <c r="C7" s="354">
        <f>'数据-取费表'!B2</f>
        <v>45407</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595" t="s">
        <v>1680</v>
      </c>
      <c r="Q7" s="3597"/>
      <c r="R7" s="664" t="s">
        <v>14</v>
      </c>
      <c r="S7" s="665">
        <f t="shared" ref="S7:S15" si="0">F7</f>
        <v>0</v>
      </c>
      <c r="T7" s="664" t="s">
        <v>14</v>
      </c>
      <c r="U7" s="665">
        <f t="shared" ref="U7:U15" si="1">H7</f>
        <v>0</v>
      </c>
      <c r="V7" s="664" t="s">
        <v>14</v>
      </c>
      <c r="W7" s="665">
        <f t="shared" ref="W7:W15" si="2">J7</f>
        <v>0</v>
      </c>
      <c r="X7" s="666"/>
      <c r="Y7" s="3595" t="s">
        <v>1680</v>
      </c>
      <c r="Z7" s="359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595" t="s">
        <v>1683</v>
      </c>
      <c r="Q8" s="3596"/>
      <c r="R8" s="664" t="s">
        <v>14</v>
      </c>
      <c r="S8" s="665">
        <f t="shared" si="0"/>
        <v>0</v>
      </c>
      <c r="T8" s="664" t="s">
        <v>14</v>
      </c>
      <c r="U8" s="665">
        <f t="shared" si="1"/>
        <v>0</v>
      </c>
      <c r="V8" s="664" t="s">
        <v>14</v>
      </c>
      <c r="W8" s="665">
        <f t="shared" si="2"/>
        <v>0</v>
      </c>
      <c r="X8" s="666"/>
      <c r="Y8" s="3595" t="s">
        <v>1683</v>
      </c>
      <c r="Z8" s="359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557" t="s">
        <v>1686</v>
      </c>
      <c r="Q9" s="530" t="str">
        <f t="shared" ref="Q9:Q15" si="6">B9</f>
        <v>用途</v>
      </c>
      <c r="R9" s="664" t="s">
        <v>14</v>
      </c>
      <c r="S9" s="665">
        <f t="shared" si="0"/>
        <v>100</v>
      </c>
      <c r="T9" s="664" t="s">
        <v>14</v>
      </c>
      <c r="U9" s="665">
        <f t="shared" si="1"/>
        <v>100</v>
      </c>
      <c r="V9" s="664" t="s">
        <v>14</v>
      </c>
      <c r="W9" s="665">
        <f t="shared" si="2"/>
        <v>100</v>
      </c>
      <c r="X9" s="666"/>
      <c r="Y9" s="34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557"/>
      <c r="Q10" s="530" t="str">
        <f t="shared" si="6"/>
        <v>土地使用年限（年）</v>
      </c>
      <c r="R10" s="664" t="s">
        <v>14</v>
      </c>
      <c r="S10" s="665" t="e">
        <f t="shared" si="0"/>
        <v>#DIV/0!</v>
      </c>
      <c r="T10" s="664" t="s">
        <v>14</v>
      </c>
      <c r="U10" s="665" t="e">
        <f t="shared" si="1"/>
        <v>#DIV/0!</v>
      </c>
      <c r="V10" s="664" t="s">
        <v>14</v>
      </c>
      <c r="W10" s="665" t="e">
        <f t="shared" si="2"/>
        <v>#DIV/0!</v>
      </c>
      <c r="X10" s="666"/>
      <c r="Y10" s="34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557"/>
      <c r="Q11" s="530" t="str">
        <f t="shared" si="6"/>
        <v>容积率</v>
      </c>
      <c r="R11" s="664" t="s">
        <v>14</v>
      </c>
      <c r="S11" s="665" t="e">
        <f t="shared" si="0"/>
        <v>#N/A</v>
      </c>
      <c r="T11" s="664" t="s">
        <v>14</v>
      </c>
      <c r="U11" s="665" t="e">
        <f t="shared" si="1"/>
        <v>#N/A</v>
      </c>
      <c r="V11" s="664" t="s">
        <v>14</v>
      </c>
      <c r="W11" s="665" t="e">
        <f t="shared" si="2"/>
        <v>#N/A</v>
      </c>
      <c r="X11" s="666"/>
      <c r="Y11" s="34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557"/>
      <c r="Q12" s="530" t="str">
        <f t="shared" si="6"/>
        <v>配建</v>
      </c>
      <c r="R12" s="664" t="s">
        <v>14</v>
      </c>
      <c r="S12" s="665">
        <f t="shared" si="0"/>
        <v>100</v>
      </c>
      <c r="T12" s="664" t="s">
        <v>14</v>
      </c>
      <c r="U12" s="665">
        <f t="shared" si="1"/>
        <v>100</v>
      </c>
      <c r="V12" s="664" t="s">
        <v>14</v>
      </c>
      <c r="W12" s="665">
        <f t="shared" si="2"/>
        <v>100</v>
      </c>
      <c r="X12" s="666"/>
      <c r="Y12" s="34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557"/>
      <c r="Q13" s="530">
        <f t="shared" si="6"/>
        <v>111</v>
      </c>
      <c r="R13" s="664" t="s">
        <v>14</v>
      </c>
      <c r="S13" s="665">
        <f t="shared" si="0"/>
        <v>100</v>
      </c>
      <c r="T13" s="664" t="s">
        <v>14</v>
      </c>
      <c r="U13" s="665">
        <f t="shared" si="1"/>
        <v>100</v>
      </c>
      <c r="V13" s="664" t="s">
        <v>14</v>
      </c>
      <c r="W13" s="665">
        <f t="shared" si="2"/>
        <v>100</v>
      </c>
      <c r="X13" s="666"/>
      <c r="Y13" s="346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557"/>
      <c r="Q14" s="530">
        <f t="shared" si="6"/>
        <v>111</v>
      </c>
      <c r="R14" s="664" t="s">
        <v>14</v>
      </c>
      <c r="S14" s="665">
        <f t="shared" si="0"/>
        <v>100</v>
      </c>
      <c r="T14" s="664" t="s">
        <v>14</v>
      </c>
      <c r="U14" s="665">
        <f t="shared" si="1"/>
        <v>100</v>
      </c>
      <c r="V14" s="664" t="s">
        <v>14</v>
      </c>
      <c r="W14" s="665">
        <f t="shared" si="2"/>
        <v>100</v>
      </c>
      <c r="X14" s="666"/>
      <c r="Y14" s="346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564" t="s">
        <v>1691</v>
      </c>
      <c r="Q15" s="1262" t="str">
        <f t="shared" si="6"/>
        <v>居住社区成熟度</v>
      </c>
      <c r="R15" s="667" t="s">
        <v>14</v>
      </c>
      <c r="S15" s="668">
        <f t="shared" si="0"/>
        <v>100</v>
      </c>
      <c r="T15" s="667" t="s">
        <v>14</v>
      </c>
      <c r="U15" s="668">
        <f t="shared" si="1"/>
        <v>100</v>
      </c>
      <c r="V15" s="667" t="s">
        <v>14</v>
      </c>
      <c r="W15" s="668">
        <f t="shared" si="2"/>
        <v>100</v>
      </c>
      <c r="X15" s="1264"/>
      <c r="Y15" s="356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565"/>
      <c r="Q16" s="1262"/>
      <c r="R16" s="667"/>
      <c r="S16" s="668"/>
      <c r="T16" s="667"/>
      <c r="U16" s="668"/>
      <c r="V16" s="667"/>
      <c r="W16" s="668"/>
      <c r="X16" s="1264"/>
      <c r="Y16" s="3565"/>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565"/>
      <c r="Q17" s="1262" t="str">
        <f>B17</f>
        <v>商业繁华度</v>
      </c>
      <c r="R17" s="667" t="s">
        <v>14</v>
      </c>
      <c r="S17" s="668">
        <f>F17</f>
        <v>100</v>
      </c>
      <c r="T17" s="667" t="s">
        <v>14</v>
      </c>
      <c r="U17" s="668">
        <f>H17</f>
        <v>100</v>
      </c>
      <c r="V17" s="667" t="s">
        <v>14</v>
      </c>
      <c r="W17" s="668">
        <f>J17</f>
        <v>100</v>
      </c>
      <c r="X17" s="1264"/>
      <c r="Y17" s="356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565"/>
      <c r="Q18" s="1262"/>
      <c r="R18" s="667"/>
      <c r="S18" s="668"/>
      <c r="T18" s="667"/>
      <c r="U18" s="668"/>
      <c r="V18" s="667"/>
      <c r="W18" s="668"/>
      <c r="X18" s="1264"/>
      <c r="Y18" s="3565"/>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565"/>
      <c r="Q19" s="1262" t="str">
        <f>B19</f>
        <v>办公集聚程度</v>
      </c>
      <c r="R19" s="667" t="s">
        <v>14</v>
      </c>
      <c r="S19" s="668">
        <f>F19</f>
        <v>100</v>
      </c>
      <c r="T19" s="667" t="s">
        <v>14</v>
      </c>
      <c r="U19" s="668">
        <f>H19</f>
        <v>100</v>
      </c>
      <c r="V19" s="667" t="s">
        <v>14</v>
      </c>
      <c r="W19" s="668">
        <f>J19</f>
        <v>100</v>
      </c>
      <c r="X19" s="1264"/>
      <c r="Y19" s="356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565"/>
      <c r="Q20" s="1262"/>
      <c r="R20" s="667"/>
      <c r="S20" s="668"/>
      <c r="T20" s="667"/>
      <c r="U20" s="668"/>
      <c r="V20" s="667"/>
      <c r="W20" s="668"/>
      <c r="X20" s="1264"/>
      <c r="Y20" s="3565"/>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565"/>
      <c r="Q21" s="1262" t="str">
        <f>B21</f>
        <v>交通便捷度</v>
      </c>
      <c r="R21" s="667" t="s">
        <v>14</v>
      </c>
      <c r="S21" s="668">
        <f>F21</f>
        <v>100</v>
      </c>
      <c r="T21" s="667" t="s">
        <v>14</v>
      </c>
      <c r="U21" s="668">
        <f>H21</f>
        <v>100</v>
      </c>
      <c r="V21" s="667" t="s">
        <v>14</v>
      </c>
      <c r="W21" s="668">
        <f>J21</f>
        <v>100</v>
      </c>
      <c r="X21" s="1264"/>
      <c r="Y21" s="3565"/>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565"/>
      <c r="Q22" s="1262"/>
      <c r="R22" s="667"/>
      <c r="S22" s="668"/>
      <c r="T22" s="667"/>
      <c r="U22" s="668"/>
      <c r="V22" s="667"/>
      <c r="W22" s="668"/>
      <c r="X22" s="1264"/>
      <c r="Y22" s="3565"/>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565"/>
      <c r="Q23" s="1262" t="str">
        <f t="shared" ref="Q23:Q37" si="8">B23</f>
        <v>区域土地利用方向</v>
      </c>
      <c r="R23" s="667" t="s">
        <v>14</v>
      </c>
      <c r="S23" s="668">
        <f>F23</f>
        <v>100</v>
      </c>
      <c r="T23" s="667" t="s">
        <v>14</v>
      </c>
      <c r="U23" s="668">
        <f>H23</f>
        <v>100</v>
      </c>
      <c r="V23" s="667" t="s">
        <v>14</v>
      </c>
      <c r="W23" s="668">
        <f>J23</f>
        <v>100</v>
      </c>
      <c r="X23" s="1264"/>
      <c r="Y23" s="356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565"/>
      <c r="Q24" s="1262"/>
      <c r="R24" s="667"/>
      <c r="S24" s="668"/>
      <c r="T24" s="667"/>
      <c r="U24" s="668"/>
      <c r="V24" s="667"/>
      <c r="W24" s="668"/>
      <c r="X24" s="1264"/>
      <c r="Y24" s="3565"/>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565"/>
      <c r="Q25" s="1262" t="str">
        <f t="shared" si="8"/>
        <v>自然及人文环境状况</v>
      </c>
      <c r="R25" s="667" t="s">
        <v>14</v>
      </c>
      <c r="S25" s="668">
        <f>F25</f>
        <v>100</v>
      </c>
      <c r="T25" s="667" t="s">
        <v>14</v>
      </c>
      <c r="U25" s="668">
        <f>H25</f>
        <v>100</v>
      </c>
      <c r="V25" s="667" t="s">
        <v>14</v>
      </c>
      <c r="W25" s="668">
        <f>J25</f>
        <v>100</v>
      </c>
      <c r="X25" s="1264"/>
      <c r="Y25" s="356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565"/>
      <c r="Q26" s="1262"/>
      <c r="R26" s="667"/>
      <c r="S26" s="668"/>
      <c r="T26" s="667"/>
      <c r="U26" s="668"/>
      <c r="V26" s="667"/>
      <c r="W26" s="668"/>
      <c r="X26" s="1264"/>
      <c r="Y26" s="3565"/>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565"/>
      <c r="Q27" s="530" t="str">
        <f t="shared" si="8"/>
        <v>公共配套设施</v>
      </c>
      <c r="R27" s="664" t="s">
        <v>14</v>
      </c>
      <c r="S27" s="665">
        <f>F27</f>
        <v>100</v>
      </c>
      <c r="T27" s="664" t="s">
        <v>14</v>
      </c>
      <c r="U27" s="665">
        <f>H27</f>
        <v>100</v>
      </c>
      <c r="V27" s="664" t="s">
        <v>14</v>
      </c>
      <c r="W27" s="665">
        <f>J27</f>
        <v>100</v>
      </c>
      <c r="X27" s="666"/>
      <c r="Y27" s="356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565"/>
      <c r="Q28" s="530"/>
      <c r="R28" s="664"/>
      <c r="S28" s="665"/>
      <c r="T28" s="664"/>
      <c r="U28" s="665"/>
      <c r="V28" s="664"/>
      <c r="W28" s="665"/>
      <c r="X28" s="666"/>
      <c r="Y28" s="3565"/>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565"/>
      <c r="Q29" s="530" t="str">
        <f t="shared" ref="Q29" si="9">B29</f>
        <v>基础设施水平</v>
      </c>
      <c r="R29" s="664" t="s">
        <v>14</v>
      </c>
      <c r="S29" s="665">
        <f>F29</f>
        <v>100</v>
      </c>
      <c r="T29" s="664" t="s">
        <v>14</v>
      </c>
      <c r="U29" s="665">
        <f>H29</f>
        <v>100</v>
      </c>
      <c r="V29" s="664" t="s">
        <v>14</v>
      </c>
      <c r="W29" s="665">
        <f>J29</f>
        <v>100</v>
      </c>
      <c r="X29" s="666"/>
      <c r="Y29" s="356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565"/>
      <c r="Q30" s="530"/>
      <c r="R30" s="664"/>
      <c r="S30" s="665"/>
      <c r="T30" s="664"/>
      <c r="U30" s="665"/>
      <c r="V30" s="664"/>
      <c r="W30" s="665"/>
      <c r="X30" s="666"/>
      <c r="Y30" s="356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56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565"/>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565"/>
      <c r="Q32" s="1262" t="str">
        <f t="shared" si="8"/>
        <v>毗邻道路的类型与等级</v>
      </c>
      <c r="R32" s="667" t="s">
        <v>14</v>
      </c>
      <c r="S32" s="668">
        <f t="shared" si="10"/>
        <v>100</v>
      </c>
      <c r="T32" s="667" t="s">
        <v>14</v>
      </c>
      <c r="U32" s="668">
        <f t="shared" si="11"/>
        <v>100</v>
      </c>
      <c r="V32" s="667" t="s">
        <v>14</v>
      </c>
      <c r="W32" s="668">
        <f t="shared" si="12"/>
        <v>100</v>
      </c>
      <c r="X32" s="1264"/>
      <c r="Y32" s="356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565"/>
      <c r="Q33" s="1262"/>
      <c r="R33" s="667"/>
      <c r="S33" s="668"/>
      <c r="T33" s="667"/>
      <c r="U33" s="668"/>
      <c r="V33" s="667"/>
      <c r="W33" s="668"/>
      <c r="X33" s="1264"/>
      <c r="Y33" s="356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565"/>
      <c r="Q34" s="1262" t="str">
        <f t="shared" si="8"/>
        <v>土地级别</v>
      </c>
      <c r="R34" s="667" t="s">
        <v>14</v>
      </c>
      <c r="S34" s="668">
        <f t="shared" si="10"/>
        <v>100</v>
      </c>
      <c r="T34" s="667" t="s">
        <v>14</v>
      </c>
      <c r="U34" s="668">
        <f t="shared" si="11"/>
        <v>100</v>
      </c>
      <c r="V34" s="667" t="s">
        <v>14</v>
      </c>
      <c r="W34" s="668">
        <f t="shared" si="12"/>
        <v>100</v>
      </c>
      <c r="X34" s="1264"/>
      <c r="Y34" s="3565"/>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565"/>
      <c r="Q35" s="1262">
        <f t="shared" si="8"/>
        <v>111</v>
      </c>
      <c r="R35" s="667" t="s">
        <v>14</v>
      </c>
      <c r="S35" s="668">
        <f t="shared" si="10"/>
        <v>100</v>
      </c>
      <c r="T35" s="667" t="s">
        <v>14</v>
      </c>
      <c r="U35" s="668">
        <f t="shared" si="11"/>
        <v>100</v>
      </c>
      <c r="V35" s="667" t="s">
        <v>14</v>
      </c>
      <c r="W35" s="668">
        <f t="shared" si="12"/>
        <v>100</v>
      </c>
      <c r="X35" s="1264"/>
      <c r="Y35" s="3565"/>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723" t="s">
        <v>1696</v>
      </c>
      <c r="Q36" s="1262">
        <f t="shared" si="8"/>
        <v>111</v>
      </c>
      <c r="R36" s="667" t="s">
        <v>14</v>
      </c>
      <c r="S36" s="668">
        <f t="shared" si="10"/>
        <v>100</v>
      </c>
      <c r="T36" s="667" t="s">
        <v>14</v>
      </c>
      <c r="U36" s="668">
        <f t="shared" si="11"/>
        <v>100</v>
      </c>
      <c r="V36" s="667" t="s">
        <v>14</v>
      </c>
      <c r="W36" s="668">
        <f t="shared" si="12"/>
        <v>100</v>
      </c>
      <c r="X36" s="1264"/>
      <c r="Y36" s="3569"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569"/>
      <c r="Q37" s="1262">
        <f t="shared" si="8"/>
        <v>111</v>
      </c>
      <c r="R37" s="669" t="s">
        <v>14</v>
      </c>
      <c r="S37" s="670">
        <f t="shared" si="10"/>
        <v>100</v>
      </c>
      <c r="T37" s="669" t="s">
        <v>14</v>
      </c>
      <c r="U37" s="670">
        <f t="shared" si="11"/>
        <v>100</v>
      </c>
      <c r="V37" s="669" t="s">
        <v>14</v>
      </c>
      <c r="W37" s="670">
        <f t="shared" si="12"/>
        <v>100</v>
      </c>
      <c r="X37" s="671"/>
      <c r="Y37" s="3569"/>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569"/>
      <c r="Q38" s="1262" t="str">
        <f>B38</f>
        <v>宗地面积</v>
      </c>
      <c r="R38" s="667" t="s">
        <v>14</v>
      </c>
      <c r="S38" s="668" t="e">
        <f t="shared" si="10"/>
        <v>#N/A</v>
      </c>
      <c r="T38" s="667" t="s">
        <v>14</v>
      </c>
      <c r="U38" s="668" t="e">
        <f t="shared" si="11"/>
        <v>#N/A</v>
      </c>
      <c r="V38" s="667" t="s">
        <v>14</v>
      </c>
      <c r="W38" s="668" t="e">
        <f t="shared" si="12"/>
        <v>#N/A</v>
      </c>
      <c r="X38" s="1264"/>
      <c r="Y38" s="356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569"/>
      <c r="Q39" s="1262" t="str">
        <f t="shared" ref="Q39:Q45" si="14">B39</f>
        <v>宗地形状</v>
      </c>
      <c r="R39" s="667" t="s">
        <v>14</v>
      </c>
      <c r="S39" s="668">
        <f t="shared" si="10"/>
        <v>100</v>
      </c>
      <c r="T39" s="667" t="s">
        <v>14</v>
      </c>
      <c r="U39" s="668">
        <f t="shared" si="11"/>
        <v>100</v>
      </c>
      <c r="V39" s="667" t="s">
        <v>14</v>
      </c>
      <c r="W39" s="668">
        <f t="shared" si="12"/>
        <v>100</v>
      </c>
      <c r="X39" s="1264"/>
      <c r="Y39" s="356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569"/>
      <c r="Q40" s="1262" t="str">
        <f t="shared" si="14"/>
        <v>临街宽度及深度</v>
      </c>
      <c r="R40" s="667" t="s">
        <v>14</v>
      </c>
      <c r="S40" s="668">
        <f t="shared" si="10"/>
        <v>100</v>
      </c>
      <c r="T40" s="667" t="s">
        <v>14</v>
      </c>
      <c r="U40" s="668">
        <f t="shared" si="11"/>
        <v>100</v>
      </c>
      <c r="V40" s="667" t="s">
        <v>14</v>
      </c>
      <c r="W40" s="668">
        <f t="shared" si="12"/>
        <v>100</v>
      </c>
      <c r="X40" s="1264"/>
      <c r="Y40" s="356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569"/>
      <c r="Q41" s="1262" t="str">
        <f t="shared" si="14"/>
        <v>宗地开发程度</v>
      </c>
      <c r="R41" s="664" t="s">
        <v>14</v>
      </c>
      <c r="S41" s="665">
        <f t="shared" si="10"/>
        <v>100</v>
      </c>
      <c r="T41" s="664" t="s">
        <v>14</v>
      </c>
      <c r="U41" s="665">
        <f t="shared" si="11"/>
        <v>100</v>
      </c>
      <c r="V41" s="664" t="s">
        <v>14</v>
      </c>
      <c r="W41" s="665">
        <f t="shared" si="12"/>
        <v>100</v>
      </c>
      <c r="X41" s="666"/>
      <c r="Y41" s="356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569" t="s">
        <v>1696</v>
      </c>
      <c r="Q42" s="1262" t="str">
        <f t="shared" si="14"/>
        <v>工程地质条件</v>
      </c>
      <c r="R42" s="667" t="s">
        <v>14</v>
      </c>
      <c r="S42" s="668">
        <f t="shared" si="10"/>
        <v>100</v>
      </c>
      <c r="T42" s="667" t="s">
        <v>14</v>
      </c>
      <c r="U42" s="668">
        <f t="shared" si="11"/>
        <v>100</v>
      </c>
      <c r="V42" s="667" t="s">
        <v>14</v>
      </c>
      <c r="W42" s="668">
        <f t="shared" si="12"/>
        <v>100</v>
      </c>
      <c r="X42" s="1264"/>
      <c r="Y42" s="3569"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569"/>
      <c r="Q43" s="1262">
        <f t="shared" si="14"/>
        <v>111</v>
      </c>
      <c r="R43" s="667" t="s">
        <v>14</v>
      </c>
      <c r="S43" s="668">
        <f t="shared" si="10"/>
        <v>100</v>
      </c>
      <c r="T43" s="667" t="s">
        <v>14</v>
      </c>
      <c r="U43" s="668">
        <f t="shared" si="11"/>
        <v>100</v>
      </c>
      <c r="V43" s="667" t="s">
        <v>14</v>
      </c>
      <c r="W43" s="668">
        <f t="shared" si="12"/>
        <v>100</v>
      </c>
      <c r="X43" s="1264"/>
      <c r="Y43" s="3569"/>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569"/>
      <c r="Q44" s="1262">
        <f t="shared" si="14"/>
        <v>111</v>
      </c>
      <c r="R44" s="667" t="s">
        <v>14</v>
      </c>
      <c r="S44" s="668">
        <f t="shared" si="10"/>
        <v>100</v>
      </c>
      <c r="T44" s="667" t="s">
        <v>14</v>
      </c>
      <c r="U44" s="668">
        <f t="shared" si="11"/>
        <v>100</v>
      </c>
      <c r="V44" s="667" t="s">
        <v>14</v>
      </c>
      <c r="W44" s="668">
        <f t="shared" si="12"/>
        <v>100</v>
      </c>
      <c r="X44" s="1264"/>
      <c r="Y44" s="3569"/>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569"/>
      <c r="Q45" s="1262">
        <f t="shared" si="14"/>
        <v>111</v>
      </c>
      <c r="R45" s="669" t="s">
        <v>14</v>
      </c>
      <c r="S45" s="670">
        <f t="shared" si="10"/>
        <v>100</v>
      </c>
      <c r="T45" s="669" t="s">
        <v>14</v>
      </c>
      <c r="U45" s="670">
        <f t="shared" si="11"/>
        <v>100</v>
      </c>
      <c r="V45" s="669" t="s">
        <v>14</v>
      </c>
      <c r="W45" s="670">
        <f t="shared" si="12"/>
        <v>100</v>
      </c>
      <c r="X45" s="671"/>
      <c r="Y45" s="3569"/>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2"/>
      <c r="M46" s="2485"/>
      <c r="N46" s="2485"/>
      <c r="O46" s="2485"/>
      <c r="P46" s="3557" t="str">
        <f>A46</f>
        <v>成交单价</v>
      </c>
      <c r="Q46" s="3557"/>
      <c r="R46" s="3558">
        <f>E46</f>
        <v>0</v>
      </c>
      <c r="S46" s="3558"/>
      <c r="T46" s="3558">
        <f>G46</f>
        <v>0</v>
      </c>
      <c r="U46" s="3558"/>
      <c r="V46" s="3558">
        <f>I46</f>
        <v>0</v>
      </c>
      <c r="W46" s="355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557" t="str">
        <f>A47</f>
        <v>比较价值（元/平方米）</v>
      </c>
      <c r="Q47" s="3557"/>
      <c r="R47" s="3725" t="e">
        <f>ROUND(PRODUCT(R46,AA7:AA45),0)</f>
        <v>#DIV/0!</v>
      </c>
      <c r="S47" s="3725"/>
      <c r="T47" s="3725" t="e">
        <f>ROUND(PRODUCT(T46,AB7:AB45),0)</f>
        <v>#DIV/0!</v>
      </c>
      <c r="U47" s="3725"/>
      <c r="V47" s="3725" t="e">
        <f>ROUND(PRODUCT(V46,AC7:AC45),0)</f>
        <v>#DIV/0!</v>
      </c>
      <c r="W47" s="372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559" t="str">
        <f>A48</f>
        <v>估价对象XX用房的比较价值（楼面单价，元/平方米）</v>
      </c>
      <c r="Q48" s="3560"/>
      <c r="R48" s="3726" t="e">
        <f>ROUND(IF(D47="简单平均",AVERAGE(R47:W47),R47*F47+T47*H47+V47*J47),0)</f>
        <v>#DIV/0!</v>
      </c>
      <c r="S48" s="3726"/>
      <c r="T48" s="3726"/>
      <c r="U48" s="3726"/>
      <c r="V48" s="3726"/>
      <c r="W48" s="372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575" t="s">
        <v>1887</v>
      </c>
      <c r="H55" s="3727"/>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451.69</v>
      </c>
      <c r="F56" s="832" t="e">
        <f t="shared" ref="F56:F64" si="15">ROUND(B56*E56/10000,0)</f>
        <v>#DIV/0!</v>
      </c>
      <c r="G56" s="3571"/>
      <c r="H56" s="3557"/>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0">
        <v>0.25</v>
      </c>
      <c r="E57" s="614"/>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0">
        <v>0.25</v>
      </c>
      <c r="E58" s="614"/>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0">
        <v>0.25</v>
      </c>
      <c r="E59" s="614"/>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451.69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5"/>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85" t="s">
        <v>1771</v>
      </c>
      <c r="S4" s="3586"/>
      <c r="T4" s="3585" t="s">
        <v>1772</v>
      </c>
      <c r="U4" s="3586"/>
      <c r="V4" s="3558" t="s">
        <v>1773</v>
      </c>
      <c r="W4" s="3558"/>
      <c r="X4" s="1264"/>
      <c r="Y4" s="3585" t="s">
        <v>1775</v>
      </c>
      <c r="Z4" s="3586"/>
      <c r="AA4" s="3572" t="s">
        <v>1771</v>
      </c>
      <c r="AB4" s="3573" t="s">
        <v>1772</v>
      </c>
      <c r="AC4" s="3572" t="s">
        <v>1773</v>
      </c>
    </row>
    <row r="5" spans="1:29" ht="15">
      <c r="A5" s="348"/>
      <c r="B5" s="349"/>
      <c r="C5" s="3692" t="s">
        <v>1673</v>
      </c>
      <c r="D5" s="3594"/>
      <c r="E5" s="3694" t="s">
        <v>1674</v>
      </c>
      <c r="F5" s="3695"/>
      <c r="G5" s="3692" t="s">
        <v>1675</v>
      </c>
      <c r="H5" s="3594"/>
      <c r="I5" s="3692" t="s">
        <v>1676</v>
      </c>
      <c r="J5" s="3594"/>
      <c r="K5" s="537"/>
      <c r="L5" s="2484"/>
      <c r="M5" s="2485"/>
      <c r="N5" s="2485"/>
      <c r="O5" s="2485"/>
      <c r="P5" s="3581"/>
      <c r="Q5" s="3582"/>
      <c r="R5" s="3587"/>
      <c r="S5" s="3588"/>
      <c r="T5" s="3587"/>
      <c r="U5" s="3588"/>
      <c r="V5" s="3558"/>
      <c r="W5" s="3558"/>
      <c r="X5" s="1264"/>
      <c r="Y5" s="3587"/>
      <c r="Z5" s="3588"/>
      <c r="AA5" s="3573"/>
      <c r="AB5" s="3573"/>
      <c r="AC5" s="3573"/>
    </row>
    <row r="6" spans="1:29" ht="15.75" thickBot="1">
      <c r="A6" s="350"/>
      <c r="B6" s="351"/>
      <c r="C6" s="3728" t="s">
        <v>1919</v>
      </c>
      <c r="D6" s="3729"/>
      <c r="E6" s="3730" t="s">
        <v>1919</v>
      </c>
      <c r="F6" s="3731"/>
      <c r="G6" s="3728" t="s">
        <v>1919</v>
      </c>
      <c r="H6" s="3729"/>
      <c r="I6" s="3728" t="s">
        <v>1919</v>
      </c>
      <c r="J6" s="3729"/>
      <c r="K6" s="537" t="s">
        <v>1678</v>
      </c>
      <c r="L6" s="2484"/>
      <c r="M6" s="2485"/>
      <c r="N6" s="2485"/>
      <c r="O6" s="2485"/>
      <c r="P6" s="3583"/>
      <c r="Q6" s="3584"/>
      <c r="R6" s="3587"/>
      <c r="S6" s="3588"/>
      <c r="T6" s="3589"/>
      <c r="U6" s="3590"/>
      <c r="V6" s="3558"/>
      <c r="W6" s="3558"/>
      <c r="X6" s="1264"/>
      <c r="Y6" s="3589"/>
      <c r="Z6" s="3590"/>
      <c r="AA6" s="3574"/>
      <c r="AB6" s="3574"/>
      <c r="AC6" s="3574"/>
    </row>
    <row r="7" spans="1:29" s="102" customFormat="1" ht="15.75" thickBot="1">
      <c r="A7" s="352" t="s">
        <v>1679</v>
      </c>
      <c r="B7" s="353"/>
      <c r="C7" s="354">
        <f>'数据-取费表'!B2</f>
        <v>45407</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595" t="s">
        <v>1680</v>
      </c>
      <c r="Q7" s="3597"/>
      <c r="R7" s="664" t="s">
        <v>14</v>
      </c>
      <c r="S7" s="665">
        <f t="shared" ref="S7:S15" si="0">F7</f>
        <v>0</v>
      </c>
      <c r="T7" s="664" t="s">
        <v>14</v>
      </c>
      <c r="U7" s="665">
        <f t="shared" ref="U7:U15" si="1">H7</f>
        <v>0</v>
      </c>
      <c r="V7" s="664" t="s">
        <v>14</v>
      </c>
      <c r="W7" s="665">
        <f t="shared" ref="W7:W15" si="2">J7</f>
        <v>0</v>
      </c>
      <c r="X7" s="666"/>
      <c r="Y7" s="3595" t="s">
        <v>1680</v>
      </c>
      <c r="Z7" s="359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595" t="s">
        <v>1683</v>
      </c>
      <c r="Q8" s="3596"/>
      <c r="R8" s="664" t="s">
        <v>14</v>
      </c>
      <c r="S8" s="665">
        <f t="shared" si="0"/>
        <v>0</v>
      </c>
      <c r="T8" s="664" t="s">
        <v>14</v>
      </c>
      <c r="U8" s="665">
        <f t="shared" si="1"/>
        <v>0</v>
      </c>
      <c r="V8" s="664" t="s">
        <v>14</v>
      </c>
      <c r="W8" s="665">
        <f t="shared" si="2"/>
        <v>0</v>
      </c>
      <c r="X8" s="666"/>
      <c r="Y8" s="3595" t="s">
        <v>1683</v>
      </c>
      <c r="Z8" s="359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557" t="s">
        <v>1686</v>
      </c>
      <c r="Q9" s="530" t="str">
        <f t="shared" ref="Q9:Q15" si="6">B9</f>
        <v>用途</v>
      </c>
      <c r="R9" s="664" t="s">
        <v>14</v>
      </c>
      <c r="S9" s="665">
        <f t="shared" si="0"/>
        <v>100</v>
      </c>
      <c r="T9" s="664" t="s">
        <v>14</v>
      </c>
      <c r="U9" s="665">
        <f t="shared" si="1"/>
        <v>100</v>
      </c>
      <c r="V9" s="664" t="s">
        <v>14</v>
      </c>
      <c r="W9" s="665">
        <f t="shared" si="2"/>
        <v>100</v>
      </c>
      <c r="X9" s="666"/>
      <c r="Y9" s="34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557"/>
      <c r="Q10" s="530" t="str">
        <f t="shared" si="6"/>
        <v>土地使用年限（年）</v>
      </c>
      <c r="R10" s="664" t="s">
        <v>14</v>
      </c>
      <c r="S10" s="665" t="e">
        <f t="shared" si="0"/>
        <v>#DIV/0!</v>
      </c>
      <c r="T10" s="664" t="s">
        <v>14</v>
      </c>
      <c r="U10" s="665" t="e">
        <f t="shared" si="1"/>
        <v>#DIV/0!</v>
      </c>
      <c r="V10" s="664" t="s">
        <v>14</v>
      </c>
      <c r="W10" s="665" t="e">
        <f t="shared" si="2"/>
        <v>#DIV/0!</v>
      </c>
      <c r="X10" s="666"/>
      <c r="Y10" s="34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557"/>
      <c r="Q11" s="530" t="str">
        <f t="shared" si="6"/>
        <v>容积率</v>
      </c>
      <c r="R11" s="664" t="s">
        <v>14</v>
      </c>
      <c r="S11" s="665" t="e">
        <f t="shared" si="0"/>
        <v>#N/A</v>
      </c>
      <c r="T11" s="664" t="s">
        <v>14</v>
      </c>
      <c r="U11" s="665" t="e">
        <f t="shared" si="1"/>
        <v>#N/A</v>
      </c>
      <c r="V11" s="664" t="s">
        <v>14</v>
      </c>
      <c r="W11" s="665" t="e">
        <f t="shared" si="2"/>
        <v>#N/A</v>
      </c>
      <c r="X11" s="666"/>
      <c r="Y11" s="34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557"/>
      <c r="Q12" s="530">
        <f t="shared" si="6"/>
        <v>111</v>
      </c>
      <c r="R12" s="664" t="s">
        <v>14</v>
      </c>
      <c r="S12" s="665">
        <f t="shared" si="0"/>
        <v>100</v>
      </c>
      <c r="T12" s="664" t="s">
        <v>14</v>
      </c>
      <c r="U12" s="665">
        <f t="shared" si="1"/>
        <v>100</v>
      </c>
      <c r="V12" s="664" t="s">
        <v>14</v>
      </c>
      <c r="W12" s="665">
        <f t="shared" si="2"/>
        <v>100</v>
      </c>
      <c r="X12" s="666"/>
      <c r="Y12" s="34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557"/>
      <c r="Q13" s="530">
        <f t="shared" si="6"/>
        <v>111</v>
      </c>
      <c r="R13" s="664" t="s">
        <v>14</v>
      </c>
      <c r="S13" s="665">
        <f t="shared" si="0"/>
        <v>100</v>
      </c>
      <c r="T13" s="664" t="s">
        <v>14</v>
      </c>
      <c r="U13" s="665">
        <f t="shared" si="1"/>
        <v>100</v>
      </c>
      <c r="V13" s="664" t="s">
        <v>14</v>
      </c>
      <c r="W13" s="665">
        <f t="shared" si="2"/>
        <v>100</v>
      </c>
      <c r="X13" s="666"/>
      <c r="Y13" s="346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557"/>
      <c r="Q14" s="530">
        <f t="shared" si="6"/>
        <v>111</v>
      </c>
      <c r="R14" s="664" t="s">
        <v>14</v>
      </c>
      <c r="S14" s="665">
        <f t="shared" si="0"/>
        <v>100</v>
      </c>
      <c r="T14" s="664" t="s">
        <v>14</v>
      </c>
      <c r="U14" s="665">
        <f t="shared" si="1"/>
        <v>100</v>
      </c>
      <c r="V14" s="664" t="s">
        <v>14</v>
      </c>
      <c r="W14" s="665">
        <f t="shared" si="2"/>
        <v>100</v>
      </c>
      <c r="X14" s="666"/>
      <c r="Y14" s="3461"/>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564" t="s">
        <v>1691</v>
      </c>
      <c r="Q15" s="1262" t="str">
        <f t="shared" si="6"/>
        <v>产业集聚程度</v>
      </c>
      <c r="R15" s="667" t="s">
        <v>14</v>
      </c>
      <c r="S15" s="668">
        <f t="shared" si="0"/>
        <v>100</v>
      </c>
      <c r="T15" s="667" t="s">
        <v>14</v>
      </c>
      <c r="U15" s="668">
        <f t="shared" si="1"/>
        <v>100</v>
      </c>
      <c r="V15" s="667" t="s">
        <v>14</v>
      </c>
      <c r="W15" s="668">
        <f t="shared" si="2"/>
        <v>100</v>
      </c>
      <c r="X15" s="1264"/>
      <c r="Y15" s="356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565"/>
      <c r="Q16" s="1262"/>
      <c r="R16" s="667"/>
      <c r="S16" s="668"/>
      <c r="T16" s="667"/>
      <c r="U16" s="668"/>
      <c r="V16" s="667"/>
      <c r="W16" s="668"/>
      <c r="X16" s="1264"/>
      <c r="Y16" s="3565"/>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565"/>
      <c r="Q17" s="1262" t="str">
        <f>B17</f>
        <v>交通便捷度</v>
      </c>
      <c r="R17" s="667" t="s">
        <v>14</v>
      </c>
      <c r="S17" s="668">
        <f>F17</f>
        <v>100</v>
      </c>
      <c r="T17" s="667" t="s">
        <v>14</v>
      </c>
      <c r="U17" s="668">
        <f>H17</f>
        <v>100</v>
      </c>
      <c r="V17" s="667" t="s">
        <v>14</v>
      </c>
      <c r="W17" s="668">
        <f>J17</f>
        <v>100</v>
      </c>
      <c r="X17" s="1264"/>
      <c r="Y17" s="356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565"/>
      <c r="Q18" s="1262"/>
      <c r="R18" s="667"/>
      <c r="S18" s="668"/>
      <c r="T18" s="667"/>
      <c r="U18" s="668"/>
      <c r="V18" s="667"/>
      <c r="W18" s="668"/>
      <c r="X18" s="1264"/>
      <c r="Y18" s="3565"/>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565"/>
      <c r="Q19" s="1262" t="str">
        <f t="shared" ref="Q19:Q33" si="8">B19</f>
        <v>区域土地利用方向</v>
      </c>
      <c r="R19" s="667" t="s">
        <v>14</v>
      </c>
      <c r="S19" s="668">
        <f>F19</f>
        <v>100</v>
      </c>
      <c r="T19" s="667" t="s">
        <v>14</v>
      </c>
      <c r="U19" s="668">
        <f>H19</f>
        <v>100</v>
      </c>
      <c r="V19" s="667" t="s">
        <v>14</v>
      </c>
      <c r="W19" s="668">
        <f>J19</f>
        <v>100</v>
      </c>
      <c r="X19" s="1264"/>
      <c r="Y19" s="356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565"/>
      <c r="Q20" s="1262"/>
      <c r="R20" s="667"/>
      <c r="S20" s="668"/>
      <c r="T20" s="667"/>
      <c r="U20" s="668"/>
      <c r="V20" s="667"/>
      <c r="W20" s="668"/>
      <c r="X20" s="1264"/>
      <c r="Y20" s="3565"/>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565"/>
      <c r="Q21" s="1262" t="str">
        <f t="shared" si="8"/>
        <v>环境状况</v>
      </c>
      <c r="R21" s="667" t="s">
        <v>14</v>
      </c>
      <c r="S21" s="668">
        <f>F21</f>
        <v>100</v>
      </c>
      <c r="T21" s="667" t="s">
        <v>14</v>
      </c>
      <c r="U21" s="668">
        <f>H21</f>
        <v>100</v>
      </c>
      <c r="V21" s="667" t="s">
        <v>14</v>
      </c>
      <c r="W21" s="668">
        <f>J21</f>
        <v>100</v>
      </c>
      <c r="X21" s="1264"/>
      <c r="Y21" s="356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565"/>
      <c r="Q22" s="1262"/>
      <c r="R22" s="667"/>
      <c r="S22" s="668"/>
      <c r="T22" s="667"/>
      <c r="U22" s="668"/>
      <c r="V22" s="667"/>
      <c r="W22" s="668"/>
      <c r="X22" s="1264"/>
      <c r="Y22" s="3565"/>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565"/>
      <c r="Q23" s="530" t="str">
        <f t="shared" si="8"/>
        <v>公共配套设施</v>
      </c>
      <c r="R23" s="664" t="s">
        <v>14</v>
      </c>
      <c r="S23" s="665">
        <f>F23</f>
        <v>100</v>
      </c>
      <c r="T23" s="664" t="s">
        <v>14</v>
      </c>
      <c r="U23" s="665">
        <f>H23</f>
        <v>100</v>
      </c>
      <c r="V23" s="664" t="s">
        <v>14</v>
      </c>
      <c r="W23" s="665">
        <f>J23</f>
        <v>100</v>
      </c>
      <c r="X23" s="666"/>
      <c r="Y23" s="356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565"/>
      <c r="Q24" s="530"/>
      <c r="R24" s="664"/>
      <c r="S24" s="665"/>
      <c r="T24" s="664"/>
      <c r="U24" s="665"/>
      <c r="V24" s="664"/>
      <c r="W24" s="665"/>
      <c r="X24" s="666"/>
      <c r="Y24" s="356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565"/>
      <c r="Q25" s="530" t="str">
        <f t="shared" ref="Q25" si="9">B25</f>
        <v>基础设施水平</v>
      </c>
      <c r="R25" s="664" t="s">
        <v>14</v>
      </c>
      <c r="S25" s="665">
        <f>F25</f>
        <v>100</v>
      </c>
      <c r="T25" s="664" t="s">
        <v>14</v>
      </c>
      <c r="U25" s="665">
        <f>H25</f>
        <v>100</v>
      </c>
      <c r="V25" s="664" t="s">
        <v>14</v>
      </c>
      <c r="W25" s="665">
        <f>J25</f>
        <v>100</v>
      </c>
      <c r="X25" s="666"/>
      <c r="Y25" s="356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565"/>
      <c r="Q26" s="530"/>
      <c r="R26" s="664"/>
      <c r="S26" s="665"/>
      <c r="T26" s="664"/>
      <c r="U26" s="665"/>
      <c r="V26" s="664"/>
      <c r="W26" s="665"/>
      <c r="X26" s="666"/>
      <c r="Y26" s="35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56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565"/>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565"/>
      <c r="Q28" s="1262" t="str">
        <f t="shared" si="8"/>
        <v>毗邻道路的类型与等级</v>
      </c>
      <c r="R28" s="667" t="s">
        <v>14</v>
      </c>
      <c r="S28" s="668">
        <f t="shared" si="10"/>
        <v>100</v>
      </c>
      <c r="T28" s="667" t="s">
        <v>14</v>
      </c>
      <c r="U28" s="668">
        <f t="shared" si="11"/>
        <v>100</v>
      </c>
      <c r="V28" s="667" t="s">
        <v>14</v>
      </c>
      <c r="W28" s="668">
        <f t="shared" si="12"/>
        <v>100</v>
      </c>
      <c r="X28" s="1264"/>
      <c r="Y28" s="356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565"/>
      <c r="Q29" s="1262"/>
      <c r="R29" s="667"/>
      <c r="S29" s="668"/>
      <c r="T29" s="667"/>
      <c r="U29" s="668"/>
      <c r="V29" s="667"/>
      <c r="W29" s="668"/>
      <c r="X29" s="1264"/>
      <c r="Y29" s="3565"/>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565"/>
      <c r="Q30" s="1262" t="str">
        <f t="shared" si="8"/>
        <v>土地级别</v>
      </c>
      <c r="R30" s="667" t="s">
        <v>14</v>
      </c>
      <c r="S30" s="668">
        <f t="shared" si="10"/>
        <v>100</v>
      </c>
      <c r="T30" s="667" t="s">
        <v>14</v>
      </c>
      <c r="U30" s="668">
        <f t="shared" si="11"/>
        <v>100</v>
      </c>
      <c r="V30" s="667" t="s">
        <v>14</v>
      </c>
      <c r="W30" s="668">
        <f t="shared" si="12"/>
        <v>100</v>
      </c>
      <c r="X30" s="1264"/>
      <c r="Y30" s="3565"/>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565"/>
      <c r="Q31" s="1262">
        <f t="shared" si="8"/>
        <v>111</v>
      </c>
      <c r="R31" s="667" t="s">
        <v>14</v>
      </c>
      <c r="S31" s="668">
        <f t="shared" si="10"/>
        <v>100</v>
      </c>
      <c r="T31" s="667" t="s">
        <v>14</v>
      </c>
      <c r="U31" s="668">
        <f t="shared" si="11"/>
        <v>100</v>
      </c>
      <c r="V31" s="667" t="s">
        <v>14</v>
      </c>
      <c r="W31" s="668">
        <f t="shared" si="12"/>
        <v>100</v>
      </c>
      <c r="X31" s="1264"/>
      <c r="Y31" s="356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723" t="s">
        <v>1696</v>
      </c>
      <c r="Q32" s="1262">
        <f t="shared" si="8"/>
        <v>111</v>
      </c>
      <c r="R32" s="667" t="s">
        <v>14</v>
      </c>
      <c r="S32" s="668">
        <f t="shared" si="10"/>
        <v>100</v>
      </c>
      <c r="T32" s="667" t="s">
        <v>14</v>
      </c>
      <c r="U32" s="668">
        <f t="shared" si="11"/>
        <v>100</v>
      </c>
      <c r="V32" s="667" t="s">
        <v>14</v>
      </c>
      <c r="W32" s="668">
        <f t="shared" si="12"/>
        <v>100</v>
      </c>
      <c r="X32" s="1264"/>
      <c r="Y32" s="3569"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569"/>
      <c r="Q33" s="1262">
        <f t="shared" si="8"/>
        <v>111</v>
      </c>
      <c r="R33" s="669" t="s">
        <v>14</v>
      </c>
      <c r="S33" s="670">
        <f t="shared" si="10"/>
        <v>100</v>
      </c>
      <c r="T33" s="669" t="s">
        <v>14</v>
      </c>
      <c r="U33" s="670">
        <f t="shared" si="11"/>
        <v>100</v>
      </c>
      <c r="V33" s="669" t="s">
        <v>14</v>
      </c>
      <c r="W33" s="670">
        <f t="shared" si="12"/>
        <v>100</v>
      </c>
      <c r="X33" s="671"/>
      <c r="Y33" s="356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569"/>
      <c r="Q34" s="1262" t="str">
        <f>B34</f>
        <v>宗地面积</v>
      </c>
      <c r="R34" s="667" t="s">
        <v>14</v>
      </c>
      <c r="S34" s="668" t="e">
        <f t="shared" si="10"/>
        <v>#N/A</v>
      </c>
      <c r="T34" s="667" t="s">
        <v>14</v>
      </c>
      <c r="U34" s="668" t="e">
        <f t="shared" si="11"/>
        <v>#N/A</v>
      </c>
      <c r="V34" s="667" t="s">
        <v>14</v>
      </c>
      <c r="W34" s="668" t="e">
        <f t="shared" si="12"/>
        <v>#N/A</v>
      </c>
      <c r="X34" s="1264"/>
      <c r="Y34" s="356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569"/>
      <c r="Q35" s="1262" t="str">
        <f t="shared" ref="Q35:Q40" si="14">B35</f>
        <v>宗地形状</v>
      </c>
      <c r="R35" s="667" t="s">
        <v>14</v>
      </c>
      <c r="S35" s="668">
        <f t="shared" si="10"/>
        <v>100</v>
      </c>
      <c r="T35" s="667" t="s">
        <v>14</v>
      </c>
      <c r="U35" s="668">
        <f t="shared" si="11"/>
        <v>100</v>
      </c>
      <c r="V35" s="667" t="s">
        <v>14</v>
      </c>
      <c r="W35" s="668">
        <f t="shared" si="12"/>
        <v>100</v>
      </c>
      <c r="X35" s="1264"/>
      <c r="Y35" s="356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569"/>
      <c r="Q36" s="1262" t="str">
        <f t="shared" si="14"/>
        <v>宗地开发程度</v>
      </c>
      <c r="R36" s="664" t="s">
        <v>14</v>
      </c>
      <c r="S36" s="665">
        <f t="shared" si="10"/>
        <v>100</v>
      </c>
      <c r="T36" s="664" t="s">
        <v>14</v>
      </c>
      <c r="U36" s="665">
        <f t="shared" si="11"/>
        <v>100</v>
      </c>
      <c r="V36" s="664" t="s">
        <v>14</v>
      </c>
      <c r="W36" s="665">
        <f t="shared" si="12"/>
        <v>100</v>
      </c>
      <c r="X36" s="666"/>
      <c r="Y36" s="356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569" t="s">
        <v>1696</v>
      </c>
      <c r="Q37" s="1262" t="str">
        <f t="shared" si="14"/>
        <v>工程地质条件</v>
      </c>
      <c r="R37" s="667" t="s">
        <v>14</v>
      </c>
      <c r="S37" s="668">
        <f t="shared" si="10"/>
        <v>100</v>
      </c>
      <c r="T37" s="667" t="s">
        <v>14</v>
      </c>
      <c r="U37" s="668">
        <f t="shared" si="11"/>
        <v>100</v>
      </c>
      <c r="V37" s="667" t="s">
        <v>14</v>
      </c>
      <c r="W37" s="668">
        <f t="shared" si="12"/>
        <v>100</v>
      </c>
      <c r="X37" s="1264"/>
      <c r="Y37" s="3569"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569"/>
      <c r="Q38" s="1262">
        <f t="shared" si="14"/>
        <v>111</v>
      </c>
      <c r="R38" s="667" t="s">
        <v>14</v>
      </c>
      <c r="S38" s="668">
        <f t="shared" si="10"/>
        <v>100</v>
      </c>
      <c r="T38" s="667" t="s">
        <v>14</v>
      </c>
      <c r="U38" s="668">
        <f t="shared" si="11"/>
        <v>100</v>
      </c>
      <c r="V38" s="667" t="s">
        <v>14</v>
      </c>
      <c r="W38" s="668">
        <f t="shared" si="12"/>
        <v>100</v>
      </c>
      <c r="X38" s="1264"/>
      <c r="Y38" s="3569"/>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569"/>
      <c r="Q39" s="1262">
        <f t="shared" si="14"/>
        <v>111</v>
      </c>
      <c r="R39" s="667" t="s">
        <v>14</v>
      </c>
      <c r="S39" s="668">
        <f t="shared" si="10"/>
        <v>100</v>
      </c>
      <c r="T39" s="667" t="s">
        <v>14</v>
      </c>
      <c r="U39" s="668">
        <f t="shared" si="11"/>
        <v>100</v>
      </c>
      <c r="V39" s="667" t="s">
        <v>14</v>
      </c>
      <c r="W39" s="668">
        <f t="shared" si="12"/>
        <v>100</v>
      </c>
      <c r="X39" s="1264"/>
      <c r="Y39" s="3569"/>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569"/>
      <c r="Q40" s="1262">
        <f t="shared" si="14"/>
        <v>111</v>
      </c>
      <c r="R40" s="669" t="s">
        <v>14</v>
      </c>
      <c r="S40" s="670">
        <f t="shared" si="10"/>
        <v>100</v>
      </c>
      <c r="T40" s="669" t="s">
        <v>14</v>
      </c>
      <c r="U40" s="670">
        <f t="shared" si="11"/>
        <v>100</v>
      </c>
      <c r="V40" s="669" t="s">
        <v>14</v>
      </c>
      <c r="W40" s="670">
        <f t="shared" si="12"/>
        <v>100</v>
      </c>
      <c r="X40" s="671"/>
      <c r="Y40" s="3569"/>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2"/>
      <c r="M41" s="2485"/>
      <c r="N41" s="2485"/>
      <c r="O41" s="2485"/>
      <c r="P41" s="3557" t="str">
        <f>A41</f>
        <v>成交单价</v>
      </c>
      <c r="Q41" s="3557"/>
      <c r="R41" s="3558">
        <f>E41</f>
        <v>0</v>
      </c>
      <c r="S41" s="3558"/>
      <c r="T41" s="3558">
        <f>G41</f>
        <v>0</v>
      </c>
      <c r="U41" s="3558"/>
      <c r="V41" s="3558">
        <f>I41</f>
        <v>0</v>
      </c>
      <c r="W41" s="355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557" t="str">
        <f>A42</f>
        <v>比较价值（元/平方米）</v>
      </c>
      <c r="Q42" s="3557"/>
      <c r="R42" s="3725" t="e">
        <f>ROUND(PRODUCT(R41,AA7:AA40),0)</f>
        <v>#DIV/0!</v>
      </c>
      <c r="S42" s="3725"/>
      <c r="T42" s="3725" t="e">
        <f>ROUND(PRODUCT(T41,AB7:AB40),0)</f>
        <v>#DIV/0!</v>
      </c>
      <c r="U42" s="3725"/>
      <c r="V42" s="3725" t="e">
        <f>ROUND(PRODUCT(V41,AC7:AC40),0)</f>
        <v>#DIV/0!</v>
      </c>
      <c r="W42" s="372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559" t="str">
        <f>A43</f>
        <v>估价对象XX用房的比较价值（楼面单价，元/平方米）</v>
      </c>
      <c r="Q43" s="3560"/>
      <c r="R43" s="3726" t="e">
        <f>ROUND(IF(D42="简单平均",AVERAGE(R42:W42),R42*F42+T42*H42+V42*J42),0)</f>
        <v>#DIV/0!</v>
      </c>
      <c r="S43" s="3726"/>
      <c r="T43" s="3726"/>
      <c r="U43" s="3726"/>
      <c r="V43" s="3726"/>
      <c r="W43" s="372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0" t="s">
        <v>1883</v>
      </c>
      <c r="D50" s="1831" t="s">
        <v>1884</v>
      </c>
      <c r="E50" s="606" t="s">
        <v>1885</v>
      </c>
      <c r="F50" s="607" t="s">
        <v>1886</v>
      </c>
      <c r="G50" s="3575" t="s">
        <v>1887</v>
      </c>
      <c r="H50" s="372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451.69</v>
      </c>
      <c r="F51" s="611" t="e">
        <f t="shared" ref="F51:F60" si="15">ROUND(B51*E51/10000,0)</f>
        <v>#DIV/0!</v>
      </c>
      <c r="G51" s="3571"/>
      <c r="H51" s="355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0">
        <v>0.25</v>
      </c>
      <c r="E52" s="614"/>
      <c r="F52" s="611" t="e">
        <f t="shared" si="15"/>
        <v>#DIV/0!</v>
      </c>
      <c r="G52" s="2748" t="s">
        <v>1892</v>
      </c>
      <c r="H52" s="833">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0">
        <v>0.25</v>
      </c>
      <c r="E53" s="614"/>
      <c r="F53" s="611" t="e">
        <f t="shared" si="15"/>
        <v>#DIV/0!</v>
      </c>
      <c r="G53" s="2749"/>
      <c r="H53" s="833">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0">
        <v>0.25</v>
      </c>
      <c r="E54" s="614"/>
      <c r="F54" s="611" t="e">
        <f t="shared" si="15"/>
        <v>#DIV/0!</v>
      </c>
      <c r="G54" s="2749"/>
      <c r="H54" s="833">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5"/>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5"/>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735" t="s">
        <v>2084</v>
      </c>
      <c r="D1" s="3736"/>
      <c r="E1" s="3736"/>
      <c r="F1" s="3736"/>
      <c r="G1" s="3736"/>
      <c r="H1" s="3736"/>
      <c r="I1" s="3736"/>
      <c r="J1" s="3736"/>
      <c r="K1" s="3736"/>
      <c r="L1" s="3736"/>
      <c r="M1" s="3736"/>
      <c r="N1" s="3736"/>
      <c r="O1" s="3736"/>
      <c r="P1" s="3736"/>
      <c r="Q1" s="3736"/>
      <c r="R1" s="3736"/>
      <c r="S1" s="3737"/>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732" t="s">
        <v>27</v>
      </c>
      <c r="D22" s="3733"/>
      <c r="E22" s="3733"/>
      <c r="F22" s="3733"/>
      <c r="G22" s="3733"/>
      <c r="H22" s="3733"/>
      <c r="I22" s="3733"/>
      <c r="J22" s="3733"/>
      <c r="K22" s="3733"/>
      <c r="L22" s="3733"/>
      <c r="M22" s="3733"/>
      <c r="N22" s="3733"/>
      <c r="O22" s="3733"/>
      <c r="P22" s="3733"/>
      <c r="Q22" s="37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t="e">
        <f ca="1">SUMIF(B6:B13,"&lt;&gt;#ref!",B6:B13)</f>
        <v>#VALUE!</v>
      </c>
      <c r="C2" s="1983" t="s">
        <v>2074</v>
      </c>
      <c r="D2" s="1983" t="s">
        <v>2075</v>
      </c>
      <c r="E2" s="2396">
        <f ca="1">SUMIF(E6:E13,"&lt;&gt;#ref!",E6:E13)</f>
        <v>451.69</v>
      </c>
      <c r="F2" s="2542"/>
      <c r="G2" s="2542"/>
      <c r="H2" s="2542"/>
      <c r="I2" s="2542"/>
      <c r="J2" s="2542"/>
      <c r="K2" s="2542"/>
      <c r="L2" s="2542"/>
      <c r="M2" s="2542"/>
      <c r="N2" s="2542"/>
      <c r="O2" s="2542"/>
      <c r="P2" s="2542"/>
    </row>
    <row r="3" spans="1:16" ht="15.75">
      <c r="A3" s="1983" t="s">
        <v>2076</v>
      </c>
      <c r="B3" s="2386" t="e">
        <f ca="1">ROUND(B2*10000/E2,0)</f>
        <v>#VALUE!</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#VALUE!</v>
      </c>
      <c r="C6" s="1983" t="s">
        <v>2074</v>
      </c>
      <c r="D6" s="2542"/>
      <c r="E6" s="2396">
        <f ca="1">SUMIF(INDIRECT("'"&amp;A6&amp;"'"&amp;"!C:C"),"建筑面积",INDIRECT("'"&amp;A6&amp;"'"&amp;"!D:D"))</f>
        <v>451.69</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67" zoomScale="70" zoomScaleNormal="70" workbookViewId="0">
      <selection activeCell="K81" sqref="K81"/>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2598</v>
      </c>
      <c r="B1" s="2809" t="s">
        <v>2599</v>
      </c>
      <c r="C1" s="2809" t="s">
        <v>2600</v>
      </c>
      <c r="D1" s="2809" t="s">
        <v>2601</v>
      </c>
      <c r="E1" s="2809" t="s">
        <v>2602</v>
      </c>
      <c r="F1" s="2809" t="s">
        <v>2603</v>
      </c>
      <c r="G1" s="2809" t="s">
        <v>2604</v>
      </c>
      <c r="H1" s="2809" t="s">
        <v>2605</v>
      </c>
      <c r="I1" s="2809" t="s">
        <v>2606</v>
      </c>
      <c r="J1" s="2809" t="s">
        <v>2607</v>
      </c>
      <c r="K1" s="2809" t="s">
        <v>2608</v>
      </c>
      <c r="L1" s="2809" t="s">
        <v>2609</v>
      </c>
      <c r="M1" s="2810" t="s">
        <v>2610</v>
      </c>
    </row>
    <row r="2" spans="1:13" ht="19.5" customHeight="1">
      <c r="A2" s="2812" t="s">
        <v>2611</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2612</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2613</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2614</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2615</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2616</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2617</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2618</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2619</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2620</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2621</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2622</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2623</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2624</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2625</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2626</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2627</v>
      </c>
      <c r="B18" s="2834"/>
      <c r="C18" s="2835"/>
      <c r="D18" s="2835"/>
      <c r="E18" s="2834"/>
      <c r="F18" s="2835"/>
      <c r="G18" s="2835"/>
    </row>
    <row r="19" spans="1:13" ht="19.5" customHeight="1" thickBot="1">
      <c r="A19" s="2832" t="s">
        <v>2628</v>
      </c>
      <c r="B19" s="2837" t="s">
        <v>2629</v>
      </c>
      <c r="C19" s="2837" t="s">
        <v>2630</v>
      </c>
      <c r="D19" s="2838"/>
      <c r="E19" s="2832" t="s">
        <v>2631</v>
      </c>
      <c r="F19" s="2839"/>
      <c r="G19" s="2839"/>
    </row>
    <row r="20" spans="1:13" ht="19.5" customHeight="1">
      <c r="A20" s="3747" t="s">
        <v>2611</v>
      </c>
      <c r="B20" s="3742" t="s">
        <v>2632</v>
      </c>
      <c r="C20" s="2840" t="s">
        <v>2443</v>
      </c>
      <c r="D20" s="2841"/>
      <c r="E20" s="2842">
        <v>1</v>
      </c>
      <c r="F20" s="2843" t="s">
        <v>2444</v>
      </c>
      <c r="G20" s="2843"/>
    </row>
    <row r="21" spans="1:13" ht="19.5" customHeight="1">
      <c r="A21" s="3748"/>
      <c r="B21" s="3741"/>
      <c r="C21" s="2844" t="s">
        <v>2445</v>
      </c>
      <c r="D21" s="2845"/>
      <c r="E21" s="2846">
        <v>1</v>
      </c>
      <c r="F21" s="2843" t="s">
        <v>2446</v>
      </c>
      <c r="G21" s="2843"/>
    </row>
    <row r="22" spans="1:13" ht="19.5" customHeight="1">
      <c r="A22" s="3748"/>
      <c r="B22" s="3741"/>
      <c r="C22" s="2844" t="s">
        <v>2447</v>
      </c>
      <c r="D22" s="2845"/>
      <c r="E22" s="2846">
        <v>0.9</v>
      </c>
      <c r="F22" s="2843" t="s">
        <v>2448</v>
      </c>
      <c r="G22" s="2843"/>
    </row>
    <row r="23" spans="1:13" ht="19.5" customHeight="1">
      <c r="A23" s="3748"/>
      <c r="B23" s="3741"/>
      <c r="C23" s="2844" t="s">
        <v>2449</v>
      </c>
      <c r="D23" s="2845"/>
      <c r="E23" s="2846">
        <v>0.9</v>
      </c>
      <c r="F23" s="2843" t="s">
        <v>2450</v>
      </c>
      <c r="G23" s="2843"/>
    </row>
    <row r="24" spans="1:13" ht="19.5" customHeight="1">
      <c r="A24" s="3748"/>
      <c r="B24" s="3741"/>
      <c r="C24" s="2844" t="s">
        <v>2451</v>
      </c>
      <c r="D24" s="2845"/>
      <c r="E24" s="2846">
        <v>0.8</v>
      </c>
      <c r="F24" s="2843" t="s">
        <v>2452</v>
      </c>
      <c r="G24" s="2843"/>
    </row>
    <row r="25" spans="1:13" ht="19.5" customHeight="1" thickBot="1">
      <c r="A25" s="3749"/>
      <c r="B25" s="3743"/>
      <c r="C25" s="2847" t="s">
        <v>2453</v>
      </c>
      <c r="D25" s="2848"/>
      <c r="E25" s="2849">
        <v>0.8</v>
      </c>
      <c r="F25" s="2843" t="s">
        <v>2454</v>
      </c>
      <c r="G25" s="2843"/>
    </row>
    <row r="26" spans="1:13" ht="19.5" customHeight="1" thickBot="1">
      <c r="A26" s="2850" t="s">
        <v>2633</v>
      </c>
      <c r="B26" s="2851" t="s">
        <v>2632</v>
      </c>
      <c r="C26" s="2852" t="s">
        <v>2634</v>
      </c>
      <c r="D26" s="2853"/>
      <c r="E26" s="2854">
        <v>1</v>
      </c>
      <c r="F26" s="2843" t="s">
        <v>2455</v>
      </c>
      <c r="G26" s="2843"/>
    </row>
    <row r="27" spans="1:13" ht="19.5" customHeight="1">
      <c r="A27" s="3744" t="s">
        <v>2635</v>
      </c>
      <c r="B27" s="3742" t="s">
        <v>2616</v>
      </c>
      <c r="C27" s="2840" t="s">
        <v>2456</v>
      </c>
      <c r="D27" s="2841"/>
      <c r="E27" s="2842">
        <v>1</v>
      </c>
      <c r="F27" s="2843" t="s">
        <v>2457</v>
      </c>
      <c r="G27" s="2843"/>
    </row>
    <row r="28" spans="1:13" ht="19.5" customHeight="1">
      <c r="A28" s="3745"/>
      <c r="B28" s="3741"/>
      <c r="C28" s="2844" t="s">
        <v>2458</v>
      </c>
      <c r="D28" s="2845"/>
      <c r="E28" s="2846">
        <v>1</v>
      </c>
      <c r="F28" s="2843" t="s">
        <v>2459</v>
      </c>
      <c r="G28" s="2843"/>
    </row>
    <row r="29" spans="1:13" ht="19.5" customHeight="1">
      <c r="A29" s="3745"/>
      <c r="B29" s="3741"/>
      <c r="C29" s="2844" t="s">
        <v>2460</v>
      </c>
      <c r="D29" s="2845"/>
      <c r="E29" s="2846">
        <v>0.8</v>
      </c>
      <c r="F29" s="2843" t="s">
        <v>2461</v>
      </c>
      <c r="G29" s="2843"/>
    </row>
    <row r="30" spans="1:13" ht="19.5" customHeight="1">
      <c r="A30" s="3745"/>
      <c r="B30" s="3741"/>
      <c r="C30" s="2844" t="s">
        <v>2462</v>
      </c>
      <c r="D30" s="2845"/>
      <c r="E30" s="2846">
        <v>0.8</v>
      </c>
      <c r="F30" s="2843" t="s">
        <v>2463</v>
      </c>
      <c r="G30" s="2843"/>
    </row>
    <row r="31" spans="1:13" ht="19.5" customHeight="1">
      <c r="A31" s="3745"/>
      <c r="B31" s="3741"/>
      <c r="C31" s="2844" t="s">
        <v>2464</v>
      </c>
      <c r="D31" s="2845"/>
      <c r="E31" s="2846">
        <v>0.8</v>
      </c>
      <c r="F31" s="2843" t="s">
        <v>2465</v>
      </c>
      <c r="G31" s="2843"/>
    </row>
    <row r="32" spans="1:13" ht="19.5" customHeight="1">
      <c r="A32" s="3745"/>
      <c r="B32" s="3741"/>
      <c r="C32" s="2844" t="s">
        <v>2466</v>
      </c>
      <c r="D32" s="2845"/>
      <c r="E32" s="2846">
        <v>0.7</v>
      </c>
      <c r="F32" s="2843" t="s">
        <v>2467</v>
      </c>
      <c r="G32" s="2843"/>
    </row>
    <row r="33" spans="1:7" ht="19.5" customHeight="1">
      <c r="A33" s="3745"/>
      <c r="B33" s="3741"/>
      <c r="C33" s="2844" t="s">
        <v>2468</v>
      </c>
      <c r="D33" s="2845"/>
      <c r="E33" s="2846">
        <v>0.8</v>
      </c>
      <c r="F33" s="2843" t="s">
        <v>2469</v>
      </c>
      <c r="G33" s="2843"/>
    </row>
    <row r="34" spans="1:7" ht="19.5" customHeight="1">
      <c r="A34" s="3745"/>
      <c r="B34" s="3741"/>
      <c r="C34" s="2844" t="s">
        <v>2470</v>
      </c>
      <c r="D34" s="2845"/>
      <c r="E34" s="2846">
        <v>0.6</v>
      </c>
      <c r="F34" s="2843" t="s">
        <v>2471</v>
      </c>
      <c r="G34" s="2843"/>
    </row>
    <row r="35" spans="1:7" ht="19.5" customHeight="1">
      <c r="A35" s="3745"/>
      <c r="B35" s="3741"/>
      <c r="C35" s="2844" t="s">
        <v>2472</v>
      </c>
      <c r="D35" s="2845"/>
      <c r="E35" s="2846">
        <v>0.2</v>
      </c>
      <c r="F35" s="2843" t="s">
        <v>2473</v>
      </c>
      <c r="G35" s="2843"/>
    </row>
    <row r="36" spans="1:7" ht="19.5" customHeight="1">
      <c r="A36" s="3745"/>
      <c r="B36" s="3741"/>
      <c r="C36" s="2844" t="s">
        <v>2474</v>
      </c>
      <c r="D36" s="2845"/>
      <c r="E36" s="2846">
        <v>0.2</v>
      </c>
      <c r="F36" s="2843" t="s">
        <v>2475</v>
      </c>
      <c r="G36" s="2843"/>
    </row>
    <row r="37" spans="1:7" ht="19.5" customHeight="1">
      <c r="A37" s="3745"/>
      <c r="B37" s="3739" t="s">
        <v>2636</v>
      </c>
      <c r="C37" s="2844" t="s">
        <v>2476</v>
      </c>
      <c r="D37" s="2845"/>
      <c r="E37" s="2846">
        <v>0.6</v>
      </c>
      <c r="F37" s="2843" t="s">
        <v>2477</v>
      </c>
      <c r="G37" s="2843"/>
    </row>
    <row r="38" spans="1:7" ht="19.5" customHeight="1">
      <c r="A38" s="3745"/>
      <c r="B38" s="3741"/>
      <c r="C38" s="2844" t="s">
        <v>2478</v>
      </c>
      <c r="D38" s="2845"/>
      <c r="E38" s="2846">
        <v>0.6</v>
      </c>
      <c r="F38" s="2843" t="s">
        <v>2479</v>
      </c>
      <c r="G38" s="2843"/>
    </row>
    <row r="39" spans="1:7" ht="19.5" customHeight="1" thickBot="1">
      <c r="A39" s="3746"/>
      <c r="B39" s="3743"/>
      <c r="C39" s="2847" t="s">
        <v>2480</v>
      </c>
      <c r="D39" s="2848"/>
      <c r="E39" s="2849">
        <v>0.6</v>
      </c>
      <c r="F39" s="2843" t="s">
        <v>2481</v>
      </c>
      <c r="G39" s="2843"/>
    </row>
    <row r="40" spans="1:7" ht="19.5" customHeight="1" thickBot="1">
      <c r="A40" s="2850" t="s">
        <v>2613</v>
      </c>
      <c r="B40" s="2851" t="s">
        <v>2613</v>
      </c>
      <c r="C40" s="2852" t="s">
        <v>2637</v>
      </c>
      <c r="D40" s="2853"/>
      <c r="E40" s="2854">
        <v>1</v>
      </c>
      <c r="F40" s="2843" t="s">
        <v>2482</v>
      </c>
      <c r="G40" s="2843"/>
    </row>
    <row r="41" spans="1:7" ht="19.5" customHeight="1">
      <c r="A41" s="3747" t="s">
        <v>2614</v>
      </c>
      <c r="B41" s="3742" t="s">
        <v>2638</v>
      </c>
      <c r="C41" s="2840" t="s">
        <v>2483</v>
      </c>
      <c r="D41" s="2841"/>
      <c r="E41" s="2842">
        <v>1</v>
      </c>
      <c r="F41" s="2843" t="s">
        <v>2484</v>
      </c>
      <c r="G41" s="2843"/>
    </row>
    <row r="42" spans="1:7" ht="19.5" customHeight="1">
      <c r="A42" s="3748"/>
      <c r="B42" s="3741"/>
      <c r="C42" s="2844" t="s">
        <v>2485</v>
      </c>
      <c r="D42" s="2845"/>
      <c r="E42" s="2846">
        <v>1</v>
      </c>
      <c r="F42" s="2843" t="s">
        <v>2486</v>
      </c>
      <c r="G42" s="2843"/>
    </row>
    <row r="43" spans="1:7" ht="19.5" customHeight="1">
      <c r="A43" s="3748"/>
      <c r="B43" s="3740"/>
      <c r="C43" s="2844" t="s">
        <v>2487</v>
      </c>
      <c r="D43" s="2845"/>
      <c r="E43" s="2846">
        <v>1.5</v>
      </c>
      <c r="F43" s="2843" t="s">
        <v>2488</v>
      </c>
      <c r="G43" s="2843"/>
    </row>
    <row r="44" spans="1:7" ht="19.5" customHeight="1">
      <c r="A44" s="3748"/>
      <c r="B44" s="2855" t="s">
        <v>2639</v>
      </c>
      <c r="C44" s="2844" t="s">
        <v>2640</v>
      </c>
      <c r="D44" s="2845"/>
      <c r="E44" s="2846">
        <v>2</v>
      </c>
      <c r="F44" s="2843" t="s">
        <v>2489</v>
      </c>
      <c r="G44" s="2843"/>
    </row>
    <row r="45" spans="1:7" ht="19.5" customHeight="1">
      <c r="A45" s="3748"/>
      <c r="B45" s="3739" t="s">
        <v>2641</v>
      </c>
      <c r="C45" s="2844" t="s">
        <v>2490</v>
      </c>
      <c r="D45" s="2845"/>
      <c r="E45" s="2846">
        <v>1</v>
      </c>
      <c r="F45" s="2843" t="s">
        <v>2491</v>
      </c>
      <c r="G45" s="2843"/>
    </row>
    <row r="46" spans="1:7" ht="19.5" customHeight="1">
      <c r="A46" s="3748"/>
      <c r="B46" s="3741"/>
      <c r="C46" s="2844" t="s">
        <v>2492</v>
      </c>
      <c r="D46" s="2845"/>
      <c r="E46" s="2846">
        <v>1</v>
      </c>
      <c r="F46" s="2843" t="s">
        <v>2493</v>
      </c>
      <c r="G46" s="2843"/>
    </row>
    <row r="47" spans="1:7" ht="19.5" customHeight="1">
      <c r="A47" s="3748"/>
      <c r="B47" s="3741"/>
      <c r="C47" s="2844" t="s">
        <v>2494</v>
      </c>
      <c r="D47" s="2845"/>
      <c r="E47" s="2846">
        <v>1</v>
      </c>
      <c r="F47" s="2843" t="s">
        <v>2495</v>
      </c>
      <c r="G47" s="2843"/>
    </row>
    <row r="48" spans="1:7" ht="19.5" customHeight="1">
      <c r="A48" s="3748"/>
      <c r="B48" s="3741"/>
      <c r="C48" s="2844" t="s">
        <v>2496</v>
      </c>
      <c r="D48" s="2845"/>
      <c r="E48" s="2846">
        <v>1</v>
      </c>
      <c r="F48" s="2843" t="s">
        <v>2497</v>
      </c>
      <c r="G48" s="2843"/>
    </row>
    <row r="49" spans="1:7" ht="19.5" customHeight="1">
      <c r="A49" s="3748"/>
      <c r="B49" s="3741"/>
      <c r="C49" s="2844" t="s">
        <v>2498</v>
      </c>
      <c r="D49" s="2845"/>
      <c r="E49" s="2846">
        <v>1</v>
      </c>
      <c r="F49" s="2843" t="s">
        <v>2499</v>
      </c>
      <c r="G49" s="2843"/>
    </row>
    <row r="50" spans="1:7" ht="19.5" customHeight="1">
      <c r="A50" s="3748"/>
      <c r="B50" s="3741"/>
      <c r="C50" s="2844" t="s">
        <v>2500</v>
      </c>
      <c r="D50" s="2845"/>
      <c r="E50" s="2846">
        <v>1</v>
      </c>
      <c r="F50" s="2843" t="s">
        <v>2501</v>
      </c>
      <c r="G50" s="2843"/>
    </row>
    <row r="51" spans="1:7" ht="19.5" customHeight="1" thickBot="1">
      <c r="A51" s="3749"/>
      <c r="B51" s="3743"/>
      <c r="C51" s="2847" t="s">
        <v>2502</v>
      </c>
      <c r="D51" s="2848"/>
      <c r="E51" s="2849">
        <v>1</v>
      </c>
      <c r="F51" s="2843" t="s">
        <v>2503</v>
      </c>
      <c r="G51" s="2843"/>
    </row>
    <row r="52" spans="1:7" ht="19.5" customHeight="1">
      <c r="A52" s="2856"/>
      <c r="B52" s="2856"/>
      <c r="C52" s="2856"/>
      <c r="D52" s="2856"/>
      <c r="E52" s="2856"/>
      <c r="F52" s="2856"/>
      <c r="G52" s="2856"/>
    </row>
    <row r="54" spans="1:7" ht="19.5" customHeight="1">
      <c r="A54" s="2857"/>
      <c r="B54" s="2829" t="s">
        <v>2642</v>
      </c>
      <c r="C54" s="2829" t="s">
        <v>2642</v>
      </c>
      <c r="D54" s="2829" t="s">
        <v>2642</v>
      </c>
      <c r="E54" s="2832" t="s">
        <v>2642</v>
      </c>
      <c r="F54" s="2832" t="s">
        <v>2643</v>
      </c>
      <c r="G54" s="2832" t="s">
        <v>2644</v>
      </c>
    </row>
    <row r="55" spans="1:7" ht="19.5" customHeight="1">
      <c r="A55" s="2858"/>
      <c r="B55" s="2832" t="s">
        <v>2611</v>
      </c>
      <c r="C55" s="2832" t="s">
        <v>2611</v>
      </c>
      <c r="D55" s="2832" t="s">
        <v>2611</v>
      </c>
      <c r="E55" s="2829" t="s">
        <v>2612</v>
      </c>
      <c r="F55" s="2829" t="s">
        <v>2614</v>
      </c>
      <c r="G55" s="2829" t="s">
        <v>2645</v>
      </c>
    </row>
    <row r="56" spans="1:7" ht="19.5" customHeight="1">
      <c r="A56" s="2859"/>
      <c r="B56" s="2829">
        <v>1</v>
      </c>
      <c r="C56" s="2829">
        <v>2</v>
      </c>
      <c r="D56" s="2829">
        <v>3</v>
      </c>
      <c r="E56" s="2860" t="s">
        <v>2646</v>
      </c>
      <c r="F56" s="2860" t="s">
        <v>2646</v>
      </c>
      <c r="G56" s="2860" t="s">
        <v>2646</v>
      </c>
    </row>
    <row r="57" spans="1:7" ht="19.5" customHeight="1">
      <c r="A57" s="2861" t="s">
        <v>2599</v>
      </c>
      <c r="B57" s="2829">
        <v>0.7</v>
      </c>
      <c r="C57" s="2829">
        <v>0.4</v>
      </c>
      <c r="D57" s="2829">
        <v>0.3</v>
      </c>
      <c r="E57" s="2860">
        <v>0.3</v>
      </c>
      <c r="F57" s="2829">
        <v>0.3</v>
      </c>
      <c r="G57" s="2829">
        <v>0.2</v>
      </c>
    </row>
    <row r="58" spans="1:7" ht="19.5" customHeight="1">
      <c r="A58" s="2861" t="s">
        <v>2600</v>
      </c>
      <c r="B58" s="2829">
        <v>0.7</v>
      </c>
      <c r="C58" s="2829">
        <v>0.4</v>
      </c>
      <c r="D58" s="2829">
        <v>0.3</v>
      </c>
      <c r="E58" s="2829">
        <v>0.3</v>
      </c>
      <c r="F58" s="2829">
        <v>0.3</v>
      </c>
      <c r="G58" s="2829">
        <v>0.2</v>
      </c>
    </row>
    <row r="59" spans="1:7" ht="19.5" customHeight="1">
      <c r="A59" s="2861" t="s">
        <v>2601</v>
      </c>
      <c r="B59" s="2829">
        <v>0.6</v>
      </c>
      <c r="C59" s="2829">
        <v>0.3</v>
      </c>
      <c r="D59" s="2829">
        <v>0.25</v>
      </c>
      <c r="E59" s="2829">
        <v>0.25</v>
      </c>
      <c r="F59" s="2829">
        <v>0.25</v>
      </c>
      <c r="G59" s="2829">
        <v>0.15</v>
      </c>
    </row>
    <row r="60" spans="1:7" ht="19.5" customHeight="1">
      <c r="A60" s="2861" t="s">
        <v>2602</v>
      </c>
      <c r="B60" s="2829">
        <v>0.6</v>
      </c>
      <c r="C60" s="2829">
        <v>0.3</v>
      </c>
      <c r="D60" s="2829">
        <v>0.25</v>
      </c>
      <c r="E60" s="2829">
        <v>0.25</v>
      </c>
      <c r="F60" s="2829">
        <v>0.25</v>
      </c>
      <c r="G60" s="2829">
        <v>0.15</v>
      </c>
    </row>
    <row r="61" spans="1:7" ht="19.5" customHeight="1">
      <c r="A61" s="2861" t="s">
        <v>2603</v>
      </c>
      <c r="B61" s="2829">
        <v>0.6</v>
      </c>
      <c r="C61" s="2829">
        <v>0.3</v>
      </c>
      <c r="D61" s="2829">
        <v>0.25</v>
      </c>
      <c r="E61" s="2829">
        <v>0.25</v>
      </c>
      <c r="F61" s="2829">
        <v>0.25</v>
      </c>
      <c r="G61" s="2829">
        <v>0.15</v>
      </c>
    </row>
    <row r="62" spans="1:7" ht="19.5" customHeight="1">
      <c r="A62" s="2861" t="s">
        <v>2604</v>
      </c>
      <c r="B62" s="2829">
        <v>0.6</v>
      </c>
      <c r="C62" s="2829">
        <v>0.3</v>
      </c>
      <c r="D62" s="2829">
        <v>0.25</v>
      </c>
      <c r="E62" s="2829">
        <v>0.25</v>
      </c>
      <c r="F62" s="2829">
        <v>0.25</v>
      </c>
      <c r="G62" s="2829">
        <v>0.15</v>
      </c>
    </row>
    <row r="63" spans="1:7" ht="19.5" customHeight="1">
      <c r="A63" s="2861" t="s">
        <v>2605</v>
      </c>
      <c r="B63" s="2829">
        <v>0.6</v>
      </c>
      <c r="C63" s="2829">
        <v>0.3</v>
      </c>
      <c r="D63" s="2829">
        <v>0.25</v>
      </c>
      <c r="E63" s="2829">
        <v>0.25</v>
      </c>
      <c r="F63" s="2829">
        <v>0.25</v>
      </c>
      <c r="G63" s="2829">
        <v>0.15</v>
      </c>
    </row>
    <row r="64" spans="1:7" ht="19.5" customHeight="1">
      <c r="A64" s="2861" t="s">
        <v>2606</v>
      </c>
      <c r="B64" s="2829">
        <v>0.5</v>
      </c>
      <c r="C64" s="2829">
        <v>0.2</v>
      </c>
      <c r="D64" s="2829">
        <v>0.2</v>
      </c>
      <c r="E64" s="2829">
        <v>0.2</v>
      </c>
      <c r="F64" s="2829">
        <v>0.2</v>
      </c>
      <c r="G64" s="2829">
        <v>0.1</v>
      </c>
    </row>
    <row r="65" spans="1:7" ht="19.5" customHeight="1">
      <c r="A65" s="2861" t="s">
        <v>2607</v>
      </c>
      <c r="B65" s="2829">
        <v>0.5</v>
      </c>
      <c r="C65" s="2829">
        <v>0.2</v>
      </c>
      <c r="D65" s="2829">
        <v>0.2</v>
      </c>
      <c r="E65" s="2829">
        <v>0.2</v>
      </c>
      <c r="F65" s="2829">
        <v>0.2</v>
      </c>
      <c r="G65" s="2829">
        <v>0.1</v>
      </c>
    </row>
    <row r="66" spans="1:7" ht="19.5" customHeight="1">
      <c r="A66" s="2861" t="s">
        <v>2608</v>
      </c>
      <c r="B66" s="2829">
        <v>0.5</v>
      </c>
      <c r="C66" s="2829">
        <v>0.2</v>
      </c>
      <c r="D66" s="2829">
        <v>0.2</v>
      </c>
      <c r="E66" s="2829">
        <v>0.2</v>
      </c>
      <c r="F66" s="2829">
        <v>0.2</v>
      </c>
      <c r="G66" s="2829">
        <v>0.1</v>
      </c>
    </row>
    <row r="67" spans="1:7" ht="19.5" customHeight="1">
      <c r="A67" s="2861" t="s">
        <v>2609</v>
      </c>
      <c r="B67" s="2829">
        <v>0.5</v>
      </c>
      <c r="C67" s="2829">
        <v>0.2</v>
      </c>
      <c r="D67" s="2829">
        <v>0.2</v>
      </c>
      <c r="E67" s="2829">
        <v>0.2</v>
      </c>
      <c r="F67" s="2829">
        <v>0.2</v>
      </c>
      <c r="G67" s="2829">
        <v>0.1</v>
      </c>
    </row>
    <row r="68" spans="1:7" ht="19.5" customHeight="1">
      <c r="A68" s="2861" t="s">
        <v>2610</v>
      </c>
      <c r="B68" s="2829">
        <v>0.5</v>
      </c>
      <c r="C68" s="2829">
        <v>0.2</v>
      </c>
      <c r="D68" s="2829">
        <v>0.2</v>
      </c>
      <c r="E68" s="2829">
        <v>0.2</v>
      </c>
      <c r="F68" s="2829">
        <v>0.2</v>
      </c>
      <c r="G68" s="2829">
        <v>0.1</v>
      </c>
    </row>
    <row r="70" spans="1:7" ht="19.5" customHeight="1">
      <c r="A70" s="2843"/>
      <c r="B70" s="2862"/>
      <c r="C70" s="2862"/>
      <c r="D70" s="2862" t="s">
        <v>2647</v>
      </c>
      <c r="E70" s="2862"/>
      <c r="F70" s="2862"/>
    </row>
    <row r="71" spans="1:7" ht="19.5" customHeight="1">
      <c r="A71" s="2855" t="s">
        <v>2648</v>
      </c>
      <c r="B71" s="2855" t="s">
        <v>2649</v>
      </c>
      <c r="C71" s="2855" t="s">
        <v>2650</v>
      </c>
      <c r="D71" s="2855" t="s">
        <v>2651</v>
      </c>
      <c r="E71" s="2855" t="s">
        <v>2652</v>
      </c>
      <c r="F71" s="2855" t="s">
        <v>2653</v>
      </c>
    </row>
    <row r="72" spans="1:7" ht="13.5">
      <c r="A72" s="2855"/>
      <c r="B72" s="2855"/>
      <c r="C72" s="2855" t="s">
        <v>2654</v>
      </c>
      <c r="D72" s="2855"/>
      <c r="E72" s="2855" t="s">
        <v>2625</v>
      </c>
      <c r="F72" s="2855" t="s">
        <v>2625</v>
      </c>
    </row>
    <row r="73" spans="1:7" ht="13.5">
      <c r="A73" s="2855">
        <v>1</v>
      </c>
      <c r="B73" s="3739" t="s">
        <v>2655</v>
      </c>
      <c r="C73" s="2829" t="s">
        <v>2656</v>
      </c>
      <c r="D73" s="2829" t="s">
        <v>2657</v>
      </c>
      <c r="E73" s="2855">
        <v>0.2</v>
      </c>
      <c r="F73" s="2855">
        <v>25</v>
      </c>
    </row>
    <row r="74" spans="1:7" ht="24">
      <c r="A74" s="2855">
        <v>2</v>
      </c>
      <c r="B74" s="3741"/>
      <c r="C74" s="2829" t="s">
        <v>2658</v>
      </c>
      <c r="D74" s="2829" t="s">
        <v>2659</v>
      </c>
      <c r="E74" s="2855">
        <v>0.2</v>
      </c>
      <c r="F74" s="2855">
        <v>25</v>
      </c>
    </row>
    <row r="75" spans="1:7" ht="24">
      <c r="A75" s="2855">
        <v>3</v>
      </c>
      <c r="B75" s="3741"/>
      <c r="C75" s="2829" t="s">
        <v>2660</v>
      </c>
      <c r="D75" s="2829" t="s">
        <v>2661</v>
      </c>
      <c r="E75" s="2855">
        <v>0.2</v>
      </c>
      <c r="F75" s="2855">
        <v>25</v>
      </c>
    </row>
    <row r="76" spans="1:7" ht="13.5">
      <c r="A76" s="2855">
        <v>4</v>
      </c>
      <c r="B76" s="3741"/>
      <c r="C76" s="2829" t="s">
        <v>2662</v>
      </c>
      <c r="D76" s="2829" t="s">
        <v>2663</v>
      </c>
      <c r="E76" s="2855">
        <v>0.15</v>
      </c>
      <c r="F76" s="2855">
        <v>20</v>
      </c>
    </row>
    <row r="77" spans="1:7" ht="24">
      <c r="A77" s="2855">
        <v>5</v>
      </c>
      <c r="B77" s="3741"/>
      <c r="C77" s="2829" t="s">
        <v>2664</v>
      </c>
      <c r="D77" s="2829" t="s">
        <v>2665</v>
      </c>
      <c r="E77" s="2855">
        <v>0.15</v>
      </c>
      <c r="F77" s="2855">
        <v>20</v>
      </c>
    </row>
    <row r="78" spans="1:7" ht="24">
      <c r="A78" s="2855">
        <v>6</v>
      </c>
      <c r="B78" s="3741"/>
      <c r="C78" s="2829" t="s">
        <v>2666</v>
      </c>
      <c r="D78" s="2829" t="s">
        <v>2667</v>
      </c>
      <c r="E78" s="2855">
        <v>0.15</v>
      </c>
      <c r="F78" s="2855">
        <v>20</v>
      </c>
    </row>
    <row r="79" spans="1:7" ht="24">
      <c r="A79" s="2855">
        <v>7</v>
      </c>
      <c r="B79" s="3741"/>
      <c r="C79" s="2829" t="s">
        <v>2668</v>
      </c>
      <c r="D79" s="2829" t="s">
        <v>2669</v>
      </c>
      <c r="E79" s="2855">
        <v>0.15</v>
      </c>
      <c r="F79" s="2855">
        <v>20</v>
      </c>
    </row>
    <row r="80" spans="1:7" ht="24">
      <c r="A80" s="2855">
        <v>8</v>
      </c>
      <c r="B80" s="3741"/>
      <c r="C80" s="2829" t="s">
        <v>2670</v>
      </c>
      <c r="D80" s="2829" t="s">
        <v>2671</v>
      </c>
      <c r="E80" s="2855">
        <v>0.1</v>
      </c>
      <c r="F80" s="2855">
        <v>15</v>
      </c>
    </row>
    <row r="81" spans="1:6" ht="24">
      <c r="A81" s="2855">
        <v>9</v>
      </c>
      <c r="B81" s="3741"/>
      <c r="C81" s="2829" t="s">
        <v>2672</v>
      </c>
      <c r="D81" s="2829" t="s">
        <v>2673</v>
      </c>
      <c r="E81" s="2855">
        <v>0.1</v>
      </c>
      <c r="F81" s="2855">
        <v>15</v>
      </c>
    </row>
    <row r="82" spans="1:6" ht="24">
      <c r="A82" s="2855">
        <v>10</v>
      </c>
      <c r="B82" s="3741"/>
      <c r="C82" s="2829" t="s">
        <v>2674</v>
      </c>
      <c r="D82" s="2829" t="s">
        <v>2675</v>
      </c>
      <c r="E82" s="2855">
        <v>0.1</v>
      </c>
      <c r="F82" s="2855">
        <v>15</v>
      </c>
    </row>
    <row r="83" spans="1:6" ht="24">
      <c r="A83" s="2855">
        <v>11</v>
      </c>
      <c r="B83" s="3741"/>
      <c r="C83" s="2829" t="s">
        <v>2676</v>
      </c>
      <c r="D83" s="2829" t="s">
        <v>2677</v>
      </c>
      <c r="E83" s="2855">
        <v>0.1</v>
      </c>
      <c r="F83" s="2855">
        <v>15</v>
      </c>
    </row>
    <row r="84" spans="1:6" ht="24">
      <c r="A84" s="2855">
        <v>12</v>
      </c>
      <c r="B84" s="3741"/>
      <c r="C84" s="2829" t="s">
        <v>2678</v>
      </c>
      <c r="D84" s="2829" t="s">
        <v>2679</v>
      </c>
      <c r="E84" s="2855">
        <v>0.1</v>
      </c>
      <c r="F84" s="2855">
        <v>15</v>
      </c>
    </row>
    <row r="85" spans="1:6" ht="13.5">
      <c r="A85" s="2855">
        <v>13</v>
      </c>
      <c r="B85" s="3741"/>
      <c r="C85" s="2829" t="s">
        <v>2680</v>
      </c>
      <c r="D85" s="2829" t="s">
        <v>2681</v>
      </c>
      <c r="E85" s="2855">
        <v>0.1</v>
      </c>
      <c r="F85" s="2855">
        <v>15</v>
      </c>
    </row>
    <row r="86" spans="1:6" ht="13.5">
      <c r="A86" s="2855">
        <v>14</v>
      </c>
      <c r="B86" s="3741"/>
      <c r="C86" s="2829" t="s">
        <v>2682</v>
      </c>
      <c r="D86" s="2829" t="s">
        <v>2683</v>
      </c>
      <c r="E86" s="2855">
        <v>0.1</v>
      </c>
      <c r="F86" s="2855">
        <v>15</v>
      </c>
    </row>
    <row r="87" spans="1:6" ht="13.5">
      <c r="A87" s="2855">
        <v>15</v>
      </c>
      <c r="B87" s="3741"/>
      <c r="C87" s="2829" t="s">
        <v>2684</v>
      </c>
      <c r="D87" s="2829" t="s">
        <v>2685</v>
      </c>
      <c r="E87" s="2855">
        <v>0.1</v>
      </c>
      <c r="F87" s="2855">
        <v>15</v>
      </c>
    </row>
    <row r="88" spans="1:6" ht="24">
      <c r="A88" s="2855">
        <v>16</v>
      </c>
      <c r="B88" s="3741"/>
      <c r="C88" s="2829" t="s">
        <v>2686</v>
      </c>
      <c r="D88" s="2829" t="s">
        <v>2687</v>
      </c>
      <c r="E88" s="2855">
        <v>0.1</v>
      </c>
      <c r="F88" s="2855">
        <v>15</v>
      </c>
    </row>
    <row r="89" spans="1:6" ht="24">
      <c r="A89" s="2855">
        <v>17</v>
      </c>
      <c r="B89" s="3740"/>
      <c r="C89" s="2829" t="s">
        <v>2688</v>
      </c>
      <c r="D89" s="2829" t="s">
        <v>2689</v>
      </c>
      <c r="E89" s="2855">
        <v>0.1</v>
      </c>
      <c r="F89" s="2855">
        <v>15</v>
      </c>
    </row>
    <row r="90" spans="1:6" ht="13.5">
      <c r="A90" s="2855">
        <v>18</v>
      </c>
      <c r="B90" s="3739" t="s">
        <v>2690</v>
      </c>
      <c r="C90" s="2829" t="s">
        <v>2691</v>
      </c>
      <c r="D90" s="2829" t="s">
        <v>2692</v>
      </c>
      <c r="E90" s="2855">
        <v>0.2</v>
      </c>
      <c r="F90" s="2855">
        <v>25</v>
      </c>
    </row>
    <row r="91" spans="1:6" ht="24">
      <c r="A91" s="2855">
        <v>19</v>
      </c>
      <c r="B91" s="3741"/>
      <c r="C91" s="2829" t="s">
        <v>2693</v>
      </c>
      <c r="D91" s="2829" t="s">
        <v>2694</v>
      </c>
      <c r="E91" s="2855">
        <v>0.2</v>
      </c>
      <c r="F91" s="2855">
        <v>25</v>
      </c>
    </row>
    <row r="92" spans="1:6" ht="13.5">
      <c r="A92" s="2855">
        <v>20</v>
      </c>
      <c r="B92" s="3741"/>
      <c r="C92" s="2829" t="s">
        <v>2695</v>
      </c>
      <c r="D92" s="2829" t="s">
        <v>2696</v>
      </c>
      <c r="E92" s="2855">
        <v>0.15</v>
      </c>
      <c r="F92" s="2855">
        <v>20</v>
      </c>
    </row>
    <row r="93" spans="1:6" ht="13.5">
      <c r="A93" s="2855">
        <v>21</v>
      </c>
      <c r="B93" s="3741"/>
      <c r="C93" s="2829" t="s">
        <v>2697</v>
      </c>
      <c r="D93" s="2829" t="s">
        <v>2698</v>
      </c>
      <c r="E93" s="2855">
        <v>0.15</v>
      </c>
      <c r="F93" s="2855">
        <v>20</v>
      </c>
    </row>
    <row r="94" spans="1:6" ht="13.5">
      <c r="A94" s="2855">
        <v>22</v>
      </c>
      <c r="B94" s="3741"/>
      <c r="C94" s="2829" t="s">
        <v>2699</v>
      </c>
      <c r="D94" s="2829" t="s">
        <v>2700</v>
      </c>
      <c r="E94" s="2855">
        <v>0.15</v>
      </c>
      <c r="F94" s="2855">
        <v>20</v>
      </c>
    </row>
    <row r="95" spans="1:6" ht="36">
      <c r="A95" s="2855">
        <v>23</v>
      </c>
      <c r="B95" s="3741"/>
      <c r="C95" s="2829" t="s">
        <v>2701</v>
      </c>
      <c r="D95" s="2829" t="s">
        <v>2702</v>
      </c>
      <c r="E95" s="2855">
        <v>0.15</v>
      </c>
      <c r="F95" s="2855">
        <v>20</v>
      </c>
    </row>
    <row r="96" spans="1:6" ht="13.5">
      <c r="A96" s="2855">
        <v>24</v>
      </c>
      <c r="B96" s="3741"/>
      <c r="C96" s="2829" t="s">
        <v>2703</v>
      </c>
      <c r="D96" s="2829" t="s">
        <v>2704</v>
      </c>
      <c r="E96" s="2855">
        <v>0.1</v>
      </c>
      <c r="F96" s="2855">
        <v>15</v>
      </c>
    </row>
    <row r="97" spans="1:6" ht="13.5">
      <c r="A97" s="2855">
        <v>25</v>
      </c>
      <c r="B97" s="3741"/>
      <c r="C97" s="2829" t="s">
        <v>2705</v>
      </c>
      <c r="D97" s="2829" t="s">
        <v>2706</v>
      </c>
      <c r="E97" s="2855">
        <v>0.1</v>
      </c>
      <c r="F97" s="2855">
        <v>15</v>
      </c>
    </row>
    <row r="98" spans="1:6" ht="24">
      <c r="A98" s="2855">
        <v>26</v>
      </c>
      <c r="B98" s="3741"/>
      <c r="C98" s="2829" t="s">
        <v>2707</v>
      </c>
      <c r="D98" s="2829" t="s">
        <v>2708</v>
      </c>
      <c r="E98" s="2855">
        <v>0.1</v>
      </c>
      <c r="F98" s="2855">
        <v>15</v>
      </c>
    </row>
    <row r="99" spans="1:6" ht="24">
      <c r="A99" s="2855">
        <v>27</v>
      </c>
      <c r="B99" s="3741"/>
      <c r="C99" s="2829" t="s">
        <v>2709</v>
      </c>
      <c r="D99" s="2829" t="s">
        <v>2710</v>
      </c>
      <c r="E99" s="2855">
        <v>0.1</v>
      </c>
      <c r="F99" s="2855">
        <v>15</v>
      </c>
    </row>
    <row r="100" spans="1:6" ht="13.5">
      <c r="A100" s="2855">
        <v>28</v>
      </c>
      <c r="B100" s="3741"/>
      <c r="C100" s="2829" t="s">
        <v>2711</v>
      </c>
      <c r="D100" s="2829" t="s">
        <v>2712</v>
      </c>
      <c r="E100" s="2855">
        <v>0.1</v>
      </c>
      <c r="F100" s="2855">
        <v>15</v>
      </c>
    </row>
    <row r="101" spans="1:6" ht="13.5">
      <c r="A101" s="2855">
        <v>29</v>
      </c>
      <c r="B101" s="3741"/>
      <c r="C101" s="2829" t="s">
        <v>2713</v>
      </c>
      <c r="D101" s="2829" t="s">
        <v>2714</v>
      </c>
      <c r="E101" s="2855">
        <v>0.1</v>
      </c>
      <c r="F101" s="2855">
        <v>15</v>
      </c>
    </row>
    <row r="102" spans="1:6" ht="13.5">
      <c r="A102" s="2855">
        <v>30</v>
      </c>
      <c r="B102" s="3741"/>
      <c r="C102" s="2829" t="s">
        <v>2715</v>
      </c>
      <c r="D102" s="2829" t="s">
        <v>2716</v>
      </c>
      <c r="E102" s="2855">
        <v>0.1</v>
      </c>
      <c r="F102" s="2855">
        <v>15</v>
      </c>
    </row>
    <row r="103" spans="1:6" ht="24">
      <c r="A103" s="2855">
        <v>31</v>
      </c>
      <c r="B103" s="3741"/>
      <c r="C103" s="2829" t="s">
        <v>2717</v>
      </c>
      <c r="D103" s="2829" t="s">
        <v>2718</v>
      </c>
      <c r="E103" s="2855">
        <v>0.1</v>
      </c>
      <c r="F103" s="2855">
        <v>15</v>
      </c>
    </row>
    <row r="104" spans="1:6" ht="24">
      <c r="A104" s="2855">
        <v>32</v>
      </c>
      <c r="B104" s="3741"/>
      <c r="C104" s="2829" t="s">
        <v>2719</v>
      </c>
      <c r="D104" s="2829" t="s">
        <v>2720</v>
      </c>
      <c r="E104" s="2855">
        <v>0.1</v>
      </c>
      <c r="F104" s="2855">
        <v>15</v>
      </c>
    </row>
    <row r="105" spans="1:6" ht="24">
      <c r="A105" s="2855">
        <v>33</v>
      </c>
      <c r="B105" s="3741"/>
      <c r="C105" s="2829" t="s">
        <v>2721</v>
      </c>
      <c r="D105" s="2829" t="s">
        <v>2722</v>
      </c>
      <c r="E105" s="2855">
        <v>0.1</v>
      </c>
      <c r="F105" s="2855">
        <v>15</v>
      </c>
    </row>
    <row r="106" spans="1:6" ht="24">
      <c r="A106" s="2855">
        <v>34</v>
      </c>
      <c r="B106" s="3740"/>
      <c r="C106" s="2829" t="s">
        <v>2723</v>
      </c>
      <c r="D106" s="2829" t="s">
        <v>2724</v>
      </c>
      <c r="E106" s="2855">
        <v>0.1</v>
      </c>
      <c r="F106" s="2855">
        <v>15</v>
      </c>
    </row>
    <row r="107" spans="1:6" ht="24">
      <c r="A107" s="2855">
        <v>35</v>
      </c>
      <c r="B107" s="3739" t="s">
        <v>2725</v>
      </c>
      <c r="C107" s="2855" t="s">
        <v>2726</v>
      </c>
      <c r="D107" s="2829" t="s">
        <v>2727</v>
      </c>
      <c r="E107" s="2855">
        <v>0.15</v>
      </c>
      <c r="F107" s="2855">
        <v>20</v>
      </c>
    </row>
    <row r="108" spans="1:6" ht="13.5">
      <c r="A108" s="2855">
        <v>36</v>
      </c>
      <c r="B108" s="3741"/>
      <c r="C108" s="2855" t="s">
        <v>2728</v>
      </c>
      <c r="D108" s="2829" t="s">
        <v>2729</v>
      </c>
      <c r="E108" s="2855">
        <v>0.15</v>
      </c>
      <c r="F108" s="2855">
        <v>20</v>
      </c>
    </row>
    <row r="109" spans="1:6" ht="13.5">
      <c r="A109" s="2855">
        <v>37</v>
      </c>
      <c r="B109" s="3741"/>
      <c r="C109" s="2855" t="s">
        <v>2730</v>
      </c>
      <c r="D109" s="2829" t="s">
        <v>2731</v>
      </c>
      <c r="E109" s="2855">
        <v>0.15</v>
      </c>
      <c r="F109" s="2855">
        <v>20</v>
      </c>
    </row>
    <row r="110" spans="1:6" ht="13.5">
      <c r="A110" s="2855">
        <v>38</v>
      </c>
      <c r="B110" s="3741"/>
      <c r="C110" s="2855" t="s">
        <v>2732</v>
      </c>
      <c r="D110" s="2829" t="s">
        <v>2733</v>
      </c>
      <c r="E110" s="2855">
        <v>0.1</v>
      </c>
      <c r="F110" s="2855">
        <v>15</v>
      </c>
    </row>
    <row r="111" spans="1:6" ht="24">
      <c r="A111" s="2855">
        <v>39</v>
      </c>
      <c r="B111" s="3741"/>
      <c r="C111" s="2855" t="s">
        <v>2734</v>
      </c>
      <c r="D111" s="2829" t="s">
        <v>2735</v>
      </c>
      <c r="E111" s="2855">
        <v>0.1</v>
      </c>
      <c r="F111" s="2855">
        <v>15</v>
      </c>
    </row>
    <row r="112" spans="1:6" ht="24">
      <c r="A112" s="2855">
        <v>40</v>
      </c>
      <c r="B112" s="3740"/>
      <c r="C112" s="2855" t="s">
        <v>2736</v>
      </c>
      <c r="D112" s="2829" t="s">
        <v>2737</v>
      </c>
      <c r="E112" s="2855">
        <v>0.1</v>
      </c>
      <c r="F112" s="2855">
        <v>15</v>
      </c>
    </row>
    <row r="113" spans="1:6" ht="13.5">
      <c r="A113" s="2855">
        <v>41</v>
      </c>
      <c r="B113" s="3738" t="s">
        <v>2738</v>
      </c>
      <c r="C113" s="2855" t="s">
        <v>2739</v>
      </c>
      <c r="D113" s="2829" t="s">
        <v>2740</v>
      </c>
      <c r="E113" s="2855">
        <v>0.1</v>
      </c>
      <c r="F113" s="2855">
        <v>15</v>
      </c>
    </row>
    <row r="114" spans="1:6" ht="13.5">
      <c r="A114" s="2855">
        <v>42</v>
      </c>
      <c r="B114" s="3738"/>
      <c r="C114" s="2855" t="s">
        <v>2741</v>
      </c>
      <c r="D114" s="2829" t="s">
        <v>2742</v>
      </c>
      <c r="E114" s="2855">
        <v>0.1</v>
      </c>
      <c r="F114" s="2855">
        <v>15</v>
      </c>
    </row>
    <row r="115" spans="1:6" ht="24">
      <c r="A115" s="2855">
        <v>43</v>
      </c>
      <c r="B115" s="3738"/>
      <c r="C115" s="2855" t="s">
        <v>2743</v>
      </c>
      <c r="D115" s="2829" t="s">
        <v>2744</v>
      </c>
      <c r="E115" s="2855">
        <v>0.1</v>
      </c>
      <c r="F115" s="2855">
        <v>15</v>
      </c>
    </row>
    <row r="116" spans="1:6" ht="13.5">
      <c r="A116" s="2855">
        <v>44</v>
      </c>
      <c r="B116" s="3739" t="s">
        <v>2745</v>
      </c>
      <c r="C116" s="2855" t="s">
        <v>2746</v>
      </c>
      <c r="D116" s="2829" t="s">
        <v>2747</v>
      </c>
      <c r="E116" s="2855">
        <v>0.1</v>
      </c>
      <c r="F116" s="2855">
        <v>15</v>
      </c>
    </row>
    <row r="117" spans="1:6" ht="24">
      <c r="A117" s="2855">
        <v>45</v>
      </c>
      <c r="B117" s="3740"/>
      <c r="C117" s="2829" t="s">
        <v>2748</v>
      </c>
      <c r="D117" s="2829" t="s">
        <v>2749</v>
      </c>
      <c r="E117" s="2855">
        <v>0.1</v>
      </c>
      <c r="F117" s="2855">
        <v>15</v>
      </c>
    </row>
    <row r="118" spans="1:6" ht="24">
      <c r="A118" s="2855">
        <v>46</v>
      </c>
      <c r="B118" s="3739" t="s">
        <v>2750</v>
      </c>
      <c r="C118" s="2855" t="s">
        <v>2751</v>
      </c>
      <c r="D118" s="2829" t="s">
        <v>2752</v>
      </c>
      <c r="E118" s="2855">
        <v>0.1</v>
      </c>
      <c r="F118" s="2855">
        <v>15</v>
      </c>
    </row>
    <row r="119" spans="1:6" ht="24">
      <c r="A119" s="2855">
        <v>47</v>
      </c>
      <c r="B119" s="3740"/>
      <c r="C119" s="2855" t="s">
        <v>2753</v>
      </c>
      <c r="D119" s="2829" t="s">
        <v>2754</v>
      </c>
      <c r="E119" s="2855">
        <v>0.1</v>
      </c>
      <c r="F119" s="2855">
        <v>15</v>
      </c>
    </row>
    <row r="120" spans="1:6" ht="13.5">
      <c r="A120" s="2855">
        <v>48</v>
      </c>
      <c r="B120" s="3739" t="s">
        <v>2755</v>
      </c>
      <c r="C120" s="2855" t="s">
        <v>2756</v>
      </c>
      <c r="D120" s="2829" t="s">
        <v>2757</v>
      </c>
      <c r="E120" s="2855">
        <v>0.1</v>
      </c>
      <c r="F120" s="2855">
        <v>15</v>
      </c>
    </row>
    <row r="121" spans="1:6" ht="13.5">
      <c r="A121" s="2855">
        <v>49</v>
      </c>
      <c r="B121" s="3740"/>
      <c r="C121" s="2855" t="s">
        <v>2758</v>
      </c>
      <c r="D121" s="2829" t="s">
        <v>2759</v>
      </c>
      <c r="E121" s="2855">
        <v>0.1</v>
      </c>
      <c r="F121" s="2855">
        <v>15</v>
      </c>
    </row>
    <row r="122" spans="1:6" ht="24">
      <c r="A122" s="2855">
        <v>50</v>
      </c>
      <c r="B122" s="3738" t="s">
        <v>2760</v>
      </c>
      <c r="C122" s="2855" t="s">
        <v>2761</v>
      </c>
      <c r="D122" s="2829" t="s">
        <v>2762</v>
      </c>
      <c r="E122" s="2855">
        <v>0.1</v>
      </c>
      <c r="F122" s="2855">
        <v>15</v>
      </c>
    </row>
    <row r="123" spans="1:6" ht="24">
      <c r="A123" s="2855">
        <v>51</v>
      </c>
      <c r="B123" s="3738"/>
      <c r="C123" s="2855" t="s">
        <v>2763</v>
      </c>
      <c r="D123" s="2829" t="s">
        <v>2764</v>
      </c>
      <c r="E123" s="2855">
        <v>0.1</v>
      </c>
      <c r="F123" s="2855">
        <v>15</v>
      </c>
    </row>
    <row r="124" spans="1:6" ht="24">
      <c r="A124" s="2855">
        <v>52</v>
      </c>
      <c r="B124" s="3738" t="s">
        <v>2765</v>
      </c>
      <c r="C124" s="2855" t="s">
        <v>2766</v>
      </c>
      <c r="D124" s="2829" t="s">
        <v>2767</v>
      </c>
      <c r="E124" s="2855">
        <v>0.1</v>
      </c>
      <c r="F124" s="2855">
        <v>15</v>
      </c>
    </row>
    <row r="125" spans="1:6" ht="24">
      <c r="A125" s="2855">
        <v>53</v>
      </c>
      <c r="B125" s="3738"/>
      <c r="C125" s="2855" t="s">
        <v>2768</v>
      </c>
      <c r="D125" s="2829" t="s">
        <v>2769</v>
      </c>
      <c r="E125" s="2855">
        <v>0.1</v>
      </c>
      <c r="F125" s="2855">
        <v>15</v>
      </c>
    </row>
    <row r="126" spans="1:6" ht="13.5">
      <c r="A126" s="2855">
        <v>54</v>
      </c>
      <c r="B126" s="2855" t="s">
        <v>2770</v>
      </c>
      <c r="C126" s="2855" t="s">
        <v>2771</v>
      </c>
      <c r="D126" s="2829" t="s">
        <v>2772</v>
      </c>
      <c r="E126" s="2855">
        <v>0.1</v>
      </c>
      <c r="F126" s="2855">
        <v>15</v>
      </c>
    </row>
    <row r="127" spans="1:6" ht="13.5">
      <c r="A127" s="2855">
        <v>55</v>
      </c>
      <c r="B127" s="3738" t="s">
        <v>2773</v>
      </c>
      <c r="C127" s="2855" t="s">
        <v>2774</v>
      </c>
      <c r="D127" s="2829" t="s">
        <v>2775</v>
      </c>
      <c r="E127" s="2855">
        <v>0.1</v>
      </c>
      <c r="F127" s="2855">
        <v>15</v>
      </c>
    </row>
    <row r="128" spans="1:6" ht="13.5">
      <c r="A128" s="2855">
        <v>56</v>
      </c>
      <c r="B128" s="3738"/>
      <c r="C128" s="2855" t="s">
        <v>2776</v>
      </c>
      <c r="D128" s="2829" t="s">
        <v>2777</v>
      </c>
      <c r="E128" s="2855">
        <v>0.1</v>
      </c>
      <c r="F128" s="2855">
        <v>15</v>
      </c>
    </row>
    <row r="129" spans="1:6" ht="24">
      <c r="A129" s="2855">
        <v>57</v>
      </c>
      <c r="B129" s="3738"/>
      <c r="C129" s="2855" t="s">
        <v>2778</v>
      </c>
      <c r="D129" s="2829" t="s">
        <v>2779</v>
      </c>
      <c r="E129" s="2855">
        <v>0.1</v>
      </c>
      <c r="F129" s="2855">
        <v>15</v>
      </c>
    </row>
    <row r="130" spans="1:6" ht="24">
      <c r="A130" s="2855">
        <v>58</v>
      </c>
      <c r="B130" s="3738" t="s">
        <v>2780</v>
      </c>
      <c r="C130" s="2855" t="s">
        <v>2781</v>
      </c>
      <c r="D130" s="2829" t="s">
        <v>2782</v>
      </c>
      <c r="E130" s="2855">
        <v>0.1</v>
      </c>
      <c r="F130" s="2855">
        <v>15</v>
      </c>
    </row>
    <row r="131" spans="1:6" ht="13.5">
      <c r="A131" s="2855">
        <v>59</v>
      </c>
      <c r="B131" s="3738"/>
      <c r="C131" s="2855" t="s">
        <v>2783</v>
      </c>
      <c r="D131" s="2829" t="s">
        <v>2784</v>
      </c>
      <c r="E131" s="2855">
        <v>0.1</v>
      </c>
      <c r="F131" s="2855">
        <v>15</v>
      </c>
    </row>
    <row r="132" spans="1:6" ht="13.5">
      <c r="A132" s="2855">
        <v>60</v>
      </c>
      <c r="B132" s="3739" t="s">
        <v>2785</v>
      </c>
      <c r="C132" s="2855" t="s">
        <v>2786</v>
      </c>
      <c r="D132" s="2829" t="s">
        <v>2787</v>
      </c>
      <c r="E132" s="2855">
        <v>0.1</v>
      </c>
      <c r="F132" s="2855">
        <v>15</v>
      </c>
    </row>
    <row r="133" spans="1:6" ht="13.5">
      <c r="A133" s="2855">
        <v>61</v>
      </c>
      <c r="B133" s="3740"/>
      <c r="C133" s="2855" t="s">
        <v>2788</v>
      </c>
      <c r="D133" s="2829" t="s">
        <v>2789</v>
      </c>
      <c r="E133" s="2855">
        <v>0.1</v>
      </c>
      <c r="F133" s="2855">
        <v>15</v>
      </c>
    </row>
    <row r="134" spans="1:6" ht="24">
      <c r="A134" s="2855">
        <v>62</v>
      </c>
      <c r="B134" s="2855" t="s">
        <v>2790</v>
      </c>
      <c r="C134" s="2855" t="s">
        <v>2791</v>
      </c>
      <c r="D134" s="2829" t="s">
        <v>2792</v>
      </c>
      <c r="E134" s="2855">
        <v>0.1</v>
      </c>
      <c r="F134" s="2855">
        <v>15</v>
      </c>
    </row>
    <row r="135" spans="1:6" ht="13.5">
      <c r="A135" s="2855">
        <v>63</v>
      </c>
      <c r="B135" s="3738" t="s">
        <v>2793</v>
      </c>
      <c r="C135" s="2855" t="s">
        <v>2794</v>
      </c>
      <c r="D135" s="2829" t="s">
        <v>2795</v>
      </c>
      <c r="E135" s="2855">
        <v>0.1</v>
      </c>
      <c r="F135" s="2855">
        <v>15</v>
      </c>
    </row>
    <row r="136" spans="1:6" ht="13.5">
      <c r="A136" s="2855">
        <v>64</v>
      </c>
      <c r="B136" s="3738"/>
      <c r="C136" s="2855" t="s">
        <v>2796</v>
      </c>
      <c r="D136" s="2829" t="s">
        <v>2797</v>
      </c>
      <c r="E136" s="2855">
        <v>0.1</v>
      </c>
      <c r="F136" s="2855">
        <v>15</v>
      </c>
    </row>
    <row r="137" spans="1:6" ht="13.5">
      <c r="A137" s="2855">
        <v>65</v>
      </c>
      <c r="B137" s="2855" t="s">
        <v>2798</v>
      </c>
      <c r="C137" s="2855" t="s">
        <v>2799</v>
      </c>
      <c r="D137" s="2829" t="s">
        <v>2800</v>
      </c>
      <c r="E137" s="2855">
        <v>0.1</v>
      </c>
      <c r="F137" s="2855">
        <v>15</v>
      </c>
    </row>
    <row r="138" spans="1:6" ht="13.5">
      <c r="A138" s="2855"/>
      <c r="B138" s="2855"/>
      <c r="C138" s="2855"/>
      <c r="D138" s="2855"/>
      <c r="E138" s="2855" t="s">
        <v>2801</v>
      </c>
      <c r="F138" s="2855"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估价结果一览表（市场价值不需“结果表-1”）</v>
      </c>
      <c r="B3" s="3378"/>
      <c r="C3" s="3378"/>
      <c r="D3" s="3378"/>
      <c r="E3" s="3378"/>
    </row>
    <row r="4" spans="1:5" ht="19.5" thickBot="1">
      <c r="A4" s="1390"/>
      <c r="B4" s="3376" t="s">
        <v>917</v>
      </c>
      <c r="C4" s="3376"/>
      <c r="D4" s="3376"/>
      <c r="E4" s="1390"/>
    </row>
    <row r="5" spans="1:5" ht="16.5" thickTop="1">
      <c r="B5" s="3374" t="s">
        <v>909</v>
      </c>
      <c r="C5" s="1391" t="s">
        <v>910</v>
      </c>
      <c r="D5" s="796" t="e">
        <f ca="1">结果表!H101</f>
        <v>#REF!</v>
      </c>
    </row>
    <row r="6" spans="1:5" ht="15.75">
      <c r="B6" s="3374"/>
      <c r="C6" s="1391" t="s">
        <v>911</v>
      </c>
      <c r="D6" s="796" t="e">
        <f ca="1">NUMBERSTRING(INT(D5*10000),2)&amp;"元整"</f>
        <v>#REF!</v>
      </c>
    </row>
    <row r="7" spans="1:5" ht="15.75">
      <c r="B7" s="3379"/>
      <c r="C7" s="1392" t="s">
        <v>912</v>
      </c>
      <c r="D7" s="797" t="e">
        <f ca="1">结果表!H102</f>
        <v>#REF!</v>
      </c>
    </row>
    <row r="8" spans="1:5" ht="15.75">
      <c r="B8" s="3380" t="str">
        <f>结果表!E103</f>
        <v>2.估价师知悉的法定优先受偿款</v>
      </c>
      <c r="C8" s="1393" t="s">
        <v>913</v>
      </c>
      <c r="D8" s="797">
        <f>结果表!H103</f>
        <v>0</v>
      </c>
    </row>
    <row r="9" spans="1:5" ht="15.75">
      <c r="B9" s="338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373" t="str">
        <f>结果表!E107</f>
        <v>3.房地产抵押价值</v>
      </c>
      <c r="C13" s="1396" t="s">
        <v>910</v>
      </c>
      <c r="D13" s="799" t="e">
        <f ca="1">结果表!H107</f>
        <v>#REF!</v>
      </c>
    </row>
    <row r="14" spans="1:5" ht="15.75">
      <c r="B14" s="3374"/>
      <c r="C14" s="1391" t="s">
        <v>911</v>
      </c>
      <c r="D14" s="796" t="e">
        <f ca="1">NUMBERSTRING(INT(D13*10000),2)&amp;"元整"</f>
        <v>#REF!</v>
      </c>
    </row>
    <row r="15" spans="1:5" ht="15">
      <c r="B15" s="3379"/>
      <c r="C15" s="1392" t="s">
        <v>921</v>
      </c>
      <c r="D15" s="805" t="e">
        <f ca="1">结果表!H108</f>
        <v>#REF!</v>
      </c>
    </row>
    <row r="16" spans="1:5" ht="15">
      <c r="B16" s="3380" t="str">
        <f>结果表!E109</f>
        <v>——</v>
      </c>
      <c r="C16" s="1396" t="s">
        <v>922</v>
      </c>
      <c r="D16" s="1397" t="str">
        <f>结果表!H109</f>
        <v>——</v>
      </c>
    </row>
    <row r="17" spans="1:5" ht="15.75">
      <c r="B17" s="3381"/>
      <c r="C17" s="1391" t="s">
        <v>923</v>
      </c>
      <c r="D17" s="796" t="e">
        <f>NUMBERSTRING(INT(D16*10000),2)&amp;"元整"</f>
        <v>#VALUE!</v>
      </c>
    </row>
    <row r="18" spans="1:5" ht="15">
      <c r="B18" s="3382"/>
      <c r="C18" s="1392" t="s">
        <v>912</v>
      </c>
      <c r="D18" s="805" t="str">
        <f>结果表!H110</f>
        <v>——</v>
      </c>
    </row>
    <row r="19" spans="1:5" ht="15.75">
      <c r="B19" s="3373" t="str">
        <f>结果表!E111</f>
        <v>——</v>
      </c>
      <c r="C19" s="1396" t="s">
        <v>910</v>
      </c>
      <c r="D19" s="797" t="str">
        <f>结果表!H111</f>
        <v>——</v>
      </c>
    </row>
    <row r="20" spans="1:5" ht="15.75">
      <c r="B20" s="3374"/>
      <c r="C20" s="1391" t="s">
        <v>923</v>
      </c>
      <c r="D20" s="796" t="e">
        <f>NUMBERSTRING(INT(D19*10000),2)&amp;"元整"</f>
        <v>#VALUE!</v>
      </c>
    </row>
    <row r="21" spans="1:5" ht="15.75" thickBot="1">
      <c r="B21" s="337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2802</v>
      </c>
      <c r="B1" s="2863"/>
      <c r="C1" s="2863"/>
      <c r="D1" s="2863"/>
      <c r="E1" s="2863"/>
      <c r="F1" s="2863"/>
      <c r="G1" s="2863"/>
      <c r="H1" s="2863"/>
      <c r="I1" s="2863"/>
      <c r="J1" s="2863"/>
      <c r="K1" s="2863"/>
      <c r="L1" s="2863"/>
      <c r="M1" s="2863"/>
      <c r="N1" s="707"/>
    </row>
    <row r="2" spans="1:20">
      <c r="A2" s="2864" t="s">
        <v>2803</v>
      </c>
      <c r="B2" s="2865" t="s">
        <v>2599</v>
      </c>
      <c r="C2" s="2865" t="s">
        <v>2600</v>
      </c>
      <c r="D2" s="2865" t="s">
        <v>2601</v>
      </c>
      <c r="E2" s="2865" t="s">
        <v>2602</v>
      </c>
      <c r="F2" s="2865" t="s">
        <v>2603</v>
      </c>
      <c r="G2" s="2865" t="s">
        <v>2604</v>
      </c>
      <c r="H2" s="2866" t="s">
        <v>2605</v>
      </c>
      <c r="I2" s="2866" t="s">
        <v>2606</v>
      </c>
      <c r="J2" s="2867" t="s">
        <v>2607</v>
      </c>
      <c r="K2" s="2867" t="s">
        <v>2608</v>
      </c>
      <c r="L2" s="2867" t="s">
        <v>2609</v>
      </c>
      <c r="M2" s="2868" t="s">
        <v>2610</v>
      </c>
      <c r="Q2" s="2878" t="s">
        <v>2808</v>
      </c>
      <c r="R2" s="2878" t="s">
        <v>2809</v>
      </c>
      <c r="S2" s="2878" t="s">
        <v>2810</v>
      </c>
      <c r="T2" s="2878" t="s">
        <v>2811</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2804</v>
      </c>
      <c r="B93" s="2863"/>
      <c r="C93" s="2863"/>
      <c r="D93" s="2863"/>
      <c r="E93" s="2863"/>
      <c r="F93" s="2863"/>
      <c r="G93" s="2863"/>
      <c r="H93" s="2863"/>
      <c r="I93" s="2863"/>
      <c r="J93" s="2863"/>
      <c r="K93" s="2863"/>
      <c r="L93" s="2863"/>
      <c r="M93" s="2863"/>
    </row>
    <row r="94" spans="1:20">
      <c r="A94" s="2864" t="s">
        <v>2803</v>
      </c>
      <c r="B94" s="2865" t="s">
        <v>2599</v>
      </c>
      <c r="C94" s="2865" t="s">
        <v>2600</v>
      </c>
      <c r="D94" s="2865" t="s">
        <v>2601</v>
      </c>
      <c r="E94" s="2865" t="s">
        <v>2602</v>
      </c>
      <c r="F94" s="2865" t="s">
        <v>2603</v>
      </c>
      <c r="G94" s="2865" t="s">
        <v>2604</v>
      </c>
      <c r="H94" s="2866" t="s">
        <v>2605</v>
      </c>
      <c r="I94" s="2866" t="s">
        <v>2606</v>
      </c>
      <c r="J94" s="2867" t="s">
        <v>2607</v>
      </c>
      <c r="K94" s="2867" t="s">
        <v>2608</v>
      </c>
      <c r="L94" s="2867" t="s">
        <v>2609</v>
      </c>
      <c r="M94" s="2868" t="s">
        <v>2610</v>
      </c>
      <c r="N94">
        <f>SUMPRODUCT((A95:A184=ROUNDDOWN(基准地价修正!G3,1))*(B94:M94=基准地价修正!G2)*(B95:M184))</f>
        <v>0</v>
      </c>
      <c r="Q94" s="2878" t="s">
        <v>2808</v>
      </c>
      <c r="R94" s="2878" t="s">
        <v>2809</v>
      </c>
      <c r="S94" s="2878" t="s">
        <v>2810</v>
      </c>
      <c r="T94" s="2878" t="s">
        <v>2811</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2805</v>
      </c>
      <c r="B185" s="2863"/>
      <c r="C185" s="2863"/>
      <c r="D185" s="2863"/>
      <c r="E185" s="2863"/>
      <c r="F185" s="2863"/>
      <c r="G185" s="2863"/>
      <c r="H185" s="2863"/>
      <c r="I185" s="2863"/>
      <c r="J185" s="2863"/>
      <c r="K185" s="2863"/>
      <c r="L185" s="2863"/>
      <c r="M185" s="2863"/>
    </row>
    <row r="186" spans="1:20">
      <c r="A186" s="2864" t="s">
        <v>2803</v>
      </c>
      <c r="B186" s="2865" t="s">
        <v>2599</v>
      </c>
      <c r="C186" s="2865" t="s">
        <v>2600</v>
      </c>
      <c r="D186" s="2865" t="s">
        <v>2601</v>
      </c>
      <c r="E186" s="2865" t="s">
        <v>2602</v>
      </c>
      <c r="F186" s="2865" t="s">
        <v>2603</v>
      </c>
      <c r="G186" s="2865" t="s">
        <v>2604</v>
      </c>
      <c r="H186" s="2866" t="s">
        <v>2605</v>
      </c>
      <c r="I186" s="2866" t="s">
        <v>2606</v>
      </c>
      <c r="J186" s="2867" t="s">
        <v>2607</v>
      </c>
      <c r="K186" s="2867" t="s">
        <v>2608</v>
      </c>
      <c r="L186" s="2867" t="s">
        <v>2609</v>
      </c>
      <c r="M186" s="2868" t="s">
        <v>2610</v>
      </c>
      <c r="Q186" s="2878" t="s">
        <v>2808</v>
      </c>
      <c r="R186" s="2878" t="s">
        <v>2809</v>
      </c>
      <c r="S186" s="2878" t="s">
        <v>2810</v>
      </c>
      <c r="T186" s="2878" t="s">
        <v>2811</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2806</v>
      </c>
      <c r="B277" s="2863"/>
      <c r="C277" s="2863"/>
      <c r="D277" s="2863"/>
      <c r="E277" s="2863"/>
      <c r="F277" s="2863"/>
      <c r="G277" s="2863"/>
      <c r="H277" s="2863"/>
      <c r="I277" s="2863"/>
      <c r="J277" s="2863"/>
      <c r="K277" s="2863"/>
      <c r="L277" s="2863"/>
      <c r="M277" s="2863"/>
    </row>
    <row r="278" spans="1:21">
      <c r="A278" s="2864" t="s">
        <v>2803</v>
      </c>
      <c r="B278" s="2865" t="s">
        <v>2599</v>
      </c>
      <c r="C278" s="2865" t="s">
        <v>2600</v>
      </c>
      <c r="D278" s="2865" t="s">
        <v>2601</v>
      </c>
      <c r="E278" s="2865" t="s">
        <v>2602</v>
      </c>
      <c r="F278" s="2865" t="s">
        <v>2603</v>
      </c>
      <c r="G278" s="2865" t="s">
        <v>2604</v>
      </c>
      <c r="H278" s="2866" t="s">
        <v>2605</v>
      </c>
      <c r="I278" s="2866" t="s">
        <v>2606</v>
      </c>
      <c r="J278" s="2867" t="s">
        <v>2607</v>
      </c>
      <c r="K278" s="2867" t="s">
        <v>2608</v>
      </c>
      <c r="L278" s="2867" t="s">
        <v>2609</v>
      </c>
      <c r="M278" s="2868" t="s">
        <v>2610</v>
      </c>
      <c r="Q278" s="2878" t="s">
        <v>2808</v>
      </c>
      <c r="R278" s="2878" t="s">
        <v>2809</v>
      </c>
      <c r="S278" s="2878" t="s">
        <v>2812</v>
      </c>
      <c r="T278" s="2878" t="s">
        <v>2813</v>
      </c>
      <c r="U278" s="2878" t="s">
        <v>2811</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2807</v>
      </c>
      <c r="B369" s="2876"/>
      <c r="C369" s="2876"/>
      <c r="D369" s="2876"/>
      <c r="E369" s="2876"/>
      <c r="F369" s="2876"/>
      <c r="G369" s="2876"/>
      <c r="H369" s="2876"/>
      <c r="I369" s="2876"/>
      <c r="J369" s="2876"/>
      <c r="K369" s="2876"/>
      <c r="L369" s="2876"/>
      <c r="M369" s="2876"/>
    </row>
    <row r="370" spans="1:20">
      <c r="A370" s="2864" t="s">
        <v>2803</v>
      </c>
      <c r="B370" s="2865" t="s">
        <v>2599</v>
      </c>
      <c r="C370" s="2865" t="s">
        <v>2600</v>
      </c>
      <c r="D370" s="2865" t="s">
        <v>2601</v>
      </c>
      <c r="E370" s="2865" t="s">
        <v>2602</v>
      </c>
      <c r="F370" s="2865" t="s">
        <v>2603</v>
      </c>
      <c r="G370" s="2865" t="s">
        <v>2604</v>
      </c>
      <c r="H370" s="2866" t="s">
        <v>2605</v>
      </c>
      <c r="I370" s="2866" t="s">
        <v>2606</v>
      </c>
      <c r="J370" s="2867" t="s">
        <v>2607</v>
      </c>
      <c r="K370" s="2867" t="s">
        <v>2608</v>
      </c>
      <c r="L370" s="2867" t="s">
        <v>2609</v>
      </c>
      <c r="M370" s="2868" t="s">
        <v>2610</v>
      </c>
      <c r="N370">
        <f>SUMPRODUCT((A371:A460=ROUNDDOWN(基准地价修正!G3,1))*(B370:M370=基准地价修正!G2)*(B371:M460))</f>
        <v>0</v>
      </c>
      <c r="Q370" s="2878" t="s">
        <v>2808</v>
      </c>
      <c r="R370" s="2878" t="s">
        <v>2809</v>
      </c>
      <c r="S370" s="2878" t="s">
        <v>2810</v>
      </c>
      <c r="T370" s="2878" t="s">
        <v>2811</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29300</v>
      </c>
      <c r="C2" s="2" t="s">
        <v>106</v>
      </c>
      <c r="D2" s="191"/>
      <c r="E2" s="191"/>
      <c r="F2" s="191"/>
      <c r="G2" s="191"/>
    </row>
    <row r="3" spans="1:7" s="192" customFormat="1" ht="18" customHeight="1" thickBot="1">
      <c r="A3" s="195" t="s">
        <v>58</v>
      </c>
      <c r="B3" s="196">
        <f ca="1">ROUND(B2*10000/'数据-汇总表'!E3,0)</f>
        <v>648675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9</v>
      </c>
      <c r="D10" s="794">
        <f>'数据-汇总表'!E6</f>
        <v>451.69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9</v>
      </c>
      <c r="D19" s="204">
        <f>'数据-汇总表'!E3</f>
        <v>451.69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1462</v>
      </c>
      <c r="D22" s="227">
        <f ca="1">C26</f>
        <v>6.9999999999999999E-4</v>
      </c>
      <c r="E22" s="228" t="s">
        <v>99</v>
      </c>
      <c r="F22" s="229">
        <f ca="1">'数据-取费表'!B40</f>
        <v>3.4500000000000003E-2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1447</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4206</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4206</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28959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255</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235</v>
      </c>
      <c r="D34" s="209"/>
      <c r="E34" s="212"/>
      <c r="F34" s="249">
        <f>IF('数据-取费表'!B24=0,1,'数据-取费表'!N16)</f>
        <v>1</v>
      </c>
      <c r="G34" s="211" t="s">
        <v>89</v>
      </c>
    </row>
    <row r="35" spans="1:7" ht="13.5" customHeight="1">
      <c r="A35" s="733" t="s">
        <v>351</v>
      </c>
      <c r="B35" s="207" t="s">
        <v>33</v>
      </c>
      <c r="C35" s="212">
        <f>ROUND(C34*F35,0)</f>
        <v>7</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9</v>
      </c>
      <c r="D37" s="209">
        <f>'数据-汇总表'!E3</f>
        <v>451.69</v>
      </c>
      <c r="E37" s="241">
        <f>'数据-取费表'!B35</f>
        <v>200</v>
      </c>
      <c r="F37" s="251"/>
      <c r="G37" s="253" t="s">
        <v>92</v>
      </c>
    </row>
    <row r="38" spans="1:7" ht="13.5" customHeight="1">
      <c r="A38" s="733" t="s">
        <v>354</v>
      </c>
      <c r="B38" s="207" t="s">
        <v>36</v>
      </c>
      <c r="C38" s="212">
        <f>ROUND(C34*F38,0)</f>
        <v>4</v>
      </c>
      <c r="D38" s="212"/>
      <c r="E38" s="212"/>
      <c r="F38" s="251">
        <f>'数据-取费表'!B36</f>
        <v>1.4999999999999999E-2</v>
      </c>
      <c r="G38" s="211" t="s">
        <v>90</v>
      </c>
    </row>
    <row r="39" spans="1:7" s="206" customFormat="1" ht="13.5" customHeight="1">
      <c r="A39" s="730" t="s">
        <v>338</v>
      </c>
      <c r="B39" s="202" t="s">
        <v>77</v>
      </c>
      <c r="C39" s="224">
        <f>ROUND(C33*F20,0)</f>
        <v>5</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9</v>
      </c>
      <c r="D41" s="227">
        <f ca="1">C44</f>
        <v>6.9999999999999999E-4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9</v>
      </c>
      <c r="D42" s="230"/>
      <c r="E42" s="230"/>
      <c r="F42" s="231"/>
      <c r="G42" s="3554" t="s">
        <v>94</v>
      </c>
    </row>
    <row r="43" spans="1:7" ht="13.5" customHeight="1">
      <c r="A43" s="733" t="s">
        <v>347</v>
      </c>
      <c r="B43" s="207" t="s">
        <v>426</v>
      </c>
      <c r="C43" s="230">
        <f ca="1">ROUND(IF('数据-取费表'!B22&lt;=1,C39*F22*'数据-取费表'!B21/2,C39*(POWER((1+F22),'数据-取费表'!B21/2)-1)),0)</f>
        <v>0</v>
      </c>
      <c r="D43" s="230"/>
      <c r="E43" s="230"/>
      <c r="F43" s="231"/>
      <c r="G43" s="3555"/>
    </row>
    <row r="44" spans="1:7" ht="13.5" customHeight="1">
      <c r="A44" s="733" t="s">
        <v>348</v>
      </c>
      <c r="B44" s="207" t="s">
        <v>428</v>
      </c>
      <c r="C44" s="230">
        <f ca="1">ROUND(IF('数据-取费表'!B22&lt;=1,C40*F22*'数据-取费表'!B21/2,C40*(POWER((1+F22),'数据-取费表'!B21/2)-1)),4)</f>
        <v>6.9999999999999999E-4</v>
      </c>
      <c r="D44" s="230"/>
      <c r="E44" s="230"/>
      <c r="F44" s="231"/>
      <c r="G44" s="3556"/>
    </row>
    <row r="45" spans="1:7" s="206" customFormat="1" ht="13.5" customHeight="1">
      <c r="A45" s="730" t="s">
        <v>341</v>
      </c>
      <c r="B45" s="236" t="s">
        <v>85</v>
      </c>
      <c r="C45" s="237">
        <f>C46</f>
        <v>52</v>
      </c>
      <c r="D45" s="227">
        <f>C47</f>
        <v>4.0000000000000001E-3</v>
      </c>
      <c r="E45" s="228" t="s">
        <v>102</v>
      </c>
      <c r="F45" s="238"/>
      <c r="G45" s="239" t="s">
        <v>434</v>
      </c>
    </row>
    <row r="46" spans="1:7" s="206" customFormat="1" ht="13.5" customHeight="1">
      <c r="A46" s="733" t="s">
        <v>349</v>
      </c>
      <c r="B46" s="240" t="s">
        <v>427</v>
      </c>
      <c r="C46" s="241">
        <f>ROUND((C33+C39)*F27,0)</f>
        <v>52</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348</v>
      </c>
      <c r="D49" s="224"/>
      <c r="E49" s="224"/>
      <c r="F49" s="256"/>
      <c r="G49" s="226" t="s">
        <v>435</v>
      </c>
    </row>
    <row r="50" spans="1:7" s="250" customFormat="1" ht="24">
      <c r="A50" s="730" t="s">
        <v>344</v>
      </c>
      <c r="B50" s="202" t="s">
        <v>97</v>
      </c>
      <c r="C50" s="224"/>
      <c r="D50" s="224"/>
      <c r="E50" s="224"/>
      <c r="F50" s="256">
        <f>IF('数据-取费表'!B24=0,'数据-取费表'!N16,1)</f>
        <v>0.98</v>
      </c>
      <c r="G50" s="239" t="s">
        <v>98</v>
      </c>
    </row>
    <row r="51" spans="1:7" ht="16.5" customHeight="1">
      <c r="A51" s="730" t="s">
        <v>345</v>
      </c>
      <c r="B51" s="202" t="s">
        <v>105</v>
      </c>
      <c r="C51" s="224">
        <f ca="1">ROUND(C49*F50,0)</f>
        <v>341</v>
      </c>
      <c r="D51" s="224"/>
      <c r="E51" s="224"/>
      <c r="F51" s="256"/>
      <c r="G51" s="226" t="s">
        <v>37</v>
      </c>
    </row>
    <row r="52" spans="1:7" s="200" customFormat="1" ht="16.5" thickBot="1">
      <c r="A52" s="257" t="s">
        <v>38</v>
      </c>
      <c r="B52" s="258"/>
      <c r="C52" s="259">
        <f ca="1">C31+C51</f>
        <v>29300</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752" t="s">
        <v>2843</v>
      </c>
      <c r="B1" s="3752"/>
      <c r="C1" s="3752"/>
      <c r="D1" s="3752"/>
      <c r="E1" s="3752"/>
      <c r="F1" s="3752"/>
      <c r="G1" s="3753"/>
      <c r="I1" s="2936" t="s">
        <v>2844</v>
      </c>
      <c r="J1" s="2937" t="s">
        <v>2845</v>
      </c>
      <c r="K1" s="2937" t="s">
        <v>2846</v>
      </c>
      <c r="L1" s="2937" t="s">
        <v>2847</v>
      </c>
      <c r="M1" s="2937" t="s">
        <v>2848</v>
      </c>
      <c r="N1" s="2937" t="s">
        <v>2849</v>
      </c>
      <c r="O1" s="2937" t="s">
        <v>2850</v>
      </c>
      <c r="P1" s="2937" t="s">
        <v>2851</v>
      </c>
      <c r="Q1" s="2937" t="s">
        <v>2852</v>
      </c>
      <c r="R1" s="2937" t="s">
        <v>2853</v>
      </c>
      <c r="S1" s="2937" t="s">
        <v>2854</v>
      </c>
      <c r="T1" s="2938" t="s">
        <v>2855</v>
      </c>
    </row>
    <row r="2" spans="1:20" ht="12" thickBot="1">
      <c r="A2" s="2939" t="s">
        <v>2856</v>
      </c>
      <c r="B2" s="2939"/>
      <c r="C2" s="2939"/>
      <c r="D2" s="2939"/>
      <c r="E2" s="2939"/>
      <c r="F2" s="2939"/>
      <c r="G2" s="2940" t="s">
        <v>2857</v>
      </c>
      <c r="I2" s="2941" t="s">
        <v>2858</v>
      </c>
      <c r="J2" s="2941" t="s">
        <v>2859</v>
      </c>
      <c r="K2" s="2941" t="s">
        <v>2860</v>
      </c>
      <c r="L2" s="2941" t="s">
        <v>2861</v>
      </c>
      <c r="M2" s="2941" t="s">
        <v>2862</v>
      </c>
      <c r="N2" s="2941" t="s">
        <v>2863</v>
      </c>
      <c r="O2" s="2941" t="s">
        <v>2864</v>
      </c>
      <c r="P2" s="2941" t="s">
        <v>2865</v>
      </c>
      <c r="Q2" s="2941" t="s">
        <v>2866</v>
      </c>
      <c r="R2" s="2941" t="s">
        <v>2867</v>
      </c>
      <c r="S2" s="2941" t="s">
        <v>2868</v>
      </c>
      <c r="T2" s="2941" t="s">
        <v>2869</v>
      </c>
    </row>
    <row r="3" spans="1:20" s="2947" customFormat="1">
      <c r="A3" s="3750" t="s">
        <v>2870</v>
      </c>
      <c r="B3" s="2942"/>
      <c r="C3" s="2943" t="s">
        <v>2815</v>
      </c>
      <c r="D3" s="2943" t="s">
        <v>2871</v>
      </c>
      <c r="E3" s="2943" t="s">
        <v>2817</v>
      </c>
      <c r="F3" s="2943" t="s">
        <v>2872</v>
      </c>
      <c r="G3" s="2943" t="s">
        <v>2635</v>
      </c>
      <c r="H3" s="2944"/>
      <c r="I3" s="2945" t="s">
        <v>2873</v>
      </c>
      <c r="J3" s="2946" t="s">
        <v>128</v>
      </c>
      <c r="K3" s="2946" t="s">
        <v>129</v>
      </c>
      <c r="L3" s="2945" t="s">
        <v>130</v>
      </c>
      <c r="M3" s="2945" t="s">
        <v>131</v>
      </c>
      <c r="N3" s="2945" t="s">
        <v>132</v>
      </c>
      <c r="O3" s="2945" t="s">
        <v>133</v>
      </c>
      <c r="P3" s="2945" t="s">
        <v>134</v>
      </c>
      <c r="Q3" s="2945" t="s">
        <v>135</v>
      </c>
      <c r="R3" s="2945" t="s">
        <v>136</v>
      </c>
      <c r="S3" s="2945" t="s">
        <v>2874</v>
      </c>
      <c r="T3" s="2945" t="s">
        <v>2875</v>
      </c>
    </row>
    <row r="4" spans="1:20" s="2947" customFormat="1" ht="12" thickBot="1">
      <c r="A4" s="3751"/>
      <c r="B4" s="2948" t="s">
        <v>2876</v>
      </c>
      <c r="C4" s="2948" t="s">
        <v>2877</v>
      </c>
      <c r="D4" s="2948" t="s">
        <v>2877</v>
      </c>
      <c r="E4" s="2948" t="s">
        <v>2877</v>
      </c>
      <c r="F4" s="2949" t="s">
        <v>2877</v>
      </c>
      <c r="G4" s="2949" t="s">
        <v>2877</v>
      </c>
      <c r="H4" s="2944"/>
      <c r="I4" s="2946" t="s">
        <v>137</v>
      </c>
      <c r="J4" s="2946" t="s">
        <v>111</v>
      </c>
      <c r="K4" s="2946" t="s">
        <v>138</v>
      </c>
      <c r="L4" s="2945" t="s">
        <v>139</v>
      </c>
      <c r="M4" s="2945" t="s">
        <v>140</v>
      </c>
      <c r="N4" s="2945" t="s">
        <v>141</v>
      </c>
      <c r="O4" s="2945" t="s">
        <v>142</v>
      </c>
      <c r="P4" s="2945" t="s">
        <v>143</v>
      </c>
      <c r="Q4" s="2945" t="s">
        <v>2878</v>
      </c>
      <c r="R4" s="2945" t="s">
        <v>2879</v>
      </c>
      <c r="S4" s="2945" t="s">
        <v>2880</v>
      </c>
      <c r="T4" s="2945" t="s">
        <v>2881</v>
      </c>
    </row>
    <row r="5" spans="1:20">
      <c r="A5" s="2950" t="s">
        <v>2844</v>
      </c>
      <c r="B5" s="2941" t="s">
        <v>2858</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2882</v>
      </c>
      <c r="R5" s="2945" t="s">
        <v>2883</v>
      </c>
      <c r="S5" s="2945" t="s">
        <v>153</v>
      </c>
      <c r="T5" s="2945" t="s">
        <v>2884</v>
      </c>
    </row>
    <row r="6" spans="1:20" ht="12" thickBot="1">
      <c r="A6" s="2945" t="s">
        <v>144</v>
      </c>
      <c r="B6" s="2945" t="s">
        <v>2873</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2885</v>
      </c>
      <c r="Q6" s="2945" t="s">
        <v>2886</v>
      </c>
      <c r="R6" s="2945" t="s">
        <v>161</v>
      </c>
      <c r="S6" s="2945" t="s">
        <v>2887</v>
      </c>
      <c r="T6" s="2945" t="s">
        <v>2888</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2889</v>
      </c>
      <c r="Q7" s="2945" t="s">
        <v>2890</v>
      </c>
      <c r="R7" s="2945" t="s">
        <v>2891</v>
      </c>
      <c r="S7" s="2945" t="s">
        <v>2892</v>
      </c>
      <c r="T7" s="2945" t="s">
        <v>2893</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2894</v>
      </c>
      <c r="Q8" s="2945" t="s">
        <v>174</v>
      </c>
      <c r="R8" s="2945" t="s">
        <v>2895</v>
      </c>
      <c r="S8" s="2945" t="s">
        <v>2896</v>
      </c>
      <c r="T8" s="2952" t="s">
        <v>2897</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2898</v>
      </c>
      <c r="Q9" s="2945" t="s">
        <v>182</v>
      </c>
      <c r="R9" s="2945" t="s">
        <v>183</v>
      </c>
      <c r="S9" s="2945" t="s">
        <v>200</v>
      </c>
    </row>
    <row r="10" spans="1:20">
      <c r="A10" s="2950" t="s">
        <v>184</v>
      </c>
      <c r="B10" s="2941" t="s">
        <v>2859</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2899</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2900</v>
      </c>
      <c r="P11" s="2945" t="s">
        <v>191</v>
      </c>
      <c r="Q11" s="2945" t="s">
        <v>199</v>
      </c>
      <c r="R11" s="2945" t="s">
        <v>2901</v>
      </c>
      <c r="S11" s="2945" t="s">
        <v>2902</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2903</v>
      </c>
      <c r="P12" s="2945" t="s">
        <v>2904</v>
      </c>
      <c r="Q12" s="2945" t="s">
        <v>2905</v>
      </c>
      <c r="R12" s="2945" t="s">
        <v>2906</v>
      </c>
      <c r="S12" s="2945" t="s">
        <v>2907</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2908</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2909</v>
      </c>
      <c r="K14" s="2946" t="s">
        <v>215</v>
      </c>
      <c r="L14" s="2945" t="s">
        <v>216</v>
      </c>
      <c r="M14" s="2945" t="s">
        <v>217</v>
      </c>
      <c r="N14" s="2945" t="s">
        <v>218</v>
      </c>
      <c r="O14" s="2945" t="s">
        <v>240</v>
      </c>
      <c r="P14" s="2945" t="s">
        <v>213</v>
      </c>
      <c r="Q14" s="2945" t="s">
        <v>2910</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2911</v>
      </c>
      <c r="P15" s="2945" t="s">
        <v>2912</v>
      </c>
      <c r="Q15" s="2945" t="s">
        <v>242</v>
      </c>
      <c r="R15" s="2945" t="s">
        <v>2913</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2914</v>
      </c>
      <c r="P16" s="2945" t="s">
        <v>227</v>
      </c>
      <c r="Q16" s="2945" t="s">
        <v>250</v>
      </c>
      <c r="R16" s="2945" t="s">
        <v>207</v>
      </c>
      <c r="S16" s="2945" t="s">
        <v>2915</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2916</v>
      </c>
      <c r="P17" s="2945" t="s">
        <v>2917</v>
      </c>
      <c r="Q17" s="2945" t="s">
        <v>256</v>
      </c>
      <c r="R17" s="2945" t="s">
        <v>2918</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2919</v>
      </c>
      <c r="P18" s="2945" t="s">
        <v>241</v>
      </c>
      <c r="Q18" s="2945" t="s">
        <v>2920</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2921</v>
      </c>
      <c r="P19" s="2945" t="s">
        <v>249</v>
      </c>
      <c r="Q19" s="2945" t="s">
        <v>2922</v>
      </c>
      <c r="R19" s="2945" t="s">
        <v>265</v>
      </c>
      <c r="S19" s="2945" t="s">
        <v>2923</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2924</v>
      </c>
      <c r="P20" s="2945" t="s">
        <v>2925</v>
      </c>
      <c r="Q20" s="2945" t="s">
        <v>290</v>
      </c>
      <c r="R20" s="2945" t="s">
        <v>2926</v>
      </c>
      <c r="S20" s="2945" t="s">
        <v>277</v>
      </c>
    </row>
    <row r="21" spans="1:19" ht="14.25" customHeight="1" thickBot="1">
      <c r="A21" s="2945" t="s">
        <v>184</v>
      </c>
      <c r="B21" s="2946" t="s">
        <v>208</v>
      </c>
      <c r="C21" s="2945">
        <v>32370</v>
      </c>
      <c r="D21" s="2945">
        <v>26730</v>
      </c>
      <c r="E21" s="2945">
        <v>26640</v>
      </c>
      <c r="F21" s="2945"/>
      <c r="G21" s="2945">
        <v>19440</v>
      </c>
      <c r="J21" s="2952" t="s">
        <v>2927</v>
      </c>
      <c r="K21" s="2946" t="s">
        <v>267</v>
      </c>
      <c r="L21" s="2945" t="s">
        <v>268</v>
      </c>
      <c r="M21" s="2945" t="s">
        <v>269</v>
      </c>
      <c r="N21" s="2945" t="s">
        <v>270</v>
      </c>
      <c r="O21" s="2945" t="s">
        <v>264</v>
      </c>
      <c r="P21" s="2945" t="s">
        <v>283</v>
      </c>
      <c r="Q21" s="2945" t="s">
        <v>293</v>
      </c>
      <c r="R21" s="2945" t="s">
        <v>2928</v>
      </c>
      <c r="S21" s="2952" t="s">
        <v>2929</v>
      </c>
    </row>
    <row r="22" spans="1:19" ht="14.25" customHeight="1">
      <c r="A22" s="2945" t="s">
        <v>184</v>
      </c>
      <c r="B22" s="2946" t="s">
        <v>2909</v>
      </c>
      <c r="C22" s="2945">
        <v>29830</v>
      </c>
      <c r="D22" s="2945">
        <v>27600</v>
      </c>
      <c r="E22" s="2945">
        <v>28150</v>
      </c>
      <c r="F22" s="2945"/>
      <c r="G22" s="2945">
        <v>20080</v>
      </c>
      <c r="K22" s="2946" t="s">
        <v>2930</v>
      </c>
      <c r="L22" s="2945" t="s">
        <v>272</v>
      </c>
      <c r="M22" s="2945" t="s">
        <v>273</v>
      </c>
      <c r="N22" s="2945" t="s">
        <v>274</v>
      </c>
      <c r="O22" s="2945" t="s">
        <v>2931</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2932</v>
      </c>
      <c r="L23" s="2945" t="s">
        <v>278</v>
      </c>
      <c r="M23" s="2945" t="s">
        <v>279</v>
      </c>
      <c r="N23" s="2945" t="s">
        <v>2933</v>
      </c>
      <c r="O23" s="2945" t="s">
        <v>2934</v>
      </c>
      <c r="P23" s="2945" t="s">
        <v>289</v>
      </c>
      <c r="Q23" s="2945" t="s">
        <v>298</v>
      </c>
      <c r="R23" s="2945" t="s">
        <v>2935</v>
      </c>
    </row>
    <row r="24" spans="1:19" ht="14.25" customHeight="1">
      <c r="A24" s="2945" t="s">
        <v>184</v>
      </c>
      <c r="B24" s="2946" t="s">
        <v>230</v>
      </c>
      <c r="C24" s="2945">
        <v>27930</v>
      </c>
      <c r="D24" s="2945">
        <v>32260</v>
      </c>
      <c r="E24" s="2945">
        <v>32120</v>
      </c>
      <c r="F24" s="2945"/>
      <c r="G24" s="2945">
        <v>23470</v>
      </c>
      <c r="K24" s="2946" t="s">
        <v>2936</v>
      </c>
      <c r="L24" s="2945" t="s">
        <v>281</v>
      </c>
      <c r="M24" s="2945" t="s">
        <v>282</v>
      </c>
      <c r="N24" s="2945" t="s">
        <v>2937</v>
      </c>
      <c r="O24" s="2945" t="s">
        <v>285</v>
      </c>
      <c r="P24" s="2945" t="s">
        <v>2938</v>
      </c>
      <c r="Q24" s="2954" t="s">
        <v>2939</v>
      </c>
      <c r="R24" s="2945" t="s">
        <v>2940</v>
      </c>
    </row>
    <row r="25" spans="1:19" ht="14.25" customHeight="1">
      <c r="A25" s="2945" t="s">
        <v>184</v>
      </c>
      <c r="B25" s="2946" t="s">
        <v>235</v>
      </c>
      <c r="C25" s="2945">
        <v>32230</v>
      </c>
      <c r="D25" s="2945">
        <v>29640</v>
      </c>
      <c r="E25" s="2945">
        <v>29510</v>
      </c>
      <c r="F25" s="2945"/>
      <c r="G25" s="2945">
        <v>21560</v>
      </c>
      <c r="K25" s="2946" t="s">
        <v>2941</v>
      </c>
      <c r="L25" s="2945" t="s">
        <v>2942</v>
      </c>
      <c r="M25" s="2945" t="s">
        <v>284</v>
      </c>
      <c r="N25" s="2945" t="s">
        <v>292</v>
      </c>
      <c r="O25" s="2945" t="s">
        <v>288</v>
      </c>
      <c r="P25" s="2945" t="s">
        <v>275</v>
      </c>
      <c r="Q25" s="2954" t="s">
        <v>271</v>
      </c>
      <c r="R25" s="2945" t="s">
        <v>2943</v>
      </c>
    </row>
    <row r="26" spans="1:19" ht="14.25" customHeight="1" thickBot="1">
      <c r="A26" s="2945" t="s">
        <v>184</v>
      </c>
      <c r="B26" s="2946" t="s">
        <v>244</v>
      </c>
      <c r="C26" s="2945">
        <v>31690</v>
      </c>
      <c r="D26" s="2945">
        <v>27650</v>
      </c>
      <c r="E26" s="2945">
        <v>28200</v>
      </c>
      <c r="F26" s="2945"/>
      <c r="G26" s="2945">
        <v>20110</v>
      </c>
      <c r="K26" s="2951" t="s">
        <v>2944</v>
      </c>
      <c r="L26" s="2945" t="s">
        <v>2945</v>
      </c>
      <c r="M26" s="2945" t="s">
        <v>287</v>
      </c>
      <c r="N26" s="2945" t="s">
        <v>294</v>
      </c>
      <c r="O26" s="2945" t="s">
        <v>2946</v>
      </c>
      <c r="P26" s="2945" t="s">
        <v>2947</v>
      </c>
      <c r="Q26" s="2954" t="s">
        <v>276</v>
      </c>
      <c r="R26" s="2945" t="s">
        <v>2948</v>
      </c>
    </row>
    <row r="27" spans="1:19" ht="14.25" customHeight="1">
      <c r="A27" s="2945" t="s">
        <v>184</v>
      </c>
      <c r="B27" s="2946" t="s">
        <v>251</v>
      </c>
      <c r="C27" s="2945">
        <v>29610</v>
      </c>
      <c r="D27" s="2945">
        <v>27770</v>
      </c>
      <c r="E27" s="2945">
        <v>28300</v>
      </c>
      <c r="F27" s="2945"/>
      <c r="G27" s="2945">
        <v>20210</v>
      </c>
      <c r="L27" s="2945" t="s">
        <v>2949</v>
      </c>
      <c r="M27" s="2945" t="s">
        <v>291</v>
      </c>
      <c r="N27" s="2945" t="s">
        <v>297</v>
      </c>
      <c r="O27" s="2945" t="s">
        <v>2950</v>
      </c>
      <c r="P27" s="2945" t="s">
        <v>2951</v>
      </c>
      <c r="Q27" s="2945" t="s">
        <v>2952</v>
      </c>
      <c r="R27" s="2945" t="s">
        <v>2953</v>
      </c>
    </row>
    <row r="28" spans="1:19" ht="14.25" customHeight="1">
      <c r="A28" s="2945" t="s">
        <v>184</v>
      </c>
      <c r="B28" s="2946" t="s">
        <v>259</v>
      </c>
      <c r="C28" s="2945"/>
      <c r="D28" s="2945">
        <v>31520</v>
      </c>
      <c r="E28" s="2945">
        <v>31410</v>
      </c>
      <c r="F28" s="2945"/>
      <c r="G28" s="2945">
        <v>22940</v>
      </c>
      <c r="L28" s="2945" t="s">
        <v>2954</v>
      </c>
      <c r="M28" s="2945" t="s">
        <v>2955</v>
      </c>
      <c r="N28" s="2945" t="s">
        <v>2956</v>
      </c>
      <c r="O28" s="2945" t="s">
        <v>2957</v>
      </c>
      <c r="P28" s="2945" t="s">
        <v>2958</v>
      </c>
      <c r="Q28" s="2945" t="s">
        <v>2959</v>
      </c>
      <c r="R28" s="2945" t="s">
        <v>2960</v>
      </c>
    </row>
    <row r="29" spans="1:19" ht="14.25" customHeight="1" thickBot="1">
      <c r="A29" s="2953" t="s">
        <v>184</v>
      </c>
      <c r="B29" s="2955" t="s">
        <v>2927</v>
      </c>
      <c r="C29" s="2956"/>
      <c r="D29" s="2956">
        <v>29460</v>
      </c>
      <c r="E29" s="2956">
        <v>28640</v>
      </c>
      <c r="F29" s="2956"/>
      <c r="G29" s="2956">
        <v>21430</v>
      </c>
      <c r="L29" s="2945" t="s">
        <v>2961</v>
      </c>
      <c r="M29" s="2945" t="s">
        <v>2962</v>
      </c>
      <c r="N29" s="2945" t="s">
        <v>2963</v>
      </c>
      <c r="O29" s="2945" t="s">
        <v>2964</v>
      </c>
      <c r="P29" s="2945" t="s">
        <v>2965</v>
      </c>
      <c r="Q29" s="2945" t="s">
        <v>2966</v>
      </c>
      <c r="R29" s="2945" t="s">
        <v>280</v>
      </c>
    </row>
    <row r="30" spans="1:19" ht="14.25" customHeight="1">
      <c r="A30" s="2950" t="s">
        <v>296</v>
      </c>
      <c r="B30" s="2941" t="s">
        <v>2860</v>
      </c>
      <c r="C30" s="2941">
        <v>26890</v>
      </c>
      <c r="D30" s="2941">
        <v>26770</v>
      </c>
      <c r="E30" s="2941">
        <v>25700</v>
      </c>
      <c r="F30" s="2941">
        <v>8180</v>
      </c>
      <c r="G30" s="2957">
        <v>18740</v>
      </c>
      <c r="L30" s="2945" t="s">
        <v>2967</v>
      </c>
      <c r="M30" s="2945" t="s">
        <v>2968</v>
      </c>
      <c r="N30" s="2945" t="s">
        <v>2969</v>
      </c>
      <c r="O30" s="2945" t="s">
        <v>2970</v>
      </c>
      <c r="P30" s="2945" t="s">
        <v>2971</v>
      </c>
      <c r="Q30" s="2945" t="s">
        <v>2972</v>
      </c>
      <c r="R30" s="2945" t="s">
        <v>2973</v>
      </c>
    </row>
    <row r="31" spans="1:19" ht="14.25" customHeight="1">
      <c r="A31" s="2945" t="s">
        <v>296</v>
      </c>
      <c r="B31" s="2946" t="s">
        <v>129</v>
      </c>
      <c r="C31" s="2945">
        <v>24550</v>
      </c>
      <c r="D31" s="2945">
        <v>23990</v>
      </c>
      <c r="E31" s="2945">
        <v>22930</v>
      </c>
      <c r="F31" s="2945">
        <v>7470</v>
      </c>
      <c r="G31" s="2958">
        <v>16790</v>
      </c>
      <c r="L31" s="2945" t="s">
        <v>2974</v>
      </c>
      <c r="M31" s="2945" t="s">
        <v>2975</v>
      </c>
      <c r="N31" s="2945" t="s">
        <v>2976</v>
      </c>
      <c r="O31" s="2945" t="s">
        <v>2977</v>
      </c>
      <c r="P31" s="2945" t="s">
        <v>2978</v>
      </c>
      <c r="Q31" s="2945" t="s">
        <v>2979</v>
      </c>
      <c r="R31" s="2945" t="s">
        <v>2980</v>
      </c>
    </row>
    <row r="32" spans="1:19" ht="14.25" customHeight="1" thickBot="1">
      <c r="A32" s="2945" t="s">
        <v>296</v>
      </c>
      <c r="B32" s="2946" t="s">
        <v>138</v>
      </c>
      <c r="C32" s="2945">
        <v>27210</v>
      </c>
      <c r="D32" s="2945">
        <v>23240</v>
      </c>
      <c r="E32" s="2945">
        <v>23260</v>
      </c>
      <c r="F32" s="2945">
        <v>7130</v>
      </c>
      <c r="G32" s="2958">
        <v>16270</v>
      </c>
      <c r="L32" s="2945" t="s">
        <v>2981</v>
      </c>
      <c r="M32" s="2945" t="s">
        <v>2982</v>
      </c>
      <c r="N32" s="2945" t="s">
        <v>300</v>
      </c>
      <c r="O32" s="2945" t="s">
        <v>2983</v>
      </c>
      <c r="P32" s="2945" t="s">
        <v>299</v>
      </c>
      <c r="Q32" s="2945" t="s">
        <v>2984</v>
      </c>
      <c r="R32" s="2952" t="s">
        <v>2985</v>
      </c>
    </row>
    <row r="33" spans="1:17" ht="14.25" customHeight="1" thickBot="1">
      <c r="A33" s="2945" t="s">
        <v>296</v>
      </c>
      <c r="B33" s="2946" t="s">
        <v>147</v>
      </c>
      <c r="C33" s="2945">
        <v>27300</v>
      </c>
      <c r="D33" s="2945">
        <v>22980</v>
      </c>
      <c r="E33" s="2945">
        <v>24260</v>
      </c>
      <c r="F33" s="2945">
        <v>5860</v>
      </c>
      <c r="G33" s="2958">
        <v>16090</v>
      </c>
      <c r="L33" s="2952" t="s">
        <v>2986</v>
      </c>
      <c r="M33" s="2945" t="s">
        <v>2987</v>
      </c>
      <c r="N33" s="2945" t="s">
        <v>301</v>
      </c>
      <c r="O33" s="2945" t="s">
        <v>2988</v>
      </c>
      <c r="P33" s="2945" t="s">
        <v>2989</v>
      </c>
      <c r="Q33" s="2945" t="s">
        <v>2990</v>
      </c>
    </row>
    <row r="34" spans="1:17" ht="14.25" customHeight="1">
      <c r="A34" s="2945" t="s">
        <v>296</v>
      </c>
      <c r="B34" s="2946" t="s">
        <v>156</v>
      </c>
      <c r="C34" s="2945">
        <v>23090</v>
      </c>
      <c r="D34" s="2945">
        <v>23390</v>
      </c>
      <c r="E34" s="2945">
        <v>23510</v>
      </c>
      <c r="F34" s="2945">
        <v>6700</v>
      </c>
      <c r="G34" s="2958">
        <v>16370</v>
      </c>
      <c r="M34" s="2945" t="s">
        <v>2991</v>
      </c>
      <c r="N34" s="2945" t="s">
        <v>302</v>
      </c>
      <c r="O34" s="2945" t="s">
        <v>2992</v>
      </c>
      <c r="P34" s="2945" t="s">
        <v>2993</v>
      </c>
      <c r="Q34" s="2945" t="s">
        <v>2994</v>
      </c>
    </row>
    <row r="35" spans="1:17" ht="14.25" customHeight="1">
      <c r="A35" s="2945" t="s">
        <v>296</v>
      </c>
      <c r="B35" s="2946" t="s">
        <v>163</v>
      </c>
      <c r="C35" s="2945">
        <v>27270</v>
      </c>
      <c r="D35" s="2945">
        <v>24270</v>
      </c>
      <c r="E35" s="2945">
        <v>24950</v>
      </c>
      <c r="F35" s="2945">
        <v>6600</v>
      </c>
      <c r="G35" s="2958">
        <v>16990</v>
      </c>
      <c r="M35" s="2945" t="s">
        <v>2995</v>
      </c>
      <c r="N35" s="2945" t="s">
        <v>2996</v>
      </c>
      <c r="O35" s="2945" t="s">
        <v>2997</v>
      </c>
      <c r="P35" s="2945" t="s">
        <v>2998</v>
      </c>
      <c r="Q35" s="2945" t="s">
        <v>2999</v>
      </c>
    </row>
    <row r="36" spans="1:17" ht="14.25" customHeight="1">
      <c r="A36" s="2945" t="s">
        <v>296</v>
      </c>
      <c r="B36" s="2946" t="s">
        <v>169</v>
      </c>
      <c r="C36" s="2945">
        <v>23490</v>
      </c>
      <c r="D36" s="2945">
        <v>23020</v>
      </c>
      <c r="E36" s="2945">
        <v>25230</v>
      </c>
      <c r="F36" s="2945">
        <v>6780</v>
      </c>
      <c r="G36" s="2958">
        <v>16120</v>
      </c>
      <c r="M36" s="2945" t="s">
        <v>3000</v>
      </c>
      <c r="N36" s="2945" t="s">
        <v>3001</v>
      </c>
      <c r="O36" s="2945" t="s">
        <v>3002</v>
      </c>
      <c r="P36" s="2945" t="s">
        <v>3003</v>
      </c>
      <c r="Q36" s="2945" t="s">
        <v>3004</v>
      </c>
    </row>
    <row r="37" spans="1:17" ht="14.25" customHeight="1">
      <c r="A37" s="2945" t="s">
        <v>296</v>
      </c>
      <c r="B37" s="2946" t="s">
        <v>176</v>
      </c>
      <c r="C37" s="2945">
        <v>24380</v>
      </c>
      <c r="D37" s="2945">
        <v>22240</v>
      </c>
      <c r="E37" s="2945">
        <v>25980</v>
      </c>
      <c r="F37" s="2945">
        <v>8160</v>
      </c>
      <c r="G37" s="2958">
        <v>15570</v>
      </c>
      <c r="M37" s="2945" t="s">
        <v>3005</v>
      </c>
      <c r="N37" s="2945" t="s">
        <v>3006</v>
      </c>
      <c r="O37" s="2945" t="s">
        <v>3007</v>
      </c>
      <c r="P37" s="2945" t="s">
        <v>3008</v>
      </c>
      <c r="Q37" s="2945" t="s">
        <v>3009</v>
      </c>
    </row>
    <row r="38" spans="1:17" ht="14.25" customHeight="1">
      <c r="A38" s="2945" t="s">
        <v>296</v>
      </c>
      <c r="B38" s="2946" t="s">
        <v>186</v>
      </c>
      <c r="C38" s="2945">
        <v>23120</v>
      </c>
      <c r="D38" s="2945">
        <v>24630</v>
      </c>
      <c r="E38" s="2945">
        <v>25030</v>
      </c>
      <c r="F38" s="2945">
        <v>7710</v>
      </c>
      <c r="G38" s="2958">
        <v>17240</v>
      </c>
      <c r="M38" s="2945" t="s">
        <v>3010</v>
      </c>
      <c r="N38" s="2945" t="s">
        <v>3011</v>
      </c>
      <c r="O38" s="2945" t="s">
        <v>3012</v>
      </c>
      <c r="P38" s="2945" t="s">
        <v>3013</v>
      </c>
      <c r="Q38" s="2945" t="s">
        <v>3014</v>
      </c>
    </row>
    <row r="39" spans="1:17" ht="14.25" customHeight="1">
      <c r="A39" s="2945" t="s">
        <v>296</v>
      </c>
      <c r="B39" s="2946" t="s">
        <v>195</v>
      </c>
      <c r="C39" s="2945">
        <v>22330</v>
      </c>
      <c r="D39" s="2945">
        <v>21140</v>
      </c>
      <c r="E39" s="2945">
        <v>23970</v>
      </c>
      <c r="F39" s="2945">
        <v>7940</v>
      </c>
      <c r="G39" s="2958">
        <v>14790</v>
      </c>
      <c r="M39" s="2945" t="s">
        <v>3015</v>
      </c>
      <c r="N39" s="2945" t="s">
        <v>3016</v>
      </c>
      <c r="O39" s="2945" t="s">
        <v>3017</v>
      </c>
      <c r="P39" s="2945" t="s">
        <v>3018</v>
      </c>
      <c r="Q39" s="2945" t="s">
        <v>3019</v>
      </c>
    </row>
    <row r="40" spans="1:17" ht="14.25" customHeight="1">
      <c r="A40" s="2945" t="s">
        <v>296</v>
      </c>
      <c r="B40" s="2946" t="s">
        <v>202</v>
      </c>
      <c r="C40" s="2945">
        <v>24740</v>
      </c>
      <c r="D40" s="2945">
        <v>24690</v>
      </c>
      <c r="E40" s="2945">
        <v>22610</v>
      </c>
      <c r="F40" s="2945"/>
      <c r="G40" s="2958">
        <v>17280</v>
      </c>
      <c r="M40" s="2945" t="s">
        <v>3020</v>
      </c>
      <c r="N40" s="2945" t="s">
        <v>3021</v>
      </c>
      <c r="O40" s="2945" t="s">
        <v>3022</v>
      </c>
      <c r="P40" s="2945" t="s">
        <v>3023</v>
      </c>
      <c r="Q40" s="2945" t="s">
        <v>3024</v>
      </c>
    </row>
    <row r="41" spans="1:17" ht="14.25" customHeight="1" thickBot="1">
      <c r="A41" s="2945" t="s">
        <v>296</v>
      </c>
      <c r="B41" s="2946" t="s">
        <v>209</v>
      </c>
      <c r="C41" s="2945">
        <v>21220</v>
      </c>
      <c r="D41" s="2945">
        <v>21120</v>
      </c>
      <c r="E41" s="2945">
        <v>22590</v>
      </c>
      <c r="F41" s="2945"/>
      <c r="G41" s="2958">
        <v>14780</v>
      </c>
      <c r="M41" s="2952" t="s">
        <v>3025</v>
      </c>
      <c r="N41" s="2945" t="s">
        <v>3026</v>
      </c>
      <c r="O41" s="2945" t="s">
        <v>3027</v>
      </c>
      <c r="P41" s="2945" t="s">
        <v>3028</v>
      </c>
      <c r="Q41" s="2945" t="s">
        <v>3029</v>
      </c>
    </row>
    <row r="42" spans="1:17" ht="14.25" customHeight="1">
      <c r="A42" s="2945" t="s">
        <v>296</v>
      </c>
      <c r="B42" s="2946" t="s">
        <v>215</v>
      </c>
      <c r="C42" s="2945">
        <v>24800</v>
      </c>
      <c r="D42" s="2945">
        <v>22280</v>
      </c>
      <c r="E42" s="2945">
        <v>24350</v>
      </c>
      <c r="F42" s="2945"/>
      <c r="G42" s="2958">
        <v>15590</v>
      </c>
      <c r="N42" s="2945" t="s">
        <v>3030</v>
      </c>
      <c r="O42" s="2945" t="s">
        <v>3031</v>
      </c>
      <c r="P42" s="2945" t="s">
        <v>3032</v>
      </c>
      <c r="Q42" s="2945" t="s">
        <v>3033</v>
      </c>
    </row>
    <row r="43" spans="1:17" ht="14.25" customHeight="1">
      <c r="A43" s="2945" t="s">
        <v>3034</v>
      </c>
      <c r="B43" s="2946" t="s">
        <v>223</v>
      </c>
      <c r="C43" s="2945">
        <v>21210</v>
      </c>
      <c r="D43" s="2945">
        <v>21160</v>
      </c>
      <c r="E43" s="2945">
        <v>22650</v>
      </c>
      <c r="F43" s="2945"/>
      <c r="G43" s="2958">
        <v>14800</v>
      </c>
      <c r="N43" s="2945" t="s">
        <v>3035</v>
      </c>
      <c r="O43" s="2945" t="s">
        <v>3036</v>
      </c>
      <c r="P43" s="2945" t="s">
        <v>3037</v>
      </c>
      <c r="Q43" s="2945" t="s">
        <v>3038</v>
      </c>
    </row>
    <row r="44" spans="1:17" ht="14.25" customHeight="1" thickBot="1">
      <c r="A44" s="2945" t="s">
        <v>296</v>
      </c>
      <c r="B44" s="2946" t="s">
        <v>231</v>
      </c>
      <c r="C44" s="2945">
        <v>22370</v>
      </c>
      <c r="D44" s="2945">
        <v>23140</v>
      </c>
      <c r="E44" s="2945">
        <v>25090</v>
      </c>
      <c r="F44" s="2945"/>
      <c r="G44" s="2958">
        <v>16190</v>
      </c>
      <c r="N44" s="2945" t="s">
        <v>3039</v>
      </c>
      <c r="O44" s="2945" t="s">
        <v>3040</v>
      </c>
      <c r="P44" s="2952" t="s">
        <v>3041</v>
      </c>
      <c r="Q44" s="2945" t="s">
        <v>3042</v>
      </c>
    </row>
    <row r="45" spans="1:17" ht="14.25" customHeight="1" thickBot="1">
      <c r="A45" s="2945" t="s">
        <v>296</v>
      </c>
      <c r="B45" s="2946" t="s">
        <v>236</v>
      </c>
      <c r="C45" s="2945">
        <v>21240</v>
      </c>
      <c r="D45" s="2945">
        <v>27050</v>
      </c>
      <c r="E45" s="2945">
        <v>28000</v>
      </c>
      <c r="F45" s="2945"/>
      <c r="G45" s="2958">
        <v>18940</v>
      </c>
      <c r="N45" s="2945" t="s">
        <v>3043</v>
      </c>
      <c r="O45" s="2952" t="s">
        <v>3044</v>
      </c>
      <c r="Q45" s="2945" t="s">
        <v>3045</v>
      </c>
    </row>
    <row r="46" spans="1:17" ht="14.25" customHeight="1">
      <c r="A46" s="2945" t="s">
        <v>296</v>
      </c>
      <c r="B46" s="2946" t="s">
        <v>245</v>
      </c>
      <c r="C46" s="2945">
        <v>23240</v>
      </c>
      <c r="D46" s="2945">
        <v>23000</v>
      </c>
      <c r="E46" s="2945">
        <v>24980</v>
      </c>
      <c r="F46" s="2945"/>
      <c r="G46" s="2958">
        <v>16100</v>
      </c>
      <c r="N46" s="2945" t="s">
        <v>3046</v>
      </c>
      <c r="Q46" s="2945" t="s">
        <v>3047</v>
      </c>
    </row>
    <row r="47" spans="1:17" ht="14.25" customHeight="1">
      <c r="A47" s="2945" t="s">
        <v>296</v>
      </c>
      <c r="B47" s="2946" t="s">
        <v>252</v>
      </c>
      <c r="C47" s="2945">
        <v>27150</v>
      </c>
      <c r="D47" s="2945">
        <v>23310</v>
      </c>
      <c r="E47" s="2945">
        <v>25150</v>
      </c>
      <c r="F47" s="2945"/>
      <c r="G47" s="2958">
        <v>16310</v>
      </c>
      <c r="N47" s="2945" t="s">
        <v>3048</v>
      </c>
      <c r="Q47" s="2945" t="s">
        <v>3049</v>
      </c>
    </row>
    <row r="48" spans="1:17" ht="14.25" customHeight="1">
      <c r="A48" s="2945" t="s">
        <v>296</v>
      </c>
      <c r="B48" s="2946" t="s">
        <v>260</v>
      </c>
      <c r="C48" s="2945">
        <v>23100</v>
      </c>
      <c r="D48" s="2945">
        <v>21110</v>
      </c>
      <c r="E48" s="2945">
        <v>23080</v>
      </c>
      <c r="F48" s="2945"/>
      <c r="G48" s="2958">
        <v>14780</v>
      </c>
      <c r="N48" s="2945" t="s">
        <v>3050</v>
      </c>
      <c r="Q48" s="2945" t="s">
        <v>3051</v>
      </c>
    </row>
    <row r="49" spans="1:17" ht="14.25" customHeight="1">
      <c r="A49" s="2945" t="s">
        <v>296</v>
      </c>
      <c r="B49" s="2946" t="s">
        <v>267</v>
      </c>
      <c r="C49" s="2945">
        <v>23400</v>
      </c>
      <c r="D49" s="2945">
        <v>22920</v>
      </c>
      <c r="E49" s="2945">
        <v>24900</v>
      </c>
      <c r="F49" s="2945"/>
      <c r="G49" s="2958">
        <v>16040</v>
      </c>
      <c r="N49" s="2945" t="s">
        <v>3052</v>
      </c>
      <c r="Q49" s="2945" t="s">
        <v>3053</v>
      </c>
    </row>
    <row r="50" spans="1:17" ht="14.25" customHeight="1">
      <c r="A50" s="2945" t="s">
        <v>296</v>
      </c>
      <c r="B50" s="2946" t="s">
        <v>2930</v>
      </c>
      <c r="C50" s="2945">
        <v>21200</v>
      </c>
      <c r="D50" s="2945">
        <v>26540</v>
      </c>
      <c r="E50" s="2945">
        <v>23200</v>
      </c>
      <c r="F50" s="2945"/>
      <c r="G50" s="2958">
        <v>18580</v>
      </c>
      <c r="N50" s="2945" t="s">
        <v>3054</v>
      </c>
      <c r="Q50" s="2946" t="s">
        <v>3055</v>
      </c>
    </row>
    <row r="51" spans="1:17" ht="14.25" customHeight="1" thickBot="1">
      <c r="A51" s="2945" t="s">
        <v>296</v>
      </c>
      <c r="B51" s="2946" t="s">
        <v>2932</v>
      </c>
      <c r="C51" s="2945">
        <v>23000</v>
      </c>
      <c r="D51" s="2945">
        <v>23460</v>
      </c>
      <c r="E51" s="2945">
        <v>25290</v>
      </c>
      <c r="F51" s="2945"/>
      <c r="G51" s="2958">
        <v>16420</v>
      </c>
      <c r="N51" s="2945" t="s">
        <v>3056</v>
      </c>
      <c r="Q51" s="2952" t="s">
        <v>3057</v>
      </c>
    </row>
    <row r="52" spans="1:17" ht="14.25" customHeight="1">
      <c r="A52" s="2945" t="s">
        <v>296</v>
      </c>
      <c r="B52" s="2946" t="s">
        <v>2936</v>
      </c>
      <c r="C52" s="2945">
        <v>26660</v>
      </c>
      <c r="D52" s="2945">
        <v>22350</v>
      </c>
      <c r="E52" s="2945">
        <v>22920</v>
      </c>
      <c r="F52" s="2945"/>
      <c r="G52" s="2958">
        <v>15640</v>
      </c>
      <c r="N52" s="2945" t="s">
        <v>3058</v>
      </c>
    </row>
    <row r="53" spans="1:17" ht="14.25" customHeight="1">
      <c r="A53" s="2945" t="s">
        <v>296</v>
      </c>
      <c r="B53" s="2946" t="s">
        <v>2941</v>
      </c>
      <c r="C53" s="2945">
        <v>23580</v>
      </c>
      <c r="D53" s="2945"/>
      <c r="E53" s="2945">
        <v>24280</v>
      </c>
      <c r="F53" s="2945"/>
      <c r="G53" s="2958"/>
      <c r="N53" s="2945" t="s">
        <v>3059</v>
      </c>
    </row>
    <row r="54" spans="1:17" ht="14.25" customHeight="1" thickBot="1">
      <c r="A54" s="2959" t="s">
        <v>296</v>
      </c>
      <c r="B54" s="2951" t="s">
        <v>2944</v>
      </c>
      <c r="C54" s="2952">
        <v>22460</v>
      </c>
      <c r="D54" s="2952"/>
      <c r="E54" s="2952"/>
      <c r="F54" s="2952"/>
      <c r="G54" s="2960"/>
      <c r="N54" s="2945" t="s">
        <v>3060</v>
      </c>
    </row>
    <row r="55" spans="1:17" ht="14.25" customHeight="1">
      <c r="A55" s="2950" t="s">
        <v>110</v>
      </c>
      <c r="B55" s="2941" t="s">
        <v>3061</v>
      </c>
      <c r="C55" s="2945">
        <v>21970</v>
      </c>
      <c r="D55" s="2945">
        <v>20370</v>
      </c>
      <c r="E55" s="2945">
        <v>20180</v>
      </c>
      <c r="F55" s="2945">
        <v>5730</v>
      </c>
      <c r="G55" s="2945">
        <v>13820</v>
      </c>
      <c r="N55" s="2945" t="s">
        <v>3062</v>
      </c>
    </row>
    <row r="56" spans="1:17" ht="14.25" customHeight="1">
      <c r="A56" s="2945" t="s">
        <v>110</v>
      </c>
      <c r="B56" s="2945" t="s">
        <v>130</v>
      </c>
      <c r="C56" s="2945">
        <v>20470</v>
      </c>
      <c r="D56" s="2945">
        <v>20700</v>
      </c>
      <c r="E56" s="2945">
        <v>20380</v>
      </c>
      <c r="F56" s="2945">
        <v>4760</v>
      </c>
      <c r="G56" s="2945">
        <v>14050</v>
      </c>
      <c r="N56" s="2945" t="s">
        <v>3063</v>
      </c>
    </row>
    <row r="57" spans="1:17" ht="14.25" customHeight="1">
      <c r="A57" s="2945" t="s">
        <v>110</v>
      </c>
      <c r="B57" s="2945" t="s">
        <v>139</v>
      </c>
      <c r="C57" s="2945">
        <v>20790</v>
      </c>
      <c r="D57" s="2945">
        <v>21370</v>
      </c>
      <c r="E57" s="2945">
        <v>20890</v>
      </c>
      <c r="F57" s="2945">
        <v>4910</v>
      </c>
      <c r="G57" s="2945">
        <v>14510</v>
      </c>
      <c r="N57" s="2945" t="s">
        <v>3064</v>
      </c>
    </row>
    <row r="58" spans="1:17" ht="14.25" customHeight="1">
      <c r="A58" s="2945" t="s">
        <v>110</v>
      </c>
      <c r="B58" s="2945" t="s">
        <v>148</v>
      </c>
      <c r="C58" s="2945">
        <v>21460</v>
      </c>
      <c r="D58" s="2945">
        <v>20920</v>
      </c>
      <c r="E58" s="2945">
        <v>23410</v>
      </c>
      <c r="F58" s="2945">
        <v>5100</v>
      </c>
      <c r="G58" s="2945">
        <v>14200</v>
      </c>
      <c r="N58" s="2945" t="s">
        <v>3065</v>
      </c>
    </row>
    <row r="59" spans="1:17" ht="14.25" customHeight="1">
      <c r="A59" s="2945" t="s">
        <v>110</v>
      </c>
      <c r="B59" s="2945" t="s">
        <v>157</v>
      </c>
      <c r="C59" s="2945">
        <v>21000</v>
      </c>
      <c r="D59" s="2945">
        <v>21550</v>
      </c>
      <c r="E59" s="2945">
        <v>21150</v>
      </c>
      <c r="F59" s="2945">
        <v>5250</v>
      </c>
      <c r="G59" s="2945">
        <v>14630</v>
      </c>
      <c r="N59" s="2945" t="s">
        <v>3066</v>
      </c>
    </row>
    <row r="60" spans="1:17" ht="14.25" customHeight="1">
      <c r="A60" s="2945" t="s">
        <v>110</v>
      </c>
      <c r="B60" s="2945" t="s">
        <v>164</v>
      </c>
      <c r="C60" s="2945">
        <v>21640</v>
      </c>
      <c r="D60" s="2945">
        <v>21260</v>
      </c>
      <c r="E60" s="2945">
        <v>24040</v>
      </c>
      <c r="F60" s="2945">
        <v>4470</v>
      </c>
      <c r="G60" s="2945">
        <v>14430</v>
      </c>
      <c r="N60" s="2945" t="s">
        <v>3067</v>
      </c>
    </row>
    <row r="61" spans="1:17" ht="14.25" customHeight="1">
      <c r="A61" s="2945" t="s">
        <v>110</v>
      </c>
      <c r="B61" s="2945" t="s">
        <v>170</v>
      </c>
      <c r="C61" s="2945">
        <v>21330</v>
      </c>
      <c r="D61" s="2945">
        <v>18640</v>
      </c>
      <c r="E61" s="2945">
        <v>21190</v>
      </c>
      <c r="F61" s="2945">
        <v>4180</v>
      </c>
      <c r="G61" s="2945">
        <v>12650</v>
      </c>
      <c r="N61" s="2945" t="s">
        <v>3068</v>
      </c>
    </row>
    <row r="62" spans="1:17" ht="14.25" customHeight="1">
      <c r="A62" s="2945" t="s">
        <v>110</v>
      </c>
      <c r="B62" s="2945" t="s">
        <v>177</v>
      </c>
      <c r="C62" s="2945">
        <v>18710</v>
      </c>
      <c r="D62" s="2945">
        <v>19400</v>
      </c>
      <c r="E62" s="2945">
        <v>23750</v>
      </c>
      <c r="F62" s="2945">
        <v>4860</v>
      </c>
      <c r="G62" s="2945">
        <v>13170</v>
      </c>
      <c r="N62" s="2945" t="s">
        <v>3069</v>
      </c>
    </row>
    <row r="63" spans="1:17" ht="14.25" customHeight="1">
      <c r="A63" s="2945" t="s">
        <v>110</v>
      </c>
      <c r="B63" s="2945" t="s">
        <v>187</v>
      </c>
      <c r="C63" s="2945">
        <v>19480</v>
      </c>
      <c r="D63" s="2945">
        <v>16830</v>
      </c>
      <c r="E63" s="2945">
        <v>21590</v>
      </c>
      <c r="F63" s="2945">
        <v>4560</v>
      </c>
      <c r="G63" s="2945">
        <v>11420</v>
      </c>
      <c r="N63" s="2945" t="s">
        <v>3070</v>
      </c>
    </row>
    <row r="64" spans="1:17" ht="14.25" customHeight="1" thickBot="1">
      <c r="A64" s="2945" t="s">
        <v>110</v>
      </c>
      <c r="B64" s="2945" t="s">
        <v>196</v>
      </c>
      <c r="C64" s="2945">
        <v>16920</v>
      </c>
      <c r="D64" s="2945">
        <v>19190</v>
      </c>
      <c r="E64" s="2945">
        <v>22200</v>
      </c>
      <c r="F64" s="2945">
        <v>4390</v>
      </c>
      <c r="G64" s="2945">
        <v>13030</v>
      </c>
      <c r="N64" s="2952" t="s">
        <v>3071</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2942</v>
      </c>
      <c r="C78" s="2945">
        <v>19820</v>
      </c>
      <c r="D78" s="2945">
        <v>19780</v>
      </c>
      <c r="E78" s="2945">
        <v>18560</v>
      </c>
      <c r="F78" s="2945"/>
      <c r="G78" s="2945">
        <v>13430</v>
      </c>
    </row>
    <row r="79" spans="1:7" s="2779" customFormat="1" ht="14.25" customHeight="1">
      <c r="A79" s="2945" t="s">
        <v>110</v>
      </c>
      <c r="B79" s="2945" t="s">
        <v>2945</v>
      </c>
      <c r="C79" s="2945">
        <v>21660</v>
      </c>
      <c r="D79" s="2945">
        <v>18000</v>
      </c>
      <c r="E79" s="2945">
        <v>22570</v>
      </c>
      <c r="F79" s="2945"/>
      <c r="G79" s="2945">
        <v>12220</v>
      </c>
    </row>
    <row r="80" spans="1:7" s="2779" customFormat="1" ht="14.25" customHeight="1">
      <c r="A80" s="2945" t="s">
        <v>110</v>
      </c>
      <c r="B80" s="2945" t="s">
        <v>2949</v>
      </c>
      <c r="C80" s="2945">
        <v>19850</v>
      </c>
      <c r="D80" s="2945"/>
      <c r="E80" s="2945">
        <v>21700</v>
      </c>
      <c r="F80" s="2945"/>
      <c r="G80" s="2945"/>
    </row>
    <row r="81" spans="1:7" s="2779" customFormat="1" ht="14.25" customHeight="1">
      <c r="A81" s="2945" t="s">
        <v>110</v>
      </c>
      <c r="B81" s="2945" t="s">
        <v>2954</v>
      </c>
      <c r="C81" s="2945">
        <v>18080</v>
      </c>
      <c r="D81" s="2945"/>
      <c r="E81" s="2945">
        <v>20900</v>
      </c>
      <c r="F81" s="2945"/>
      <c r="G81" s="2945"/>
    </row>
    <row r="82" spans="1:7" s="2779" customFormat="1" ht="14.25" customHeight="1">
      <c r="A82" s="2945" t="s">
        <v>110</v>
      </c>
      <c r="B82" s="2945" t="s">
        <v>2961</v>
      </c>
      <c r="C82" s="2945"/>
      <c r="D82" s="2945"/>
      <c r="E82" s="2945">
        <v>20840</v>
      </c>
      <c r="F82" s="2945"/>
      <c r="G82" s="2945"/>
    </row>
    <row r="83" spans="1:7" s="2779" customFormat="1" ht="14.25" customHeight="1">
      <c r="A83" s="2945" t="s">
        <v>110</v>
      </c>
      <c r="B83" s="2945" t="s">
        <v>3072</v>
      </c>
      <c r="C83" s="2945"/>
      <c r="D83" s="2945"/>
      <c r="E83" s="2945"/>
      <c r="F83" s="2945">
        <v>4770</v>
      </c>
      <c r="G83" s="2945"/>
    </row>
    <row r="84" spans="1:7" s="2779" customFormat="1" ht="14.25" customHeight="1">
      <c r="A84" s="2945" t="s">
        <v>110</v>
      </c>
      <c r="B84" s="2945" t="s">
        <v>3073</v>
      </c>
      <c r="C84" s="2945"/>
      <c r="D84" s="2945"/>
      <c r="E84" s="2945"/>
      <c r="F84" s="2945">
        <v>4600</v>
      </c>
      <c r="G84" s="2945"/>
    </row>
    <row r="85" spans="1:7" s="2779" customFormat="1" ht="14.25" customHeight="1">
      <c r="A85" s="2945" t="s">
        <v>110</v>
      </c>
      <c r="B85" s="2945" t="s">
        <v>3074</v>
      </c>
      <c r="C85" s="2945"/>
      <c r="D85" s="2945"/>
      <c r="E85" s="2945"/>
      <c r="F85" s="2945">
        <v>4680</v>
      </c>
      <c r="G85" s="2945"/>
    </row>
    <row r="86" spans="1:7" s="2779" customFormat="1" ht="14.25" customHeight="1" thickBot="1">
      <c r="A86" s="2953" t="s">
        <v>110</v>
      </c>
      <c r="B86" s="2955" t="s">
        <v>3075</v>
      </c>
      <c r="C86" s="2956">
        <v>16610</v>
      </c>
      <c r="D86" s="2956">
        <v>16540</v>
      </c>
      <c r="E86" s="2956">
        <v>18850</v>
      </c>
      <c r="F86" s="2956"/>
      <c r="G86" s="2956">
        <v>11220</v>
      </c>
    </row>
    <row r="87" spans="1:7" s="2779" customFormat="1" ht="14.25" customHeight="1">
      <c r="A87" s="2950" t="s">
        <v>303</v>
      </c>
      <c r="B87" s="2941" t="s">
        <v>3076</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2955</v>
      </c>
      <c r="C113" s="2945">
        <v>15520</v>
      </c>
      <c r="D113" s="2945">
        <v>15450</v>
      </c>
      <c r="E113" s="2945"/>
      <c r="F113" s="2945"/>
      <c r="G113" s="2958">
        <v>10210</v>
      </c>
    </row>
    <row r="114" spans="1:7" s="2779" customFormat="1" ht="14.25" customHeight="1">
      <c r="A114" s="2945" t="s">
        <v>303</v>
      </c>
      <c r="B114" s="2945" t="s">
        <v>2962</v>
      </c>
      <c r="C114" s="2945">
        <v>13110</v>
      </c>
      <c r="D114" s="2945">
        <v>13050</v>
      </c>
      <c r="E114" s="2945"/>
      <c r="F114" s="2945"/>
      <c r="G114" s="2958">
        <v>8620</v>
      </c>
    </row>
    <row r="115" spans="1:7" s="2779" customFormat="1" ht="14.25" customHeight="1">
      <c r="A115" s="2945" t="s">
        <v>303</v>
      </c>
      <c r="B115" s="2945" t="s">
        <v>2968</v>
      </c>
      <c r="C115" s="2945">
        <v>12460</v>
      </c>
      <c r="D115" s="2945">
        <v>12390</v>
      </c>
      <c r="E115" s="2945"/>
      <c r="F115" s="2945"/>
      <c r="G115" s="2958">
        <v>8190</v>
      </c>
    </row>
    <row r="116" spans="1:7" s="2779" customFormat="1" ht="14.25" customHeight="1">
      <c r="A116" s="2945" t="s">
        <v>303</v>
      </c>
      <c r="B116" s="2945" t="s">
        <v>2975</v>
      </c>
      <c r="C116" s="2945">
        <v>13580</v>
      </c>
      <c r="D116" s="2945">
        <v>13520</v>
      </c>
      <c r="E116" s="2945"/>
      <c r="F116" s="2945"/>
      <c r="G116" s="2958">
        <v>8930</v>
      </c>
    </row>
    <row r="117" spans="1:7" s="2779" customFormat="1" ht="14.25" customHeight="1">
      <c r="A117" s="2945" t="s">
        <v>303</v>
      </c>
      <c r="B117" s="2945" t="s">
        <v>2982</v>
      </c>
      <c r="C117" s="2945">
        <v>17120</v>
      </c>
      <c r="D117" s="2945">
        <v>17040</v>
      </c>
      <c r="E117" s="2945"/>
      <c r="F117" s="2945"/>
      <c r="G117" s="2958">
        <v>11260</v>
      </c>
    </row>
    <row r="118" spans="1:7" s="2779" customFormat="1" ht="14.25" customHeight="1">
      <c r="A118" s="2945" t="s">
        <v>303</v>
      </c>
      <c r="B118" s="2945" t="s">
        <v>2987</v>
      </c>
      <c r="C118" s="2945">
        <v>14860</v>
      </c>
      <c r="D118" s="2945">
        <v>14790</v>
      </c>
      <c r="E118" s="2945"/>
      <c r="F118" s="2945"/>
      <c r="G118" s="2958">
        <v>9780</v>
      </c>
    </row>
    <row r="119" spans="1:7" s="2779" customFormat="1" ht="14.25" customHeight="1">
      <c r="A119" s="2945" t="s">
        <v>303</v>
      </c>
      <c r="B119" s="2945" t="s">
        <v>2991</v>
      </c>
      <c r="C119" s="2945">
        <v>16470</v>
      </c>
      <c r="D119" s="2945">
        <v>16400</v>
      </c>
      <c r="E119" s="2945"/>
      <c r="F119" s="2945"/>
      <c r="G119" s="2958">
        <v>10840</v>
      </c>
    </row>
    <row r="120" spans="1:7" s="2779" customFormat="1" ht="14.25" customHeight="1">
      <c r="A120" s="2945" t="s">
        <v>303</v>
      </c>
      <c r="B120" s="2945" t="s">
        <v>3077</v>
      </c>
      <c r="C120" s="2945"/>
      <c r="D120" s="2945"/>
      <c r="E120" s="2945"/>
      <c r="F120" s="2945">
        <v>4160</v>
      </c>
      <c r="G120" s="2958"/>
    </row>
    <row r="121" spans="1:7" s="2779" customFormat="1" ht="14.25" customHeight="1">
      <c r="A121" s="2945" t="s">
        <v>303</v>
      </c>
      <c r="B121" s="2945" t="s">
        <v>3078</v>
      </c>
      <c r="C121" s="2945"/>
      <c r="D121" s="2945"/>
      <c r="E121" s="2945"/>
      <c r="F121" s="2945">
        <v>3880</v>
      </c>
      <c r="G121" s="2958"/>
    </row>
    <row r="122" spans="1:7" s="2779" customFormat="1" ht="14.25" customHeight="1">
      <c r="A122" s="2945" t="s">
        <v>303</v>
      </c>
      <c r="B122" s="2945" t="s">
        <v>3079</v>
      </c>
      <c r="C122" s="2945">
        <v>13750</v>
      </c>
      <c r="D122" s="2945">
        <v>13680</v>
      </c>
      <c r="E122" s="2945">
        <v>16460</v>
      </c>
      <c r="F122" s="2945">
        <v>2880</v>
      </c>
      <c r="G122" s="2958">
        <v>9040</v>
      </c>
    </row>
    <row r="123" spans="1:7" s="2779" customFormat="1" ht="14.25" customHeight="1">
      <c r="A123" s="2945" t="s">
        <v>303</v>
      </c>
      <c r="B123" s="2945" t="s">
        <v>3010</v>
      </c>
      <c r="C123" s="2945">
        <v>13590</v>
      </c>
      <c r="D123" s="2945">
        <v>13520</v>
      </c>
      <c r="E123" s="2945">
        <v>16290</v>
      </c>
      <c r="F123" s="2945">
        <v>2790</v>
      </c>
      <c r="G123" s="2958">
        <v>8930</v>
      </c>
    </row>
    <row r="124" spans="1:7" s="2779" customFormat="1" ht="14.25" customHeight="1">
      <c r="A124" s="2945" t="s">
        <v>303</v>
      </c>
      <c r="B124" s="2945" t="s">
        <v>3015</v>
      </c>
      <c r="C124" s="2945">
        <v>13400</v>
      </c>
      <c r="D124" s="2945">
        <v>13320</v>
      </c>
      <c r="E124" s="2945">
        <v>16100</v>
      </c>
      <c r="F124" s="2945">
        <v>2320</v>
      </c>
      <c r="G124" s="2958">
        <v>8800</v>
      </c>
    </row>
    <row r="125" spans="1:7" s="2779" customFormat="1" ht="14.25" customHeight="1">
      <c r="A125" s="2945" t="s">
        <v>303</v>
      </c>
      <c r="B125" s="2945" t="s">
        <v>3020</v>
      </c>
      <c r="C125" s="2945">
        <v>12860</v>
      </c>
      <c r="D125" s="2945">
        <v>12790</v>
      </c>
      <c r="E125" s="2945">
        <v>15370</v>
      </c>
      <c r="F125" s="2945">
        <v>2280</v>
      </c>
      <c r="G125" s="2958">
        <v>8450</v>
      </c>
    </row>
    <row r="126" spans="1:7" s="2779" customFormat="1" ht="14.25" customHeight="1" thickBot="1">
      <c r="A126" s="2959" t="s">
        <v>303</v>
      </c>
      <c r="B126" s="2952" t="s">
        <v>3025</v>
      </c>
      <c r="C126" s="2952">
        <v>12960</v>
      </c>
      <c r="D126" s="2952">
        <v>12890</v>
      </c>
      <c r="E126" s="2952">
        <v>15530</v>
      </c>
      <c r="F126" s="2952">
        <v>2910</v>
      </c>
      <c r="G126" s="2960">
        <v>8520</v>
      </c>
    </row>
    <row r="127" spans="1:7" s="2779" customFormat="1" ht="14.25" customHeight="1">
      <c r="A127" s="2950" t="s">
        <v>29</v>
      </c>
      <c r="B127" s="2941" t="s">
        <v>3080</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3081</v>
      </c>
      <c r="C148" s="2945">
        <v>10370</v>
      </c>
      <c r="D148" s="2945">
        <v>10310</v>
      </c>
      <c r="E148" s="2945">
        <v>12970</v>
      </c>
      <c r="F148" s="2945"/>
      <c r="G148" s="2945">
        <v>6630</v>
      </c>
    </row>
    <row r="149" spans="1:7" s="2779" customFormat="1" ht="14.25" customHeight="1">
      <c r="A149" s="2945" t="s">
        <v>29</v>
      </c>
      <c r="B149" s="2945" t="s">
        <v>3082</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2956</v>
      </c>
      <c r="C153" s="2945">
        <v>10880</v>
      </c>
      <c r="D153" s="2945">
        <v>10820</v>
      </c>
      <c r="E153" s="2945">
        <v>13660</v>
      </c>
      <c r="F153" s="2945">
        <v>2260</v>
      </c>
      <c r="G153" s="2945">
        <v>6970</v>
      </c>
    </row>
    <row r="154" spans="1:7" s="2779" customFormat="1" ht="14.25" customHeight="1">
      <c r="A154" s="2945" t="s">
        <v>29</v>
      </c>
      <c r="B154" s="2945" t="s">
        <v>3083</v>
      </c>
      <c r="C154" s="2945">
        <v>11220</v>
      </c>
      <c r="D154" s="2945">
        <v>11160</v>
      </c>
      <c r="E154" s="2945">
        <v>14130</v>
      </c>
      <c r="F154" s="2945">
        <v>2230</v>
      </c>
      <c r="G154" s="2945">
        <v>7180</v>
      </c>
    </row>
    <row r="155" spans="1:7" s="2779" customFormat="1" ht="14.25" customHeight="1">
      <c r="A155" s="2945" t="s">
        <v>29</v>
      </c>
      <c r="B155" s="2945" t="s">
        <v>2969</v>
      </c>
      <c r="C155" s="2945">
        <v>10430</v>
      </c>
      <c r="D155" s="2945">
        <v>10380</v>
      </c>
      <c r="E155" s="2945">
        <v>13140</v>
      </c>
      <c r="F155" s="2945">
        <v>2080</v>
      </c>
      <c r="G155" s="2945">
        <v>6650</v>
      </c>
    </row>
    <row r="156" spans="1:7" s="2779" customFormat="1" ht="14.25" customHeight="1">
      <c r="A156" s="2945" t="s">
        <v>29</v>
      </c>
      <c r="B156" s="2945" t="s">
        <v>3084</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3085</v>
      </c>
      <c r="C160" s="2945">
        <v>11180</v>
      </c>
      <c r="D160" s="2945">
        <v>11140</v>
      </c>
      <c r="E160" s="2945">
        <v>14050</v>
      </c>
      <c r="F160" s="2945">
        <v>2270</v>
      </c>
      <c r="G160" s="2945">
        <v>7170</v>
      </c>
    </row>
    <row r="161" spans="1:7" s="2779" customFormat="1" ht="14.25" customHeight="1">
      <c r="A161" s="2945" t="s">
        <v>29</v>
      </c>
      <c r="B161" s="2945" t="s">
        <v>3001</v>
      </c>
      <c r="C161" s="2945">
        <v>11160</v>
      </c>
      <c r="D161" s="2945">
        <v>11120</v>
      </c>
      <c r="E161" s="2945">
        <v>14020</v>
      </c>
      <c r="F161" s="2945">
        <v>2150</v>
      </c>
      <c r="G161" s="2945">
        <v>7160</v>
      </c>
    </row>
    <row r="162" spans="1:7" s="2779" customFormat="1" ht="14.25" customHeight="1">
      <c r="A162" s="2945" t="s">
        <v>29</v>
      </c>
      <c r="B162" s="2945" t="s">
        <v>3006</v>
      </c>
      <c r="C162" s="2945">
        <v>9620</v>
      </c>
      <c r="D162" s="2945">
        <v>9570</v>
      </c>
      <c r="E162" s="2945">
        <v>12320</v>
      </c>
      <c r="F162" s="2945">
        <v>2010</v>
      </c>
      <c r="G162" s="2945">
        <v>6160</v>
      </c>
    </row>
    <row r="163" spans="1:7" s="2779" customFormat="1" ht="14.25" customHeight="1">
      <c r="A163" s="2945" t="s">
        <v>29</v>
      </c>
      <c r="B163" s="2945" t="s">
        <v>3011</v>
      </c>
      <c r="C163" s="2945">
        <v>9320</v>
      </c>
      <c r="D163" s="2945">
        <v>9270</v>
      </c>
      <c r="E163" s="2945">
        <v>11790</v>
      </c>
      <c r="F163" s="2945">
        <v>1920</v>
      </c>
      <c r="G163" s="2945">
        <v>5960</v>
      </c>
    </row>
    <row r="164" spans="1:7" s="2779" customFormat="1" ht="14.25" customHeight="1">
      <c r="A164" s="2945" t="s">
        <v>29</v>
      </c>
      <c r="B164" s="2945" t="s">
        <v>3016</v>
      </c>
      <c r="C164" s="2945"/>
      <c r="D164" s="2945"/>
      <c r="E164" s="2945"/>
      <c r="F164" s="2945">
        <v>1980</v>
      </c>
      <c r="G164" s="2945"/>
    </row>
    <row r="165" spans="1:7" s="2779" customFormat="1" ht="14.25" customHeight="1">
      <c r="A165" s="2945" t="s">
        <v>29</v>
      </c>
      <c r="B165" s="2945" t="s">
        <v>3086</v>
      </c>
      <c r="C165" s="2945">
        <v>11060</v>
      </c>
      <c r="D165" s="2945">
        <v>11030</v>
      </c>
      <c r="E165" s="2945">
        <v>13850</v>
      </c>
      <c r="F165" s="2945">
        <v>2170</v>
      </c>
      <c r="G165" s="2945">
        <v>7090</v>
      </c>
    </row>
    <row r="166" spans="1:7" s="2779" customFormat="1" ht="14.25" customHeight="1">
      <c r="A166" s="2945" t="s">
        <v>29</v>
      </c>
      <c r="B166" s="2945" t="s">
        <v>3026</v>
      </c>
      <c r="C166" s="2945">
        <v>11050</v>
      </c>
      <c r="D166" s="2945">
        <v>11010</v>
      </c>
      <c r="E166" s="2945">
        <v>13920</v>
      </c>
      <c r="F166" s="2945">
        <v>2140</v>
      </c>
      <c r="G166" s="2945">
        <v>7080</v>
      </c>
    </row>
    <row r="167" spans="1:7" s="2779" customFormat="1" ht="14.25" customHeight="1">
      <c r="A167" s="2945" t="s">
        <v>29</v>
      </c>
      <c r="B167" s="2945" t="s">
        <v>3030</v>
      </c>
      <c r="C167" s="2945">
        <v>10930</v>
      </c>
      <c r="D167" s="2945">
        <v>10890</v>
      </c>
      <c r="E167" s="2945">
        <v>13790</v>
      </c>
      <c r="F167" s="2945">
        <v>2010</v>
      </c>
      <c r="G167" s="2945">
        <v>7000</v>
      </c>
    </row>
    <row r="168" spans="1:7" s="2779" customFormat="1" ht="14.25" customHeight="1">
      <c r="A168" s="2945" t="s">
        <v>29</v>
      </c>
      <c r="B168" s="2945" t="s">
        <v>3035</v>
      </c>
      <c r="C168" s="2945">
        <v>9420</v>
      </c>
      <c r="D168" s="2945">
        <v>9380</v>
      </c>
      <c r="E168" s="2945">
        <v>11970</v>
      </c>
      <c r="F168" s="2945"/>
      <c r="G168" s="2945">
        <v>6040</v>
      </c>
    </row>
    <row r="169" spans="1:7" s="2779" customFormat="1" ht="14.25" customHeight="1">
      <c r="A169" s="2945" t="s">
        <v>29</v>
      </c>
      <c r="B169" s="2945" t="s">
        <v>3087</v>
      </c>
      <c r="C169" s="2945"/>
      <c r="D169" s="2945"/>
      <c r="E169" s="2945"/>
      <c r="F169" s="2945">
        <v>2880</v>
      </c>
      <c r="G169" s="2945"/>
    </row>
    <row r="170" spans="1:7" s="2779" customFormat="1" ht="14.25" customHeight="1">
      <c r="A170" s="2945" t="s">
        <v>29</v>
      </c>
      <c r="B170" s="2945" t="s">
        <v>3043</v>
      </c>
      <c r="C170" s="2945"/>
      <c r="D170" s="2945"/>
      <c r="E170" s="2945"/>
      <c r="F170" s="2945">
        <v>2880</v>
      </c>
      <c r="G170" s="2945"/>
    </row>
    <row r="171" spans="1:7" s="2779" customFormat="1" ht="14.25" customHeight="1">
      <c r="A171" s="2945" t="s">
        <v>29</v>
      </c>
      <c r="B171" s="2945" t="s">
        <v>3046</v>
      </c>
      <c r="C171" s="2945"/>
      <c r="D171" s="2945"/>
      <c r="E171" s="2945"/>
      <c r="F171" s="2945">
        <v>2880</v>
      </c>
      <c r="G171" s="2945"/>
    </row>
    <row r="172" spans="1:7" s="2779" customFormat="1" ht="14.25" customHeight="1">
      <c r="A172" s="2945" t="s">
        <v>29</v>
      </c>
      <c r="B172" s="2945" t="s">
        <v>3048</v>
      </c>
      <c r="C172" s="2945"/>
      <c r="D172" s="2945"/>
      <c r="E172" s="2945"/>
      <c r="F172" s="2945">
        <v>2880</v>
      </c>
      <c r="G172" s="2945"/>
    </row>
    <row r="173" spans="1:7" s="2779" customFormat="1" ht="14.25" customHeight="1">
      <c r="A173" s="2945" t="s">
        <v>29</v>
      </c>
      <c r="B173" s="2945" t="s">
        <v>3050</v>
      </c>
      <c r="C173" s="2945"/>
      <c r="D173" s="2945"/>
      <c r="E173" s="2945"/>
      <c r="F173" s="2945">
        <v>2150</v>
      </c>
      <c r="G173" s="2945"/>
    </row>
    <row r="174" spans="1:7" s="2779" customFormat="1" ht="14.25" customHeight="1">
      <c r="A174" s="2945" t="s">
        <v>29</v>
      </c>
      <c r="B174" s="2945" t="s">
        <v>3052</v>
      </c>
      <c r="C174" s="2945"/>
      <c r="D174" s="2945"/>
      <c r="E174" s="2945"/>
      <c r="F174" s="2945">
        <v>2030</v>
      </c>
      <c r="G174" s="2945"/>
    </row>
    <row r="175" spans="1:7" s="2779" customFormat="1" ht="14.25" customHeight="1">
      <c r="A175" s="2945" t="s">
        <v>29</v>
      </c>
      <c r="B175" s="2945" t="s">
        <v>3054</v>
      </c>
      <c r="C175" s="2945"/>
      <c r="D175" s="2945"/>
      <c r="E175" s="2945"/>
      <c r="F175" s="2945">
        <v>2780</v>
      </c>
      <c r="G175" s="2945"/>
    </row>
    <row r="176" spans="1:7" s="2779" customFormat="1" ht="14.25" customHeight="1">
      <c r="A176" s="2945" t="s">
        <v>29</v>
      </c>
      <c r="B176" s="2945" t="s">
        <v>3056</v>
      </c>
      <c r="C176" s="2945"/>
      <c r="D176" s="2945"/>
      <c r="E176" s="2945"/>
      <c r="F176" s="2945">
        <v>2780</v>
      </c>
      <c r="G176" s="2945"/>
    </row>
    <row r="177" spans="1:7" s="2779" customFormat="1" ht="14.25" customHeight="1">
      <c r="A177" s="2945" t="s">
        <v>29</v>
      </c>
      <c r="B177" s="2945" t="s">
        <v>3088</v>
      </c>
      <c r="C177" s="2945"/>
      <c r="D177" s="2945"/>
      <c r="E177" s="2945"/>
      <c r="F177" s="2945">
        <v>2780</v>
      </c>
      <c r="G177" s="2945"/>
    </row>
    <row r="178" spans="1:7" s="2779" customFormat="1" ht="14.25" customHeight="1">
      <c r="A178" s="2945" t="s">
        <v>29</v>
      </c>
      <c r="B178" s="2945" t="s">
        <v>3089</v>
      </c>
      <c r="C178" s="2945"/>
      <c r="D178" s="2945"/>
      <c r="E178" s="2945"/>
      <c r="F178" s="2945">
        <v>2060</v>
      </c>
      <c r="G178" s="2945"/>
    </row>
    <row r="179" spans="1:7" s="2779" customFormat="1" ht="14.25" customHeight="1">
      <c r="A179" s="2945" t="s">
        <v>29</v>
      </c>
      <c r="B179" s="2945" t="s">
        <v>3090</v>
      </c>
      <c r="C179" s="2945"/>
      <c r="D179" s="2945"/>
      <c r="E179" s="2945"/>
      <c r="F179" s="2945">
        <v>2120</v>
      </c>
      <c r="G179" s="2945"/>
    </row>
    <row r="180" spans="1:7" s="2779" customFormat="1" ht="14.25" customHeight="1">
      <c r="A180" s="2945" t="s">
        <v>29</v>
      </c>
      <c r="B180" s="2945" t="s">
        <v>3062</v>
      </c>
      <c r="C180" s="2945"/>
      <c r="D180" s="2945"/>
      <c r="E180" s="2945"/>
      <c r="F180" s="2945">
        <v>2340</v>
      </c>
      <c r="G180" s="2945"/>
    </row>
    <row r="181" spans="1:7" s="2779" customFormat="1" ht="14.25" customHeight="1">
      <c r="A181" s="2945" t="s">
        <v>29</v>
      </c>
      <c r="B181" s="2945" t="s">
        <v>3063</v>
      </c>
      <c r="C181" s="2945"/>
      <c r="D181" s="2945"/>
      <c r="E181" s="2945"/>
      <c r="F181" s="2945">
        <v>2340</v>
      </c>
      <c r="G181" s="2945"/>
    </row>
    <row r="182" spans="1:7" s="2779" customFormat="1" ht="14.25" customHeight="1">
      <c r="A182" s="2945" t="s">
        <v>29</v>
      </c>
      <c r="B182" s="2945" t="s">
        <v>3064</v>
      </c>
      <c r="C182" s="2945"/>
      <c r="D182" s="2945"/>
      <c r="E182" s="2945"/>
      <c r="F182" s="2945">
        <v>2340</v>
      </c>
      <c r="G182" s="2945"/>
    </row>
    <row r="183" spans="1:7" s="2779" customFormat="1" ht="14.25" customHeight="1">
      <c r="A183" s="2945" t="s">
        <v>29</v>
      </c>
      <c r="B183" s="2945" t="s">
        <v>3065</v>
      </c>
      <c r="C183" s="2945"/>
      <c r="D183" s="2945"/>
      <c r="E183" s="2945"/>
      <c r="F183" s="2945">
        <v>2340</v>
      </c>
      <c r="G183" s="2945"/>
    </row>
    <row r="184" spans="1:7" s="2779" customFormat="1" ht="14.25" customHeight="1">
      <c r="A184" s="2945" t="s">
        <v>29</v>
      </c>
      <c r="B184" s="2945" t="s">
        <v>3066</v>
      </c>
      <c r="C184" s="2945"/>
      <c r="D184" s="2945"/>
      <c r="E184" s="2945"/>
      <c r="F184" s="2945">
        <v>2340</v>
      </c>
      <c r="G184" s="2945"/>
    </row>
    <row r="185" spans="1:7" s="2779" customFormat="1" ht="14.25" customHeight="1">
      <c r="A185" s="2945" t="s">
        <v>29</v>
      </c>
      <c r="B185" s="2945" t="s">
        <v>3067</v>
      </c>
      <c r="C185" s="2945"/>
      <c r="D185" s="2945"/>
      <c r="E185" s="2945"/>
      <c r="F185" s="2945">
        <v>2530</v>
      </c>
      <c r="G185" s="2945"/>
    </row>
    <row r="186" spans="1:7" s="2779" customFormat="1" ht="14.25" customHeight="1">
      <c r="A186" s="2945" t="s">
        <v>29</v>
      </c>
      <c r="B186" s="2945" t="s">
        <v>3068</v>
      </c>
      <c r="C186" s="2945"/>
      <c r="D186" s="2945"/>
      <c r="E186" s="2945"/>
      <c r="F186" s="2945">
        <v>2550</v>
      </c>
      <c r="G186" s="2945"/>
    </row>
    <row r="187" spans="1:7" s="2779" customFormat="1" ht="14.25" customHeight="1">
      <c r="A187" s="2945" t="s">
        <v>29</v>
      </c>
      <c r="B187" s="2945" t="s">
        <v>3069</v>
      </c>
      <c r="C187" s="2945"/>
      <c r="D187" s="2945"/>
      <c r="E187" s="2945"/>
      <c r="F187" s="2945">
        <v>2070</v>
      </c>
      <c r="G187" s="2945"/>
    </row>
    <row r="188" spans="1:7" s="2779" customFormat="1" ht="14.25" customHeight="1">
      <c r="A188" s="2945" t="s">
        <v>29</v>
      </c>
      <c r="B188" s="2945" t="s">
        <v>3070</v>
      </c>
      <c r="C188" s="2945"/>
      <c r="D188" s="2945"/>
      <c r="E188" s="2945"/>
      <c r="F188" s="2945">
        <v>2340</v>
      </c>
      <c r="G188" s="2945"/>
    </row>
    <row r="189" spans="1:7" s="2779" customFormat="1" ht="14.25" customHeight="1" thickBot="1">
      <c r="A189" s="2953" t="s">
        <v>29</v>
      </c>
      <c r="B189" s="2956" t="s">
        <v>3071</v>
      </c>
      <c r="C189" s="2956"/>
      <c r="D189" s="2956"/>
      <c r="E189" s="2956"/>
      <c r="F189" s="2956">
        <v>2050</v>
      </c>
      <c r="G189" s="2956"/>
    </row>
    <row r="190" spans="1:7" s="2779" customFormat="1" ht="14.25" customHeight="1">
      <c r="A190" s="2950" t="s">
        <v>304</v>
      </c>
      <c r="B190" s="2941" t="s">
        <v>3091</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3092</v>
      </c>
      <c r="C199" s="2945">
        <v>8690</v>
      </c>
      <c r="D199" s="2945">
        <v>8630</v>
      </c>
      <c r="E199" s="2945">
        <v>11350</v>
      </c>
      <c r="F199" s="2945">
        <v>1600</v>
      </c>
      <c r="G199" s="2958">
        <v>5450</v>
      </c>
    </row>
    <row r="200" spans="1:7" s="2779" customFormat="1" ht="14.25" customHeight="1">
      <c r="A200" s="2945" t="s">
        <v>304</v>
      </c>
      <c r="B200" s="2945" t="s">
        <v>2903</v>
      </c>
      <c r="C200" s="2945"/>
      <c r="D200" s="2945"/>
      <c r="E200" s="2945"/>
      <c r="F200" s="2945">
        <v>1510</v>
      </c>
      <c r="G200" s="2958"/>
    </row>
    <row r="201" spans="1:7" s="2779" customFormat="1" ht="14.25" customHeight="1">
      <c r="A201" s="2945" t="s">
        <v>304</v>
      </c>
      <c r="B201" s="2945" t="s">
        <v>3093</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3094</v>
      </c>
      <c r="C203" s="2945">
        <v>8130</v>
      </c>
      <c r="D203" s="2945">
        <v>8070</v>
      </c>
      <c r="E203" s="2945">
        <v>10820</v>
      </c>
      <c r="F203" s="2945">
        <v>1690</v>
      </c>
      <c r="G203" s="2958">
        <v>5100</v>
      </c>
    </row>
    <row r="204" spans="1:7" s="2779" customFormat="1" ht="14.25" customHeight="1">
      <c r="A204" s="2945" t="s">
        <v>304</v>
      </c>
      <c r="B204" s="2945" t="s">
        <v>2914</v>
      </c>
      <c r="C204" s="2945">
        <v>8350</v>
      </c>
      <c r="D204" s="2945">
        <v>8290</v>
      </c>
      <c r="E204" s="2945">
        <v>11080</v>
      </c>
      <c r="F204" s="2945">
        <v>1450</v>
      </c>
      <c r="G204" s="2958">
        <v>5240</v>
      </c>
    </row>
    <row r="205" spans="1:7" s="2779" customFormat="1" ht="14.25" customHeight="1">
      <c r="A205" s="2945" t="s">
        <v>304</v>
      </c>
      <c r="B205" s="2945" t="s">
        <v>2916</v>
      </c>
      <c r="C205" s="2945">
        <v>7190</v>
      </c>
      <c r="D205" s="2945">
        <v>7130</v>
      </c>
      <c r="E205" s="2945">
        <v>9490</v>
      </c>
      <c r="F205" s="2945">
        <v>1470</v>
      </c>
      <c r="G205" s="2958">
        <v>4510</v>
      </c>
    </row>
    <row r="206" spans="1:7" s="2779" customFormat="1" ht="14.25" customHeight="1">
      <c r="A206" s="2945" t="s">
        <v>304</v>
      </c>
      <c r="B206" s="2945" t="s">
        <v>2919</v>
      </c>
      <c r="C206" s="2945">
        <v>7000</v>
      </c>
      <c r="D206" s="2945">
        <v>6950</v>
      </c>
      <c r="E206" s="2945">
        <v>9170</v>
      </c>
      <c r="F206" s="2945">
        <v>1400</v>
      </c>
      <c r="G206" s="2958">
        <v>4380</v>
      </c>
    </row>
    <row r="207" spans="1:7" s="2779" customFormat="1" ht="14.25" customHeight="1">
      <c r="A207" s="2945" t="s">
        <v>304</v>
      </c>
      <c r="B207" s="2945" t="s">
        <v>2921</v>
      </c>
      <c r="C207" s="2945">
        <v>6950</v>
      </c>
      <c r="D207" s="2945">
        <v>6900</v>
      </c>
      <c r="E207" s="2945">
        <v>9110</v>
      </c>
      <c r="F207" s="2945">
        <v>1790</v>
      </c>
      <c r="G207" s="2958">
        <v>4360</v>
      </c>
    </row>
    <row r="208" spans="1:7" s="2779" customFormat="1" ht="14.25" customHeight="1">
      <c r="A208" s="2945" t="s">
        <v>304</v>
      </c>
      <c r="B208" s="2945" t="s">
        <v>3095</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2931</v>
      </c>
      <c r="C210" s="2945">
        <v>8710</v>
      </c>
      <c r="D210" s="2945">
        <v>8660</v>
      </c>
      <c r="E210" s="2945">
        <v>11440</v>
      </c>
      <c r="F210" s="2945">
        <v>1740</v>
      </c>
      <c r="G210" s="2958">
        <v>5470</v>
      </c>
    </row>
    <row r="211" spans="1:7" s="2779" customFormat="1" ht="14.25" customHeight="1">
      <c r="A211" s="2945" t="s">
        <v>304</v>
      </c>
      <c r="B211" s="2945" t="s">
        <v>3096</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3097</v>
      </c>
      <c r="C214" s="2945">
        <v>8090</v>
      </c>
      <c r="D214" s="2945">
        <v>8030</v>
      </c>
      <c r="E214" s="2945">
        <v>10780</v>
      </c>
      <c r="F214" s="2945">
        <v>1570</v>
      </c>
      <c r="G214" s="2958">
        <v>5070</v>
      </c>
    </row>
    <row r="215" spans="1:7" s="2779" customFormat="1" ht="14.25" customHeight="1">
      <c r="A215" s="2945" t="s">
        <v>304</v>
      </c>
      <c r="B215" s="2945" t="s">
        <v>3098</v>
      </c>
      <c r="C215" s="2945">
        <v>7950</v>
      </c>
      <c r="D215" s="2945">
        <v>7900</v>
      </c>
      <c r="E215" s="2945">
        <v>10560</v>
      </c>
      <c r="F215" s="2945">
        <v>1630</v>
      </c>
      <c r="G215" s="2958">
        <v>4990</v>
      </c>
    </row>
    <row r="216" spans="1:7" s="2779" customFormat="1" ht="14.25" customHeight="1">
      <c r="A216" s="2945" t="s">
        <v>304</v>
      </c>
      <c r="B216" s="2945" t="s">
        <v>3099</v>
      </c>
      <c r="C216" s="2945">
        <v>8490</v>
      </c>
      <c r="D216" s="2945">
        <v>8440</v>
      </c>
      <c r="E216" s="2945">
        <v>11260</v>
      </c>
      <c r="F216" s="2945">
        <v>1690</v>
      </c>
      <c r="G216" s="2958">
        <v>5330</v>
      </c>
    </row>
    <row r="217" spans="1:7" s="2779" customFormat="1" ht="14.25" customHeight="1">
      <c r="A217" s="2945" t="s">
        <v>304</v>
      </c>
      <c r="B217" s="2945" t="s">
        <v>2964</v>
      </c>
      <c r="C217" s="2945">
        <v>8200</v>
      </c>
      <c r="D217" s="2945">
        <v>8150</v>
      </c>
      <c r="E217" s="2945">
        <v>10910</v>
      </c>
      <c r="F217" s="2945">
        <v>1670</v>
      </c>
      <c r="G217" s="2958">
        <v>5150</v>
      </c>
    </row>
    <row r="218" spans="1:7" s="2779" customFormat="1" ht="14.25" customHeight="1">
      <c r="A218" s="2945" t="s">
        <v>304</v>
      </c>
      <c r="B218" s="2945" t="s">
        <v>3100</v>
      </c>
      <c r="C218" s="2945"/>
      <c r="D218" s="2945"/>
      <c r="E218" s="2945"/>
      <c r="F218" s="2945">
        <v>2040</v>
      </c>
      <c r="G218" s="2958"/>
    </row>
    <row r="219" spans="1:7" s="2779" customFormat="1" ht="14.25" customHeight="1">
      <c r="A219" s="2945" t="s">
        <v>304</v>
      </c>
      <c r="B219" s="2945" t="s">
        <v>3101</v>
      </c>
      <c r="C219" s="2945"/>
      <c r="D219" s="2945"/>
      <c r="E219" s="2945"/>
      <c r="F219" s="2945">
        <v>2040</v>
      </c>
      <c r="G219" s="2958"/>
    </row>
    <row r="220" spans="1:7" s="2779" customFormat="1" ht="14.25" customHeight="1">
      <c r="A220" s="2945" t="s">
        <v>304</v>
      </c>
      <c r="B220" s="2945" t="s">
        <v>3102</v>
      </c>
      <c r="C220" s="2945"/>
      <c r="D220" s="2945"/>
      <c r="E220" s="2945"/>
      <c r="F220" s="2945">
        <v>2040</v>
      </c>
      <c r="G220" s="2958"/>
    </row>
    <row r="221" spans="1:7" s="2779" customFormat="1" ht="14.25" customHeight="1">
      <c r="A221" s="2945" t="s">
        <v>304</v>
      </c>
      <c r="B221" s="2945" t="s">
        <v>3103</v>
      </c>
      <c r="C221" s="2945"/>
      <c r="D221" s="2945"/>
      <c r="E221" s="2945"/>
      <c r="F221" s="2945">
        <v>2040</v>
      </c>
      <c r="G221" s="2958"/>
    </row>
    <row r="222" spans="1:7" s="2779" customFormat="1" ht="14.25" customHeight="1">
      <c r="A222" s="2945" t="s">
        <v>304</v>
      </c>
      <c r="B222" s="2945" t="s">
        <v>3104</v>
      </c>
      <c r="C222" s="2945"/>
      <c r="D222" s="2945"/>
      <c r="E222" s="2945"/>
      <c r="F222" s="2945">
        <v>2040</v>
      </c>
      <c r="G222" s="2958"/>
    </row>
    <row r="223" spans="1:7" s="2779" customFormat="1" ht="14.25" customHeight="1">
      <c r="A223" s="2945" t="s">
        <v>304</v>
      </c>
      <c r="B223" s="2945" t="s">
        <v>3105</v>
      </c>
      <c r="C223" s="2945"/>
      <c r="D223" s="2945"/>
      <c r="E223" s="2945"/>
      <c r="F223" s="2945">
        <v>1930</v>
      </c>
      <c r="G223" s="2958"/>
    </row>
    <row r="224" spans="1:7" s="2779" customFormat="1" ht="14.25" customHeight="1">
      <c r="A224" s="2945" t="s">
        <v>304</v>
      </c>
      <c r="B224" s="2945" t="s">
        <v>3106</v>
      </c>
      <c r="C224" s="2945"/>
      <c r="D224" s="2945"/>
      <c r="E224" s="2945"/>
      <c r="F224" s="2945">
        <v>1930</v>
      </c>
      <c r="G224" s="2958"/>
    </row>
    <row r="225" spans="1:7" s="2779" customFormat="1" ht="14.25" customHeight="1">
      <c r="A225" s="2945" t="s">
        <v>304</v>
      </c>
      <c r="B225" s="2945" t="s">
        <v>3107</v>
      </c>
      <c r="C225" s="2945"/>
      <c r="D225" s="2945"/>
      <c r="E225" s="2945"/>
      <c r="F225" s="2945">
        <v>1930</v>
      </c>
      <c r="G225" s="2958"/>
    </row>
    <row r="226" spans="1:7" s="2779" customFormat="1" ht="14.25" customHeight="1">
      <c r="A226" s="2945" t="s">
        <v>304</v>
      </c>
      <c r="B226" s="2945" t="s">
        <v>3108</v>
      </c>
      <c r="C226" s="2945"/>
      <c r="D226" s="2945"/>
      <c r="E226" s="2945"/>
      <c r="F226" s="2945">
        <v>1700</v>
      </c>
      <c r="G226" s="2958"/>
    </row>
    <row r="227" spans="1:7" s="2779" customFormat="1" ht="14.25" customHeight="1">
      <c r="A227" s="2945" t="s">
        <v>304</v>
      </c>
      <c r="B227" s="2945" t="s">
        <v>3109</v>
      </c>
      <c r="C227" s="2945"/>
      <c r="D227" s="2945"/>
      <c r="E227" s="2945"/>
      <c r="F227" s="2945">
        <v>1520</v>
      </c>
      <c r="G227" s="2958"/>
    </row>
    <row r="228" spans="1:7" s="2779" customFormat="1" ht="14.25" customHeight="1">
      <c r="A228" s="2945" t="s">
        <v>304</v>
      </c>
      <c r="B228" s="2945" t="s">
        <v>3110</v>
      </c>
      <c r="C228" s="2945"/>
      <c r="D228" s="2945"/>
      <c r="E228" s="2945"/>
      <c r="F228" s="2945">
        <v>1520</v>
      </c>
      <c r="G228" s="2958"/>
    </row>
    <row r="229" spans="1:7" s="2779" customFormat="1" ht="14.25" customHeight="1">
      <c r="A229" s="2945" t="s">
        <v>304</v>
      </c>
      <c r="B229" s="2945" t="s">
        <v>3027</v>
      </c>
      <c r="C229" s="2945"/>
      <c r="D229" s="2945"/>
      <c r="E229" s="2945"/>
      <c r="F229" s="2945">
        <v>1520</v>
      </c>
      <c r="G229" s="2958"/>
    </row>
    <row r="230" spans="1:7" s="2779" customFormat="1" ht="14.25" customHeight="1">
      <c r="A230" s="2945" t="s">
        <v>304</v>
      </c>
      <c r="B230" s="2945" t="s">
        <v>3111</v>
      </c>
      <c r="C230" s="2945"/>
      <c r="D230" s="2945"/>
      <c r="E230" s="2945"/>
      <c r="F230" s="2945">
        <v>1820</v>
      </c>
      <c r="G230" s="2958"/>
    </row>
    <row r="231" spans="1:7" s="2779" customFormat="1" ht="14.25" customHeight="1">
      <c r="A231" s="2945" t="s">
        <v>304</v>
      </c>
      <c r="B231" s="2945" t="s">
        <v>3112</v>
      </c>
      <c r="C231" s="2945"/>
      <c r="D231" s="2945"/>
      <c r="E231" s="2945"/>
      <c r="F231" s="2945">
        <v>1760</v>
      </c>
      <c r="G231" s="2958"/>
    </row>
    <row r="232" spans="1:7" s="2779" customFormat="1" ht="14.25" customHeight="1">
      <c r="A232" s="2945" t="s">
        <v>304</v>
      </c>
      <c r="B232" s="2945" t="s">
        <v>3113</v>
      </c>
      <c r="C232" s="2945"/>
      <c r="D232" s="2945"/>
      <c r="E232" s="2945"/>
      <c r="F232" s="2945">
        <v>1840</v>
      </c>
      <c r="G232" s="2958"/>
    </row>
    <row r="233" spans="1:7" s="2779" customFormat="1" ht="14.25" customHeight="1" thickBot="1">
      <c r="A233" s="2959" t="s">
        <v>304</v>
      </c>
      <c r="B233" s="2952" t="s">
        <v>3044</v>
      </c>
      <c r="C233" s="2952"/>
      <c r="D233" s="2952"/>
      <c r="E233" s="2952"/>
      <c r="F233" s="2952">
        <v>1770</v>
      </c>
      <c r="G233" s="2960"/>
    </row>
    <row r="234" spans="1:7" s="2779" customFormat="1" ht="14.25" customHeight="1">
      <c r="A234" s="2950" t="s">
        <v>305</v>
      </c>
      <c r="B234" s="2941" t="s">
        <v>3114</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2885</v>
      </c>
      <c r="C238" s="2945">
        <v>6920</v>
      </c>
      <c r="D238" s="2945">
        <v>6890</v>
      </c>
      <c r="E238" s="2945">
        <v>8640</v>
      </c>
      <c r="F238" s="2945">
        <v>1310</v>
      </c>
      <c r="G238" s="2945">
        <v>4230</v>
      </c>
    </row>
    <row r="239" spans="1:7" s="2779" customFormat="1" ht="14.25" customHeight="1">
      <c r="A239" s="2945" t="s">
        <v>305</v>
      </c>
      <c r="B239" s="2945" t="s">
        <v>3115</v>
      </c>
      <c r="C239" s="2945">
        <v>6780</v>
      </c>
      <c r="D239" s="2945">
        <v>6750</v>
      </c>
      <c r="E239" s="2945">
        <v>8440</v>
      </c>
      <c r="F239" s="2945">
        <v>1160</v>
      </c>
      <c r="G239" s="2945">
        <v>4140</v>
      </c>
    </row>
    <row r="240" spans="1:7" s="2779" customFormat="1" ht="14.25" customHeight="1">
      <c r="A240" s="2945" t="s">
        <v>305</v>
      </c>
      <c r="B240" s="2945" t="s">
        <v>3116</v>
      </c>
      <c r="C240" s="2945">
        <v>5420</v>
      </c>
      <c r="D240" s="2945">
        <v>5380</v>
      </c>
      <c r="E240" s="2945">
        <v>6640</v>
      </c>
      <c r="F240" s="2945">
        <v>1020</v>
      </c>
      <c r="G240" s="2945">
        <v>3300</v>
      </c>
    </row>
    <row r="241" spans="1:7" s="2779" customFormat="1" ht="14.25" customHeight="1">
      <c r="A241" s="2945" t="s">
        <v>305</v>
      </c>
      <c r="B241" s="2945" t="s">
        <v>3117</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3118</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3119</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3120</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3121</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3122</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2947</v>
      </c>
      <c r="C258" s="2945">
        <v>6190</v>
      </c>
      <c r="D258" s="2945">
        <v>6160</v>
      </c>
      <c r="E258" s="2945">
        <v>7680</v>
      </c>
      <c r="F258" s="2945">
        <v>1170</v>
      </c>
      <c r="G258" s="2945">
        <v>3780</v>
      </c>
    </row>
    <row r="259" spans="1:7" s="2779" customFormat="1" ht="14.25" customHeight="1">
      <c r="A259" s="2945" t="s">
        <v>305</v>
      </c>
      <c r="B259" s="2945" t="s">
        <v>3123</v>
      </c>
      <c r="C259" s="2945">
        <v>7610</v>
      </c>
      <c r="D259" s="2945">
        <v>7570</v>
      </c>
      <c r="E259" s="2945">
        <v>9350</v>
      </c>
      <c r="F259" s="2945">
        <v>1350</v>
      </c>
      <c r="G259" s="2945">
        <v>4650</v>
      </c>
    </row>
    <row r="260" spans="1:7" s="2779" customFormat="1" ht="14.25" customHeight="1">
      <c r="A260" s="2945" t="s">
        <v>305</v>
      </c>
      <c r="B260" s="2945" t="s">
        <v>3124</v>
      </c>
      <c r="C260" s="2945">
        <v>6920</v>
      </c>
      <c r="D260" s="2945">
        <v>6880</v>
      </c>
      <c r="E260" s="2945">
        <v>8380</v>
      </c>
      <c r="F260" s="2945">
        <v>1160</v>
      </c>
      <c r="G260" s="2945">
        <v>4220</v>
      </c>
    </row>
    <row r="261" spans="1:7" s="2779" customFormat="1" ht="14.25" customHeight="1">
      <c r="A261" s="2945" t="s">
        <v>305</v>
      </c>
      <c r="B261" s="2945" t="s">
        <v>3125</v>
      </c>
      <c r="C261" s="2945">
        <v>6850</v>
      </c>
      <c r="D261" s="2945">
        <v>6810</v>
      </c>
      <c r="E261" s="2945">
        <v>8290</v>
      </c>
      <c r="F261" s="2945">
        <v>1130</v>
      </c>
      <c r="G261" s="2945">
        <v>4180</v>
      </c>
    </row>
    <row r="262" spans="1:7" s="2779" customFormat="1" ht="14.25" customHeight="1">
      <c r="A262" s="2945" t="s">
        <v>305</v>
      </c>
      <c r="B262" s="2945" t="s">
        <v>3126</v>
      </c>
      <c r="C262" s="2945">
        <v>5860</v>
      </c>
      <c r="D262" s="2945">
        <v>5820</v>
      </c>
      <c r="E262" s="2945">
        <v>7640</v>
      </c>
      <c r="F262" s="2945">
        <v>1070</v>
      </c>
      <c r="G262" s="2945">
        <v>3570</v>
      </c>
    </row>
    <row r="263" spans="1:7" s="2779" customFormat="1" ht="14.25" customHeight="1">
      <c r="A263" s="2945" t="s">
        <v>305</v>
      </c>
      <c r="B263" s="2945" t="s">
        <v>3127</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3128</v>
      </c>
      <c r="C265" s="2945"/>
      <c r="D265" s="2945"/>
      <c r="E265" s="2945"/>
      <c r="F265" s="2945">
        <v>1500</v>
      </c>
      <c r="G265" s="2945"/>
    </row>
    <row r="266" spans="1:7" s="2779" customFormat="1" ht="14.25" customHeight="1">
      <c r="A266" s="2945" t="s">
        <v>305</v>
      </c>
      <c r="B266" s="2945" t="s">
        <v>3129</v>
      </c>
      <c r="C266" s="2945"/>
      <c r="D266" s="2945"/>
      <c r="E266" s="2945"/>
      <c r="F266" s="2945">
        <v>1500</v>
      </c>
      <c r="G266" s="2945"/>
    </row>
    <row r="267" spans="1:7" s="2779" customFormat="1" ht="14.25" customHeight="1">
      <c r="A267" s="2945" t="s">
        <v>305</v>
      </c>
      <c r="B267" s="2945" t="s">
        <v>3130</v>
      </c>
      <c r="C267" s="2945"/>
      <c r="D267" s="2945"/>
      <c r="E267" s="2945"/>
      <c r="F267" s="2945">
        <v>1500</v>
      </c>
      <c r="G267" s="2945"/>
    </row>
    <row r="268" spans="1:7" s="2779" customFormat="1" ht="14.25" customHeight="1">
      <c r="A268" s="2945" t="s">
        <v>305</v>
      </c>
      <c r="B268" s="2945" t="s">
        <v>3131</v>
      </c>
      <c r="C268" s="2945"/>
      <c r="D268" s="2945"/>
      <c r="E268" s="2945"/>
      <c r="F268" s="2945">
        <v>1290</v>
      </c>
      <c r="G268" s="2945"/>
    </row>
    <row r="269" spans="1:7" s="2779" customFormat="1" ht="14.25" customHeight="1">
      <c r="A269" s="2945" t="s">
        <v>305</v>
      </c>
      <c r="B269" s="2945" t="s">
        <v>3132</v>
      </c>
      <c r="C269" s="2945"/>
      <c r="D269" s="2945"/>
      <c r="E269" s="2945"/>
      <c r="F269" s="2945">
        <v>1150</v>
      </c>
      <c r="G269" s="2945"/>
    </row>
    <row r="270" spans="1:7" s="2779" customFormat="1" ht="14.25" customHeight="1">
      <c r="A270" s="2945" t="s">
        <v>305</v>
      </c>
      <c r="B270" s="2945" t="s">
        <v>3133</v>
      </c>
      <c r="C270" s="2945"/>
      <c r="D270" s="2945"/>
      <c r="E270" s="2945"/>
      <c r="F270" s="2945">
        <v>1380</v>
      </c>
      <c r="G270" s="2945"/>
    </row>
    <row r="271" spans="1:7" s="2779" customFormat="1" ht="14.25" customHeight="1">
      <c r="A271" s="2945" t="s">
        <v>305</v>
      </c>
      <c r="B271" s="2945" t="s">
        <v>3134</v>
      </c>
      <c r="C271" s="2945"/>
      <c r="D271" s="2945"/>
      <c r="E271" s="2945"/>
      <c r="F271" s="2945">
        <v>1460</v>
      </c>
      <c r="G271" s="2945"/>
    </row>
    <row r="272" spans="1:7" s="2779" customFormat="1" ht="14.25" customHeight="1">
      <c r="A272" s="2945" t="s">
        <v>305</v>
      </c>
      <c r="B272" s="2945" t="s">
        <v>3135</v>
      </c>
      <c r="C272" s="2945"/>
      <c r="D272" s="2945"/>
      <c r="E272" s="2945"/>
      <c r="F272" s="2945">
        <v>1460</v>
      </c>
      <c r="G272" s="2945"/>
    </row>
    <row r="273" spans="1:7" s="2779" customFormat="1" ht="14.25" customHeight="1">
      <c r="A273" s="2945" t="s">
        <v>305</v>
      </c>
      <c r="B273" s="2945" t="s">
        <v>3028</v>
      </c>
      <c r="C273" s="2945"/>
      <c r="D273" s="2945"/>
      <c r="E273" s="2945"/>
      <c r="F273" s="2945">
        <v>1490</v>
      </c>
      <c r="G273" s="2945"/>
    </row>
    <row r="274" spans="1:7" s="2779" customFormat="1" ht="14.25" customHeight="1">
      <c r="A274" s="2945" t="s">
        <v>305</v>
      </c>
      <c r="B274" s="2945" t="s">
        <v>3136</v>
      </c>
      <c r="C274" s="2945"/>
      <c r="D274" s="2945"/>
      <c r="E274" s="2945"/>
      <c r="F274" s="2945">
        <v>1490</v>
      </c>
      <c r="G274" s="2945"/>
    </row>
    <row r="275" spans="1:7" s="2779" customFormat="1" ht="14.25" customHeight="1">
      <c r="A275" s="2945" t="s">
        <v>305</v>
      </c>
      <c r="B275" s="2945" t="s">
        <v>3137</v>
      </c>
      <c r="C275" s="2945"/>
      <c r="D275" s="2945"/>
      <c r="E275" s="2945"/>
      <c r="F275" s="2945">
        <v>1220</v>
      </c>
      <c r="G275" s="2945"/>
    </row>
    <row r="276" spans="1:7" s="2779" customFormat="1" ht="14.25" customHeight="1" thickBot="1">
      <c r="A276" s="2953" t="s">
        <v>305</v>
      </c>
      <c r="B276" s="2955" t="s">
        <v>3138</v>
      </c>
      <c r="C276" s="2956"/>
      <c r="D276" s="2956"/>
      <c r="E276" s="2956"/>
      <c r="F276" s="2956">
        <v>1380</v>
      </c>
      <c r="G276" s="2956"/>
    </row>
    <row r="277" spans="1:7" s="2779" customFormat="1" ht="14.25" customHeight="1">
      <c r="A277" s="2950" t="s">
        <v>306</v>
      </c>
      <c r="B277" s="2941" t="s">
        <v>3139</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3140</v>
      </c>
      <c r="C279" s="2945">
        <v>4760</v>
      </c>
      <c r="D279" s="2945">
        <v>4720</v>
      </c>
      <c r="E279" s="2945">
        <v>5540</v>
      </c>
      <c r="F279" s="2945">
        <v>810</v>
      </c>
      <c r="G279" s="2958">
        <v>2850</v>
      </c>
    </row>
    <row r="280" spans="1:7" s="2779" customFormat="1" ht="14.25" customHeight="1">
      <c r="A280" s="2945" t="s">
        <v>306</v>
      </c>
      <c r="B280" s="2945" t="s">
        <v>3141</v>
      </c>
      <c r="C280" s="2945">
        <v>4010</v>
      </c>
      <c r="D280" s="2945">
        <v>3950</v>
      </c>
      <c r="E280" s="2945">
        <v>4710</v>
      </c>
      <c r="F280" s="2945">
        <v>800</v>
      </c>
      <c r="G280" s="2958">
        <v>2390</v>
      </c>
    </row>
    <row r="281" spans="1:7" s="2779" customFormat="1" ht="14.25" customHeight="1">
      <c r="A281" s="2945" t="s">
        <v>306</v>
      </c>
      <c r="B281" s="2945" t="s">
        <v>3142</v>
      </c>
      <c r="C281" s="2945">
        <v>4480</v>
      </c>
      <c r="D281" s="2945">
        <v>4420</v>
      </c>
      <c r="E281" s="2945">
        <v>5230</v>
      </c>
      <c r="F281" s="2945">
        <v>870</v>
      </c>
      <c r="G281" s="2958">
        <v>2660</v>
      </c>
    </row>
    <row r="282" spans="1:7" s="2779" customFormat="1" ht="14.25" customHeight="1">
      <c r="A282" s="2945" t="s">
        <v>306</v>
      </c>
      <c r="B282" s="2945" t="s">
        <v>3143</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3144</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3145</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2920</v>
      </c>
      <c r="C293" s="2945">
        <v>5320</v>
      </c>
      <c r="D293" s="2945">
        <v>5270</v>
      </c>
      <c r="E293" s="2945">
        <v>6160</v>
      </c>
      <c r="F293" s="2945">
        <v>990</v>
      </c>
      <c r="G293" s="2958">
        <v>3170</v>
      </c>
    </row>
    <row r="294" spans="1:7" s="2779" customFormat="1" ht="14.25" customHeight="1">
      <c r="A294" s="2945" t="s">
        <v>306</v>
      </c>
      <c r="B294" s="2945" t="s">
        <v>3146</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2939</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3147</v>
      </c>
      <c r="C302" s="2945">
        <v>5520</v>
      </c>
      <c r="D302" s="2945">
        <v>5470</v>
      </c>
      <c r="E302" s="2945">
        <v>6410</v>
      </c>
      <c r="F302" s="2945">
        <v>950</v>
      </c>
      <c r="G302" s="2958">
        <v>3300</v>
      </c>
    </row>
    <row r="303" spans="1:7" s="2779" customFormat="1" ht="14.25" customHeight="1">
      <c r="A303" s="2945" t="s">
        <v>306</v>
      </c>
      <c r="B303" s="2945" t="s">
        <v>2959</v>
      </c>
      <c r="C303" s="2945">
        <v>5630</v>
      </c>
      <c r="D303" s="2945">
        <v>5590</v>
      </c>
      <c r="E303" s="2945">
        <v>6550</v>
      </c>
      <c r="F303" s="2945">
        <v>1010</v>
      </c>
      <c r="G303" s="2958">
        <v>3370</v>
      </c>
    </row>
    <row r="304" spans="1:7" s="2779" customFormat="1" ht="14.25" customHeight="1">
      <c r="A304" s="2945" t="s">
        <v>306</v>
      </c>
      <c r="B304" s="2945" t="s">
        <v>2966</v>
      </c>
      <c r="C304" s="2945">
        <v>5680</v>
      </c>
      <c r="D304" s="2945">
        <v>5620</v>
      </c>
      <c r="E304" s="2945">
        <v>6620</v>
      </c>
      <c r="F304" s="2945">
        <v>1050</v>
      </c>
      <c r="G304" s="2958">
        <v>3390</v>
      </c>
    </row>
    <row r="305" spans="1:7" s="2779" customFormat="1" ht="14.25" customHeight="1">
      <c r="A305" s="2945" t="s">
        <v>306</v>
      </c>
      <c r="B305" s="2945" t="s">
        <v>2972</v>
      </c>
      <c r="C305" s="2945">
        <v>5590</v>
      </c>
      <c r="D305" s="2945">
        <v>5530</v>
      </c>
      <c r="E305" s="2945">
        <v>6460</v>
      </c>
      <c r="F305" s="2945">
        <v>900</v>
      </c>
      <c r="G305" s="2958">
        <v>3340</v>
      </c>
    </row>
    <row r="306" spans="1:7" s="2779" customFormat="1" ht="14.25" customHeight="1">
      <c r="A306" s="2945" t="s">
        <v>306</v>
      </c>
      <c r="B306" s="2945" t="s">
        <v>3148</v>
      </c>
      <c r="C306" s="2945">
        <v>5560</v>
      </c>
      <c r="D306" s="2945">
        <v>5510</v>
      </c>
      <c r="E306" s="2945">
        <v>6440</v>
      </c>
      <c r="F306" s="2945">
        <v>900</v>
      </c>
      <c r="G306" s="2958">
        <v>3320</v>
      </c>
    </row>
    <row r="307" spans="1:7" s="2779" customFormat="1" ht="14.25" customHeight="1">
      <c r="A307" s="2945" t="s">
        <v>306</v>
      </c>
      <c r="B307" s="2945" t="s">
        <v>2984</v>
      </c>
      <c r="C307" s="2945">
        <v>5650</v>
      </c>
      <c r="D307" s="2945">
        <v>5600</v>
      </c>
      <c r="E307" s="2945">
        <v>6590</v>
      </c>
      <c r="F307" s="2945">
        <v>930</v>
      </c>
      <c r="G307" s="2958">
        <v>3380</v>
      </c>
    </row>
    <row r="308" spans="1:7" s="2779" customFormat="1" ht="14.25" customHeight="1">
      <c r="A308" s="2945" t="s">
        <v>306</v>
      </c>
      <c r="B308" s="2945" t="s">
        <v>3149</v>
      </c>
      <c r="C308" s="2945">
        <v>5620</v>
      </c>
      <c r="D308" s="2945">
        <v>5580</v>
      </c>
      <c r="E308" s="2945">
        <v>6540</v>
      </c>
      <c r="F308" s="2945">
        <v>910</v>
      </c>
      <c r="G308" s="2958">
        <v>3370</v>
      </c>
    </row>
    <row r="309" spans="1:7" s="2779" customFormat="1" ht="14.25" customHeight="1">
      <c r="A309" s="2945" t="s">
        <v>306</v>
      </c>
      <c r="B309" s="2945" t="s">
        <v>3150</v>
      </c>
      <c r="C309" s="2945">
        <v>5060</v>
      </c>
      <c r="D309" s="2945">
        <v>5020</v>
      </c>
      <c r="E309" s="2945">
        <v>6370</v>
      </c>
      <c r="F309" s="2945">
        <v>800</v>
      </c>
      <c r="G309" s="2958">
        <v>3020</v>
      </c>
    </row>
    <row r="310" spans="1:7" s="2779" customFormat="1" ht="14.25" customHeight="1">
      <c r="A310" s="2945" t="s">
        <v>306</v>
      </c>
      <c r="B310" s="2945" t="s">
        <v>2999</v>
      </c>
      <c r="C310" s="2945">
        <v>5150</v>
      </c>
      <c r="D310" s="2945">
        <v>5110</v>
      </c>
      <c r="E310" s="2945">
        <v>6500</v>
      </c>
      <c r="F310" s="2945">
        <v>880</v>
      </c>
      <c r="G310" s="2958">
        <v>3080</v>
      </c>
    </row>
    <row r="311" spans="1:7" s="2779" customFormat="1" ht="14.25" customHeight="1">
      <c r="A311" s="2945" t="s">
        <v>306</v>
      </c>
      <c r="B311" s="2945" t="s">
        <v>3151</v>
      </c>
      <c r="C311" s="2945">
        <v>4750</v>
      </c>
      <c r="D311" s="2945">
        <v>4710</v>
      </c>
      <c r="E311" s="2945">
        <v>5510</v>
      </c>
      <c r="F311" s="2945">
        <v>880</v>
      </c>
      <c r="G311" s="2958">
        <v>2840</v>
      </c>
    </row>
    <row r="312" spans="1:7" s="2779" customFormat="1" ht="14.25" customHeight="1">
      <c r="A312" s="2945" t="s">
        <v>306</v>
      </c>
      <c r="B312" s="2945" t="s">
        <v>3009</v>
      </c>
      <c r="C312" s="2945">
        <v>4690</v>
      </c>
      <c r="D312" s="2945">
        <v>4640</v>
      </c>
      <c r="E312" s="2945">
        <v>5420</v>
      </c>
      <c r="F312" s="2945">
        <v>800</v>
      </c>
      <c r="G312" s="2958">
        <v>2800</v>
      </c>
    </row>
    <row r="313" spans="1:7" s="2779" customFormat="1" ht="14.25" customHeight="1">
      <c r="A313" s="2945" t="s">
        <v>306</v>
      </c>
      <c r="B313" s="2945" t="s">
        <v>3014</v>
      </c>
      <c r="C313" s="2945">
        <v>4810</v>
      </c>
      <c r="D313" s="2945">
        <v>4760</v>
      </c>
      <c r="E313" s="2945">
        <v>5550</v>
      </c>
      <c r="F313" s="2945">
        <v>920</v>
      </c>
      <c r="G313" s="2958">
        <v>2870</v>
      </c>
    </row>
    <row r="314" spans="1:7" s="2779" customFormat="1" ht="14.25" customHeight="1">
      <c r="A314" s="2945" t="s">
        <v>306</v>
      </c>
      <c r="B314" s="2945" t="s">
        <v>3152</v>
      </c>
      <c r="C314" s="2945"/>
      <c r="D314" s="2945"/>
      <c r="E314" s="2945"/>
      <c r="F314" s="2945">
        <v>1020</v>
      </c>
      <c r="G314" s="2958"/>
    </row>
    <row r="315" spans="1:7" s="2779" customFormat="1" ht="14.25" customHeight="1">
      <c r="A315" s="2945" t="s">
        <v>306</v>
      </c>
      <c r="B315" s="2945" t="s">
        <v>3153</v>
      </c>
      <c r="C315" s="2945"/>
      <c r="D315" s="2945"/>
      <c r="E315" s="2945"/>
      <c r="F315" s="2945">
        <v>1050</v>
      </c>
      <c r="G315" s="2958"/>
    </row>
    <row r="316" spans="1:7" s="2779" customFormat="1" ht="14.25" customHeight="1">
      <c r="A316" s="2945" t="s">
        <v>306</v>
      </c>
      <c r="B316" s="2945" t="s">
        <v>3029</v>
      </c>
      <c r="C316" s="2945"/>
      <c r="D316" s="2945"/>
      <c r="E316" s="2945"/>
      <c r="F316" s="2945">
        <v>900</v>
      </c>
      <c r="G316" s="2958"/>
    </row>
    <row r="317" spans="1:7" s="2779" customFormat="1" ht="14.25" customHeight="1">
      <c r="A317" s="2945" t="s">
        <v>306</v>
      </c>
      <c r="B317" s="2945" t="s">
        <v>3154</v>
      </c>
      <c r="C317" s="2945"/>
      <c r="D317" s="2945"/>
      <c r="E317" s="2945"/>
      <c r="F317" s="2945">
        <v>920</v>
      </c>
      <c r="G317" s="2958"/>
    </row>
    <row r="318" spans="1:7" s="2779" customFormat="1" ht="14.25" customHeight="1">
      <c r="A318" s="2945" t="s">
        <v>306</v>
      </c>
      <c r="B318" s="2945" t="s">
        <v>3155</v>
      </c>
      <c r="C318" s="2945"/>
      <c r="D318" s="2945"/>
      <c r="E318" s="2945"/>
      <c r="F318" s="2945">
        <v>1080</v>
      </c>
      <c r="G318" s="2958"/>
    </row>
    <row r="319" spans="1:7" s="2779" customFormat="1" ht="14.25" customHeight="1">
      <c r="A319" s="2945" t="s">
        <v>306</v>
      </c>
      <c r="B319" s="2945" t="s">
        <v>3042</v>
      </c>
      <c r="C319" s="2945"/>
      <c r="D319" s="2945"/>
      <c r="E319" s="2945"/>
      <c r="F319" s="2945">
        <v>1020</v>
      </c>
      <c r="G319" s="2958"/>
    </row>
    <row r="320" spans="1:7" s="2779" customFormat="1" ht="14.25" customHeight="1">
      <c r="A320" s="2945" t="s">
        <v>306</v>
      </c>
      <c r="B320" s="2945" t="s">
        <v>3045</v>
      </c>
      <c r="C320" s="2945"/>
      <c r="D320" s="2945"/>
      <c r="E320" s="2945"/>
      <c r="F320" s="2945">
        <v>1050</v>
      </c>
      <c r="G320" s="2958"/>
    </row>
    <row r="321" spans="1:7" s="2779" customFormat="1" ht="14.25" customHeight="1">
      <c r="A321" s="2945" t="s">
        <v>306</v>
      </c>
      <c r="B321" s="2945" t="s">
        <v>3047</v>
      </c>
      <c r="C321" s="2945"/>
      <c r="D321" s="2945"/>
      <c r="E321" s="2945"/>
      <c r="F321" s="2945">
        <v>960</v>
      </c>
      <c r="G321" s="2958"/>
    </row>
    <row r="322" spans="1:7" s="2779" customFormat="1" ht="14.25" customHeight="1">
      <c r="A322" s="2945" t="s">
        <v>306</v>
      </c>
      <c r="B322" s="2945" t="s">
        <v>3049</v>
      </c>
      <c r="C322" s="2945"/>
      <c r="D322" s="2945"/>
      <c r="E322" s="2945"/>
      <c r="F322" s="2945">
        <v>960</v>
      </c>
      <c r="G322" s="2958"/>
    </row>
    <row r="323" spans="1:7" s="2779" customFormat="1" ht="14.25" customHeight="1">
      <c r="A323" s="2945" t="s">
        <v>306</v>
      </c>
      <c r="B323" s="2945" t="s">
        <v>3051</v>
      </c>
      <c r="C323" s="2945"/>
      <c r="D323" s="2945"/>
      <c r="E323" s="2945"/>
      <c r="F323" s="2945">
        <v>880</v>
      </c>
      <c r="G323" s="2958"/>
    </row>
    <row r="324" spans="1:7" s="2779" customFormat="1" ht="14.25" customHeight="1">
      <c r="A324" s="2945" t="s">
        <v>306</v>
      </c>
      <c r="B324" s="2945" t="s">
        <v>3053</v>
      </c>
      <c r="C324" s="2945"/>
      <c r="D324" s="2945"/>
      <c r="E324" s="2945"/>
      <c r="F324" s="2945">
        <v>930</v>
      </c>
      <c r="G324" s="2958"/>
    </row>
    <row r="325" spans="1:7" s="2779" customFormat="1" ht="14.25" customHeight="1">
      <c r="A325" s="2945" t="s">
        <v>306</v>
      </c>
      <c r="B325" s="2946" t="s">
        <v>3055</v>
      </c>
      <c r="C325" s="2945"/>
      <c r="D325" s="2945"/>
      <c r="E325" s="2945"/>
      <c r="F325" s="2945">
        <v>900</v>
      </c>
      <c r="G325" s="2958"/>
    </row>
    <row r="326" spans="1:7" s="2779" customFormat="1" ht="14.25" customHeight="1" thickBot="1">
      <c r="A326" s="2959" t="s">
        <v>306</v>
      </c>
      <c r="B326" s="2952" t="s">
        <v>3057</v>
      </c>
      <c r="C326" s="2952"/>
      <c r="D326" s="2952"/>
      <c r="E326" s="2952"/>
      <c r="F326" s="2952">
        <v>790</v>
      </c>
      <c r="G326" s="2960"/>
    </row>
    <row r="327" spans="1:7" s="2779" customFormat="1" ht="14.25" customHeight="1">
      <c r="A327" s="2950" t="s">
        <v>307</v>
      </c>
      <c r="B327" s="2941" t="s">
        <v>3156</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3157</v>
      </c>
      <c r="C329" s="2945">
        <v>2730</v>
      </c>
      <c r="D329" s="2945">
        <v>2690</v>
      </c>
      <c r="E329" s="2945">
        <v>3100</v>
      </c>
      <c r="F329" s="2945">
        <v>660</v>
      </c>
      <c r="G329" s="2945">
        <v>1610</v>
      </c>
    </row>
    <row r="330" spans="1:7" s="2779" customFormat="1" ht="14.25" customHeight="1">
      <c r="A330" s="2945" t="s">
        <v>307</v>
      </c>
      <c r="B330" s="2945" t="s">
        <v>3158</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2891</v>
      </c>
      <c r="C332" s="2945">
        <v>3520</v>
      </c>
      <c r="D332" s="2945">
        <v>3480</v>
      </c>
      <c r="E332" s="2945">
        <v>3830</v>
      </c>
      <c r="F332" s="2945">
        <v>720</v>
      </c>
      <c r="G332" s="2945">
        <v>2090</v>
      </c>
    </row>
    <row r="333" spans="1:7" s="2779" customFormat="1" ht="14.25" customHeight="1">
      <c r="A333" s="2945" t="s">
        <v>307</v>
      </c>
      <c r="B333" s="2945" t="s">
        <v>3159</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2901</v>
      </c>
      <c r="C336" s="2945">
        <v>3570</v>
      </c>
      <c r="D336" s="2945">
        <v>3530</v>
      </c>
      <c r="E336" s="2945">
        <v>3880</v>
      </c>
      <c r="F336" s="2945">
        <v>770</v>
      </c>
      <c r="G336" s="2945">
        <v>2110</v>
      </c>
    </row>
    <row r="337" spans="1:10" s="2779" customFormat="1" ht="14.25" customHeight="1">
      <c r="A337" s="2945" t="s">
        <v>307</v>
      </c>
      <c r="B337" s="2945" t="s">
        <v>3160</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3161</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3162</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2926</v>
      </c>
      <c r="C345" s="2945">
        <v>3190</v>
      </c>
      <c r="D345" s="2945">
        <v>3140</v>
      </c>
      <c r="E345" s="2945">
        <v>3450</v>
      </c>
      <c r="F345" s="2945">
        <v>720</v>
      </c>
      <c r="G345" s="2945">
        <v>1880</v>
      </c>
      <c r="J345" s="2779"/>
    </row>
    <row r="346" spans="1:10">
      <c r="A346" s="2945" t="s">
        <v>307</v>
      </c>
      <c r="B346" s="2945" t="s">
        <v>3163</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2935</v>
      </c>
      <c r="C348" s="2945">
        <v>4000</v>
      </c>
      <c r="D348" s="2945">
        <v>3950</v>
      </c>
      <c r="E348" s="2945">
        <v>4430</v>
      </c>
      <c r="F348" s="2945">
        <v>760</v>
      </c>
      <c r="G348" s="2945">
        <v>2360</v>
      </c>
      <c r="J348" s="2779"/>
    </row>
    <row r="349" spans="1:10">
      <c r="A349" s="2945" t="s">
        <v>307</v>
      </c>
      <c r="B349" s="2945" t="s">
        <v>2940</v>
      </c>
      <c r="C349" s="2945">
        <v>3820</v>
      </c>
      <c r="D349" s="2945">
        <v>3780</v>
      </c>
      <c r="E349" s="2945">
        <v>4170</v>
      </c>
      <c r="F349" s="2945">
        <v>710</v>
      </c>
      <c r="G349" s="2945">
        <v>2260</v>
      </c>
      <c r="J349" s="2779"/>
    </row>
    <row r="350" spans="1:10">
      <c r="A350" s="2945" t="s">
        <v>307</v>
      </c>
      <c r="B350" s="2945" t="s">
        <v>3164</v>
      </c>
      <c r="C350" s="2945">
        <v>3760</v>
      </c>
      <c r="D350" s="2945">
        <v>3730</v>
      </c>
      <c r="E350" s="2945">
        <v>4100</v>
      </c>
      <c r="F350" s="2945">
        <v>800</v>
      </c>
      <c r="G350" s="2945">
        <v>2230</v>
      </c>
      <c r="J350" s="2779"/>
    </row>
    <row r="351" spans="1:10">
      <c r="A351" s="2945" t="s">
        <v>307</v>
      </c>
      <c r="B351" s="2945" t="s">
        <v>2948</v>
      </c>
      <c r="C351" s="2945">
        <v>3610</v>
      </c>
      <c r="D351" s="2945">
        <v>3580</v>
      </c>
      <c r="E351" s="2945">
        <v>3930</v>
      </c>
      <c r="F351" s="2945">
        <v>700</v>
      </c>
      <c r="G351" s="2945">
        <v>2140</v>
      </c>
      <c r="J351" s="2779"/>
    </row>
    <row r="352" spans="1:10">
      <c r="A352" s="2945" t="s">
        <v>307</v>
      </c>
      <c r="B352" s="2945" t="s">
        <v>2953</v>
      </c>
      <c r="C352" s="2945">
        <v>3670</v>
      </c>
      <c r="D352" s="2945">
        <v>3630</v>
      </c>
      <c r="E352" s="2945">
        <v>4000</v>
      </c>
      <c r="F352" s="2945">
        <v>750</v>
      </c>
      <c r="G352" s="2945">
        <v>2180</v>
      </c>
    </row>
    <row r="353" spans="1:7" s="2780" customFormat="1">
      <c r="A353" s="2945" t="s">
        <v>307</v>
      </c>
      <c r="B353" s="2945" t="s">
        <v>3165</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2973</v>
      </c>
      <c r="C355" s="2945">
        <v>3650</v>
      </c>
      <c r="D355" s="2945">
        <v>3610</v>
      </c>
      <c r="E355" s="2945">
        <v>4200</v>
      </c>
      <c r="F355" s="2945">
        <v>640</v>
      </c>
      <c r="G355" s="2945">
        <v>2160</v>
      </c>
    </row>
    <row r="356" spans="1:7" s="2780" customFormat="1">
      <c r="A356" s="2945" t="s">
        <v>307</v>
      </c>
      <c r="B356" s="2945" t="s">
        <v>2980</v>
      </c>
      <c r="C356" s="2945">
        <v>3260</v>
      </c>
      <c r="D356" s="2945">
        <v>3230</v>
      </c>
      <c r="E356" s="2945">
        <v>3740</v>
      </c>
      <c r="F356" s="2945">
        <v>600</v>
      </c>
      <c r="G356" s="2945">
        <v>1930</v>
      </c>
    </row>
    <row r="357" spans="1:7" s="2780" customFormat="1" ht="12" thickBot="1">
      <c r="A357" s="2953" t="s">
        <v>307</v>
      </c>
      <c r="B357" s="2956" t="s">
        <v>3166</v>
      </c>
      <c r="C357" s="2956">
        <v>3690</v>
      </c>
      <c r="D357" s="2956">
        <v>3650</v>
      </c>
      <c r="E357" s="2956">
        <v>4020</v>
      </c>
      <c r="F357" s="2956">
        <v>700</v>
      </c>
      <c r="G357" s="2956">
        <v>2190</v>
      </c>
    </row>
    <row r="358" spans="1:7" s="2780" customFormat="1">
      <c r="A358" s="2950" t="s">
        <v>3167</v>
      </c>
      <c r="B358" s="2941" t="s">
        <v>3168</v>
      </c>
      <c r="C358" s="2941">
        <v>2080</v>
      </c>
      <c r="D358" s="2941">
        <v>2040</v>
      </c>
      <c r="E358" s="2941">
        <v>2010</v>
      </c>
      <c r="F358" s="2941">
        <v>530</v>
      </c>
      <c r="G358" s="2957">
        <v>1230</v>
      </c>
    </row>
    <row r="359" spans="1:7" s="2780" customFormat="1">
      <c r="A359" s="2945" t="s">
        <v>3167</v>
      </c>
      <c r="B359" s="2945" t="s">
        <v>3169</v>
      </c>
      <c r="C359" s="2945">
        <v>1850</v>
      </c>
      <c r="D359" s="2945">
        <v>1820</v>
      </c>
      <c r="E359" s="2945">
        <v>1780</v>
      </c>
      <c r="F359" s="2945">
        <v>520</v>
      </c>
      <c r="G359" s="2958">
        <v>1100</v>
      </c>
    </row>
    <row r="360" spans="1:7" s="2780" customFormat="1">
      <c r="A360" s="2945" t="s">
        <v>3167</v>
      </c>
      <c r="B360" s="2945" t="s">
        <v>3170</v>
      </c>
      <c r="C360" s="2945">
        <v>2020</v>
      </c>
      <c r="D360" s="2945">
        <v>1990</v>
      </c>
      <c r="E360" s="2945">
        <v>1950</v>
      </c>
      <c r="F360" s="2945">
        <v>500</v>
      </c>
      <c r="G360" s="2958">
        <v>1200</v>
      </c>
    </row>
    <row r="361" spans="1:7" s="2780" customFormat="1">
      <c r="A361" s="2945" t="s">
        <v>3167</v>
      </c>
      <c r="B361" s="2945" t="s">
        <v>153</v>
      </c>
      <c r="C361" s="2945">
        <v>2260</v>
      </c>
      <c r="D361" s="2945">
        <v>2220</v>
      </c>
      <c r="E361" s="2945">
        <v>2180</v>
      </c>
      <c r="F361" s="2945">
        <v>580</v>
      </c>
      <c r="G361" s="2958">
        <v>1340</v>
      </c>
    </row>
    <row r="362" spans="1:7" s="2780" customFormat="1">
      <c r="A362" s="2945" t="s">
        <v>3167</v>
      </c>
      <c r="B362" s="2945" t="s">
        <v>3171</v>
      </c>
      <c r="C362" s="2945">
        <v>2650</v>
      </c>
      <c r="D362" s="2945">
        <v>2610</v>
      </c>
      <c r="E362" s="2945">
        <v>2570</v>
      </c>
      <c r="F362" s="2945">
        <v>630</v>
      </c>
      <c r="G362" s="2958">
        <v>1570</v>
      </c>
    </row>
    <row r="363" spans="1:7" s="2780" customFormat="1">
      <c r="A363" s="2945" t="s">
        <v>3167</v>
      </c>
      <c r="B363" s="2945" t="s">
        <v>2892</v>
      </c>
      <c r="C363" s="2945">
        <v>2390</v>
      </c>
      <c r="D363" s="2945">
        <v>2360</v>
      </c>
      <c r="E363" s="2945">
        <v>2320</v>
      </c>
      <c r="F363" s="2945">
        <v>600</v>
      </c>
      <c r="G363" s="2958">
        <v>1420</v>
      </c>
    </row>
    <row r="364" spans="1:7" s="2780" customFormat="1">
      <c r="A364" s="2945" t="s">
        <v>3167</v>
      </c>
      <c r="B364" s="2945" t="s">
        <v>3172</v>
      </c>
      <c r="C364" s="2945">
        <v>2050</v>
      </c>
      <c r="D364" s="2945">
        <v>2030</v>
      </c>
      <c r="E364" s="2945">
        <v>1990</v>
      </c>
      <c r="F364" s="2945">
        <v>550</v>
      </c>
      <c r="G364" s="2958">
        <v>1220</v>
      </c>
    </row>
    <row r="365" spans="1:7" s="2780" customFormat="1">
      <c r="A365" s="2945" t="s">
        <v>3167</v>
      </c>
      <c r="B365" s="2945" t="s">
        <v>200</v>
      </c>
      <c r="C365" s="2945">
        <v>2140</v>
      </c>
      <c r="D365" s="2945">
        <v>2100</v>
      </c>
      <c r="E365" s="2945">
        <v>2060</v>
      </c>
      <c r="F365" s="2945">
        <v>540</v>
      </c>
      <c r="G365" s="2958">
        <v>1270</v>
      </c>
    </row>
    <row r="366" spans="1:7" s="2780" customFormat="1">
      <c r="A366" s="2945" t="s">
        <v>3167</v>
      </c>
      <c r="B366" s="2945" t="s">
        <v>2899</v>
      </c>
      <c r="C366" s="2945">
        <v>2410</v>
      </c>
      <c r="D366" s="2945">
        <v>2370</v>
      </c>
      <c r="E366" s="2945">
        <v>2330</v>
      </c>
      <c r="F366" s="2945">
        <v>570</v>
      </c>
      <c r="G366" s="2958">
        <v>1440</v>
      </c>
    </row>
    <row r="367" spans="1:7" s="2780" customFormat="1">
      <c r="A367" s="2945" t="s">
        <v>3167</v>
      </c>
      <c r="B367" s="2945" t="s">
        <v>3173</v>
      </c>
      <c r="C367" s="2945">
        <v>2300</v>
      </c>
      <c r="D367" s="2945">
        <v>2260</v>
      </c>
      <c r="E367" s="2945">
        <v>2220</v>
      </c>
      <c r="F367" s="2945">
        <v>560</v>
      </c>
      <c r="G367" s="2958">
        <v>1370</v>
      </c>
    </row>
    <row r="368" spans="1:7" s="2780" customFormat="1">
      <c r="A368" s="2945" t="s">
        <v>3167</v>
      </c>
      <c r="B368" s="2945" t="s">
        <v>3174</v>
      </c>
      <c r="C368" s="2945">
        <v>2430</v>
      </c>
      <c r="D368" s="2945">
        <v>2390</v>
      </c>
      <c r="E368" s="2945">
        <v>2350</v>
      </c>
      <c r="F368" s="2945">
        <v>570</v>
      </c>
      <c r="G368" s="2958">
        <v>1450</v>
      </c>
    </row>
    <row r="369" spans="1:7" s="2780" customFormat="1">
      <c r="A369" s="2945" t="s">
        <v>3167</v>
      </c>
      <c r="B369" s="2945" t="s">
        <v>214</v>
      </c>
      <c r="C369" s="2945">
        <v>2320</v>
      </c>
      <c r="D369" s="2945">
        <v>2290</v>
      </c>
      <c r="E369" s="2945">
        <v>2250</v>
      </c>
      <c r="F369" s="2945">
        <v>550</v>
      </c>
      <c r="G369" s="2958">
        <v>1380</v>
      </c>
    </row>
    <row r="370" spans="1:7" s="2780" customFormat="1">
      <c r="A370" s="2945" t="s">
        <v>3167</v>
      </c>
      <c r="B370" s="2945" t="s">
        <v>221</v>
      </c>
      <c r="C370" s="2945">
        <v>2190</v>
      </c>
      <c r="D370" s="2945">
        <v>2170</v>
      </c>
      <c r="E370" s="2945">
        <v>2130</v>
      </c>
      <c r="F370" s="2945">
        <v>530</v>
      </c>
      <c r="G370" s="2958">
        <v>1310</v>
      </c>
    </row>
    <row r="371" spans="1:7" s="2780" customFormat="1">
      <c r="A371" s="2945" t="s">
        <v>3167</v>
      </c>
      <c r="B371" s="2945" t="s">
        <v>229</v>
      </c>
      <c r="C371" s="2945">
        <v>2460</v>
      </c>
      <c r="D371" s="2945">
        <v>2420</v>
      </c>
      <c r="E371" s="2945">
        <v>2370</v>
      </c>
      <c r="F371" s="2945">
        <v>560</v>
      </c>
      <c r="G371" s="2958">
        <v>1470</v>
      </c>
    </row>
    <row r="372" spans="1:7" s="2780" customFormat="1">
      <c r="A372" s="2945" t="s">
        <v>3167</v>
      </c>
      <c r="B372" s="2945" t="s">
        <v>3175</v>
      </c>
      <c r="C372" s="2945">
        <v>2250</v>
      </c>
      <c r="D372" s="2945">
        <v>2210</v>
      </c>
      <c r="E372" s="2945">
        <v>2180</v>
      </c>
      <c r="F372" s="2945">
        <v>550</v>
      </c>
      <c r="G372" s="2958">
        <v>1340</v>
      </c>
    </row>
    <row r="373" spans="1:7" s="2780" customFormat="1">
      <c r="A373" s="2945" t="s">
        <v>3167</v>
      </c>
      <c r="B373" s="2945" t="s">
        <v>258</v>
      </c>
      <c r="C373" s="2945">
        <v>2210</v>
      </c>
      <c r="D373" s="2945">
        <v>2190</v>
      </c>
      <c r="E373" s="2945">
        <v>2150</v>
      </c>
      <c r="F373" s="2945">
        <v>530</v>
      </c>
      <c r="G373" s="2958">
        <v>1320</v>
      </c>
    </row>
    <row r="374" spans="1:7" s="2780" customFormat="1">
      <c r="A374" s="2945" t="s">
        <v>3167</v>
      </c>
      <c r="B374" s="2945" t="s">
        <v>266</v>
      </c>
      <c r="C374" s="2945">
        <v>2320</v>
      </c>
      <c r="D374" s="2945">
        <v>2280</v>
      </c>
      <c r="E374" s="2945">
        <v>2230</v>
      </c>
      <c r="F374" s="2945">
        <v>580</v>
      </c>
      <c r="G374" s="2958">
        <v>1380</v>
      </c>
    </row>
    <row r="375" spans="1:7" s="2780" customFormat="1">
      <c r="A375" s="2945" t="s">
        <v>3167</v>
      </c>
      <c r="B375" s="2945" t="s">
        <v>3176</v>
      </c>
      <c r="C375" s="2945">
        <v>2090</v>
      </c>
      <c r="D375" s="2945">
        <v>2050</v>
      </c>
      <c r="E375" s="2945">
        <v>2020</v>
      </c>
      <c r="F375" s="2945">
        <v>520</v>
      </c>
      <c r="G375" s="2958">
        <v>1240</v>
      </c>
    </row>
    <row r="376" spans="1:7" s="2780" customFormat="1">
      <c r="A376" s="2945" t="s">
        <v>3167</v>
      </c>
      <c r="B376" s="2945" t="s">
        <v>277</v>
      </c>
      <c r="C376" s="2945">
        <v>2010</v>
      </c>
      <c r="D376" s="2945">
        <v>1980</v>
      </c>
      <c r="E376" s="2945">
        <v>1940</v>
      </c>
      <c r="F376" s="2945">
        <v>540</v>
      </c>
      <c r="G376" s="2958">
        <v>1190</v>
      </c>
    </row>
    <row r="377" spans="1:7" s="2780" customFormat="1" ht="12" thickBot="1">
      <c r="A377" s="2953" t="s">
        <v>3167</v>
      </c>
      <c r="B377" s="2956" t="s">
        <v>2929</v>
      </c>
      <c r="C377" s="2956">
        <v>1930</v>
      </c>
      <c r="D377" s="2956">
        <v>1890</v>
      </c>
      <c r="E377" s="2956">
        <v>1860</v>
      </c>
      <c r="F377" s="2956">
        <v>530</v>
      </c>
      <c r="G377" s="2961">
        <v>1150</v>
      </c>
    </row>
    <row r="378" spans="1:7" s="2780" customFormat="1">
      <c r="A378" s="2962" t="s">
        <v>3177</v>
      </c>
      <c r="B378" s="2941" t="s">
        <v>3178</v>
      </c>
      <c r="C378" s="2941">
        <v>1520</v>
      </c>
      <c r="D378" s="2941">
        <v>1490</v>
      </c>
      <c r="E378" s="2941">
        <v>1460</v>
      </c>
      <c r="F378" s="2941">
        <v>460</v>
      </c>
      <c r="G378" s="2957">
        <v>940</v>
      </c>
    </row>
    <row r="379" spans="1:7" s="2780" customFormat="1">
      <c r="A379" s="2963" t="s">
        <v>3177</v>
      </c>
      <c r="B379" s="2945" t="s">
        <v>3179</v>
      </c>
      <c r="C379" s="2945">
        <v>1500</v>
      </c>
      <c r="D379" s="2945">
        <v>1470</v>
      </c>
      <c r="E379" s="2945">
        <v>1430</v>
      </c>
      <c r="F379" s="2945">
        <v>460</v>
      </c>
      <c r="G379" s="2958">
        <v>920</v>
      </c>
    </row>
    <row r="380" spans="1:7" s="2780" customFormat="1">
      <c r="A380" s="2963" t="s">
        <v>3177</v>
      </c>
      <c r="B380" s="2945" t="s">
        <v>3180</v>
      </c>
      <c r="C380" s="2945">
        <v>1620</v>
      </c>
      <c r="D380" s="2945">
        <v>1590</v>
      </c>
      <c r="E380" s="2945">
        <v>1560</v>
      </c>
      <c r="F380" s="2945">
        <v>480</v>
      </c>
      <c r="G380" s="2958">
        <v>1000</v>
      </c>
    </row>
    <row r="381" spans="1:7" s="2780" customFormat="1">
      <c r="A381" s="2963" t="s">
        <v>3177</v>
      </c>
      <c r="B381" s="2945" t="s">
        <v>3181</v>
      </c>
      <c r="C381" s="2945">
        <v>1460</v>
      </c>
      <c r="D381" s="2945">
        <v>1430</v>
      </c>
      <c r="E381" s="2945">
        <v>1390</v>
      </c>
      <c r="F381" s="2945">
        <v>450</v>
      </c>
      <c r="G381" s="2958">
        <v>900</v>
      </c>
    </row>
    <row r="382" spans="1:7" s="2780" customFormat="1">
      <c r="A382" s="2963" t="s">
        <v>3177</v>
      </c>
      <c r="B382" s="2945" t="s">
        <v>3182</v>
      </c>
      <c r="C382" s="2945">
        <v>1310</v>
      </c>
      <c r="D382" s="2945">
        <v>1280</v>
      </c>
      <c r="E382" s="2945">
        <v>1250</v>
      </c>
      <c r="F382" s="2945">
        <v>440</v>
      </c>
      <c r="G382" s="2958">
        <v>800</v>
      </c>
    </row>
    <row r="383" spans="1:7" s="2780" customFormat="1">
      <c r="A383" s="2963" t="s">
        <v>3177</v>
      </c>
      <c r="B383" s="2945" t="s">
        <v>3183</v>
      </c>
      <c r="C383" s="2945">
        <v>1260</v>
      </c>
      <c r="D383" s="2945">
        <v>1230</v>
      </c>
      <c r="E383" s="2945">
        <v>1200</v>
      </c>
      <c r="F383" s="2945">
        <v>420</v>
      </c>
      <c r="G383" s="2958">
        <v>770</v>
      </c>
    </row>
    <row r="384" spans="1:7" s="2780" customFormat="1" ht="12" thickBot="1">
      <c r="A384" s="2964" t="s">
        <v>3177</v>
      </c>
      <c r="B384" s="2952" t="s">
        <v>3184</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754" t="s">
        <v>3185</v>
      </c>
      <c r="B1" s="3754"/>
    </row>
    <row r="2" spans="1:7" ht="14.25" thickBot="1">
      <c r="A2" s="2966"/>
      <c r="B2" s="2966"/>
    </row>
    <row r="3" spans="1:7" ht="14.25" thickBot="1">
      <c r="A3" s="2966"/>
      <c r="B3" s="2966"/>
      <c r="C3" s="2967" t="s">
        <v>2815</v>
      </c>
      <c r="D3" s="2967" t="s">
        <v>2871</v>
      </c>
      <c r="E3" s="2967" t="s">
        <v>2817</v>
      </c>
      <c r="F3" s="2967" t="s">
        <v>2872</v>
      </c>
      <c r="G3" s="2967" t="s">
        <v>2635</v>
      </c>
    </row>
    <row r="4" spans="1:7" ht="14.25" thickBot="1">
      <c r="A4" s="2968" t="s">
        <v>2870</v>
      </c>
      <c r="B4" s="2969" t="s">
        <v>2876</v>
      </c>
      <c r="C4" s="2967"/>
      <c r="D4" s="2967"/>
      <c r="E4" s="2967"/>
      <c r="F4" s="2967"/>
      <c r="G4" s="2967"/>
    </row>
    <row r="5" spans="1:7">
      <c r="A5" s="2970" t="s">
        <v>2844</v>
      </c>
      <c r="B5" s="2971" t="s">
        <v>2858</v>
      </c>
      <c r="C5" s="2972">
        <v>9.8000000000000004E-2</v>
      </c>
      <c r="D5" s="2972">
        <v>8.6999999999999994E-2</v>
      </c>
      <c r="E5" s="2972">
        <v>8.6999999999999994E-2</v>
      </c>
      <c r="F5" s="2972">
        <v>9.8000000000000004E-2</v>
      </c>
      <c r="G5" s="2973">
        <v>9.5000000000000001E-2</v>
      </c>
    </row>
    <row r="6" spans="1:7">
      <c r="A6" s="2974" t="s">
        <v>144</v>
      </c>
      <c r="B6" s="2975" t="s">
        <v>2873</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2859</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2909</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2927</v>
      </c>
      <c r="C29" s="2984"/>
      <c r="D29" s="2980">
        <v>5.1999999999999998E-2</v>
      </c>
      <c r="E29" s="2980">
        <v>7.0000000000000007E-2</v>
      </c>
      <c r="F29" s="2984"/>
      <c r="G29" s="2982">
        <v>7.0999999999999994E-2</v>
      </c>
    </row>
    <row r="30" spans="1:7">
      <c r="A30" s="2985" t="s">
        <v>296</v>
      </c>
      <c r="B30" s="2971" t="s">
        <v>2860</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2846</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2930</v>
      </c>
      <c r="C50" s="2976">
        <v>9.8000000000000004E-2</v>
      </c>
      <c r="D50" s="2976">
        <v>7.2999999999999995E-2</v>
      </c>
      <c r="E50" s="2976">
        <v>7.0999999999999994E-2</v>
      </c>
      <c r="F50" s="2987"/>
      <c r="G50" s="2977">
        <v>7.2999999999999995E-2</v>
      </c>
    </row>
    <row r="51" spans="1:7">
      <c r="A51" s="2986" t="s">
        <v>296</v>
      </c>
      <c r="B51" s="2975" t="s">
        <v>2932</v>
      </c>
      <c r="C51" s="2976">
        <v>9.9000000000000005E-2</v>
      </c>
      <c r="D51" s="2976">
        <v>8.5000000000000006E-2</v>
      </c>
      <c r="E51" s="2976">
        <v>6.3E-2</v>
      </c>
      <c r="F51" s="2987"/>
      <c r="G51" s="2977">
        <v>9.6000000000000002E-2</v>
      </c>
    </row>
    <row r="52" spans="1:7">
      <c r="A52" s="2986" t="s">
        <v>296</v>
      </c>
      <c r="B52" s="2975" t="s">
        <v>2936</v>
      </c>
      <c r="C52" s="2976">
        <v>7.3999999999999996E-2</v>
      </c>
      <c r="D52" s="2976">
        <v>9.6000000000000002E-2</v>
      </c>
      <c r="E52" s="2976">
        <v>0.05</v>
      </c>
      <c r="F52" s="2987"/>
      <c r="G52" s="2977">
        <v>9.8000000000000004E-2</v>
      </c>
    </row>
    <row r="53" spans="1:7">
      <c r="A53" s="2986" t="s">
        <v>296</v>
      </c>
      <c r="B53" s="2975" t="s">
        <v>2941</v>
      </c>
      <c r="C53" s="2976">
        <v>8.5999999999999993E-2</v>
      </c>
      <c r="D53" s="2987"/>
      <c r="E53" s="2976">
        <v>9.1999999999999998E-2</v>
      </c>
      <c r="F53" s="2987"/>
      <c r="G53" s="2988"/>
    </row>
    <row r="54" spans="1:7" ht="14.25" thickBot="1">
      <c r="A54" s="2989" t="s">
        <v>296</v>
      </c>
      <c r="B54" s="2979" t="s">
        <v>2944</v>
      </c>
      <c r="C54" s="2980">
        <v>9.6000000000000002E-2</v>
      </c>
      <c r="D54" s="2981"/>
      <c r="E54" s="2990"/>
      <c r="F54" s="2981"/>
      <c r="G54" s="2991"/>
    </row>
    <row r="55" spans="1:7">
      <c r="A55" s="2985" t="s">
        <v>110</v>
      </c>
      <c r="B55" s="2971" t="s">
        <v>2861</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2942</v>
      </c>
      <c r="C78" s="2976">
        <v>0.1</v>
      </c>
      <c r="D78" s="2976">
        <v>8.5000000000000006E-2</v>
      </c>
      <c r="E78" s="2976">
        <v>9.6000000000000002E-2</v>
      </c>
      <c r="F78" s="2987"/>
      <c r="G78" s="2977">
        <v>9.6000000000000002E-2</v>
      </c>
    </row>
    <row r="79" spans="1:7">
      <c r="A79" s="2986" t="s">
        <v>110</v>
      </c>
      <c r="B79" s="2975" t="s">
        <v>2945</v>
      </c>
      <c r="C79" s="2976">
        <v>0.05</v>
      </c>
      <c r="D79" s="2976">
        <v>9.6000000000000002E-2</v>
      </c>
      <c r="E79" s="2976">
        <v>9.5000000000000001E-2</v>
      </c>
      <c r="F79" s="2987"/>
      <c r="G79" s="2977">
        <v>9.8000000000000004E-2</v>
      </c>
    </row>
    <row r="80" spans="1:7">
      <c r="A80" s="2986" t="s">
        <v>110</v>
      </c>
      <c r="B80" s="2975" t="s">
        <v>2949</v>
      </c>
      <c r="C80" s="2976">
        <v>8.5999999999999993E-2</v>
      </c>
      <c r="D80" s="2992"/>
      <c r="E80" s="2976">
        <v>0.1</v>
      </c>
      <c r="F80" s="2987"/>
      <c r="G80" s="2988"/>
    </row>
    <row r="81" spans="1:7">
      <c r="A81" s="2986" t="s">
        <v>110</v>
      </c>
      <c r="B81" s="2975" t="s">
        <v>2954</v>
      </c>
      <c r="C81" s="2976">
        <v>9.6000000000000002E-2</v>
      </c>
      <c r="D81" s="2987"/>
      <c r="E81" s="2976">
        <v>9.8000000000000004E-2</v>
      </c>
      <c r="F81" s="2987"/>
      <c r="G81" s="2988"/>
    </row>
    <row r="82" spans="1:7">
      <c r="A82" s="2986" t="s">
        <v>110</v>
      </c>
      <c r="B82" s="2975" t="s">
        <v>2961</v>
      </c>
      <c r="C82" s="2992"/>
      <c r="D82" s="2987"/>
      <c r="E82" s="2976">
        <v>7.6999999999999999E-2</v>
      </c>
      <c r="F82" s="2987"/>
      <c r="G82" s="2988"/>
    </row>
    <row r="83" spans="1:7">
      <c r="A83" s="2986" t="s">
        <v>110</v>
      </c>
      <c r="B83" s="2975" t="s">
        <v>2967</v>
      </c>
      <c r="C83" s="2987"/>
      <c r="D83" s="2987"/>
      <c r="E83" s="2987"/>
      <c r="F83" s="2976">
        <v>0.1</v>
      </c>
      <c r="G83" s="2993"/>
    </row>
    <row r="84" spans="1:7">
      <c r="A84" s="2986" t="s">
        <v>110</v>
      </c>
      <c r="B84" s="2975" t="s">
        <v>2974</v>
      </c>
      <c r="C84" s="2987"/>
      <c r="D84" s="2987"/>
      <c r="E84" s="2987"/>
      <c r="F84" s="2976">
        <v>0.1</v>
      </c>
      <c r="G84" s="2993"/>
    </row>
    <row r="85" spans="1:7">
      <c r="A85" s="2986" t="s">
        <v>110</v>
      </c>
      <c r="B85" s="2975" t="s">
        <v>2981</v>
      </c>
      <c r="C85" s="2987"/>
      <c r="D85" s="2987"/>
      <c r="E85" s="2987"/>
      <c r="F85" s="2976">
        <v>0.1</v>
      </c>
      <c r="G85" s="2993"/>
    </row>
    <row r="86" spans="1:7" ht="14.25" thickBot="1">
      <c r="A86" s="2989" t="s">
        <v>110</v>
      </c>
      <c r="B86" s="2979" t="s">
        <v>2986</v>
      </c>
      <c r="C86" s="2980">
        <v>9.8000000000000004E-2</v>
      </c>
      <c r="D86" s="2980">
        <v>9.8000000000000004E-2</v>
      </c>
      <c r="E86" s="2980">
        <v>9.6000000000000002E-2</v>
      </c>
      <c r="F86" s="2990"/>
      <c r="G86" s="2982">
        <v>0.1</v>
      </c>
    </row>
    <row r="87" spans="1:7">
      <c r="A87" s="2985" t="s">
        <v>303</v>
      </c>
      <c r="B87" s="2971" t="s">
        <v>2862</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2955</v>
      </c>
      <c r="C113" s="2976">
        <v>0.1</v>
      </c>
      <c r="D113" s="2976">
        <v>0.1</v>
      </c>
      <c r="E113" s="2987"/>
      <c r="F113" s="2987"/>
      <c r="G113" s="2977">
        <v>0.1</v>
      </c>
    </row>
    <row r="114" spans="1:7">
      <c r="A114" s="2986" t="s">
        <v>303</v>
      </c>
      <c r="B114" s="2975" t="s">
        <v>2962</v>
      </c>
      <c r="C114" s="2976">
        <v>9.7000000000000003E-2</v>
      </c>
      <c r="D114" s="2976">
        <v>9.7000000000000003E-2</v>
      </c>
      <c r="E114" s="2987"/>
      <c r="F114" s="2987"/>
      <c r="G114" s="2977">
        <v>9.9000000000000005E-2</v>
      </c>
    </row>
    <row r="115" spans="1:7">
      <c r="A115" s="2986" t="s">
        <v>303</v>
      </c>
      <c r="B115" s="2975" t="s">
        <v>2968</v>
      </c>
      <c r="C115" s="2976">
        <v>0.1</v>
      </c>
      <c r="D115" s="2976">
        <v>0.1</v>
      </c>
      <c r="E115" s="2987"/>
      <c r="F115" s="2987"/>
      <c r="G115" s="2977">
        <v>0.1</v>
      </c>
    </row>
    <row r="116" spans="1:7">
      <c r="A116" s="2986" t="s">
        <v>303</v>
      </c>
      <c r="B116" s="2975" t="s">
        <v>2975</v>
      </c>
      <c r="C116" s="2976">
        <v>0.1</v>
      </c>
      <c r="D116" s="2976">
        <v>0.1</v>
      </c>
      <c r="E116" s="2987"/>
      <c r="F116" s="2987"/>
      <c r="G116" s="2977">
        <v>0.1</v>
      </c>
    </row>
    <row r="117" spans="1:7">
      <c r="A117" s="2986" t="s">
        <v>303</v>
      </c>
      <c r="B117" s="2975" t="s">
        <v>2982</v>
      </c>
      <c r="C117" s="2976">
        <v>9.7000000000000003E-2</v>
      </c>
      <c r="D117" s="2976">
        <v>9.7000000000000003E-2</v>
      </c>
      <c r="E117" s="2987"/>
      <c r="F117" s="2987"/>
      <c r="G117" s="2977">
        <v>9.7000000000000003E-2</v>
      </c>
    </row>
    <row r="118" spans="1:7">
      <c r="A118" s="2986" t="s">
        <v>303</v>
      </c>
      <c r="B118" s="2975" t="s">
        <v>2987</v>
      </c>
      <c r="C118" s="2976">
        <v>0.1</v>
      </c>
      <c r="D118" s="2976">
        <v>0.1</v>
      </c>
      <c r="E118" s="2987"/>
      <c r="F118" s="2987"/>
      <c r="G118" s="2977">
        <v>0.1</v>
      </c>
    </row>
    <row r="119" spans="1:7">
      <c r="A119" s="2986" t="s">
        <v>303</v>
      </c>
      <c r="B119" s="2975" t="s">
        <v>2991</v>
      </c>
      <c r="C119" s="2976">
        <v>5.0999999999999997E-2</v>
      </c>
      <c r="D119" s="2976">
        <v>5.1999999999999998E-2</v>
      </c>
      <c r="E119" s="2987"/>
      <c r="F119" s="2992"/>
      <c r="G119" s="2977">
        <v>0.06</v>
      </c>
    </row>
    <row r="120" spans="1:7">
      <c r="A120" s="2986" t="s">
        <v>303</v>
      </c>
      <c r="B120" s="2975" t="s">
        <v>2995</v>
      </c>
      <c r="C120" s="2987"/>
      <c r="D120" s="2987"/>
      <c r="E120" s="2987"/>
      <c r="F120" s="2976">
        <v>0.1</v>
      </c>
      <c r="G120" s="2993"/>
    </row>
    <row r="121" spans="1:7">
      <c r="A121" s="2986" t="s">
        <v>303</v>
      </c>
      <c r="B121" s="2975" t="s">
        <v>3000</v>
      </c>
      <c r="C121" s="2987"/>
      <c r="D121" s="2987"/>
      <c r="E121" s="2987"/>
      <c r="F121" s="2976">
        <v>0.1</v>
      </c>
      <c r="G121" s="2993"/>
    </row>
    <row r="122" spans="1:7">
      <c r="A122" s="2986" t="s">
        <v>303</v>
      </c>
      <c r="B122" s="2975" t="s">
        <v>3005</v>
      </c>
      <c r="C122" s="2976">
        <v>0.1</v>
      </c>
      <c r="D122" s="2976">
        <v>0.1</v>
      </c>
      <c r="E122" s="2976">
        <v>9.8000000000000004E-2</v>
      </c>
      <c r="F122" s="2976">
        <v>0.1</v>
      </c>
      <c r="G122" s="2977">
        <v>0.1</v>
      </c>
    </row>
    <row r="123" spans="1:7">
      <c r="A123" s="2986" t="s">
        <v>303</v>
      </c>
      <c r="B123" s="2975" t="s">
        <v>3010</v>
      </c>
      <c r="C123" s="2976">
        <v>0.1</v>
      </c>
      <c r="D123" s="2976">
        <v>0.1</v>
      </c>
      <c r="E123" s="2976">
        <v>9.8000000000000004E-2</v>
      </c>
      <c r="F123" s="2976">
        <v>0.1</v>
      </c>
      <c r="G123" s="2977">
        <v>0.1</v>
      </c>
    </row>
    <row r="124" spans="1:7">
      <c r="A124" s="2986" t="s">
        <v>303</v>
      </c>
      <c r="B124" s="2975" t="s">
        <v>3015</v>
      </c>
      <c r="C124" s="2976">
        <v>0.1</v>
      </c>
      <c r="D124" s="2976">
        <v>0.1</v>
      </c>
      <c r="E124" s="2976">
        <v>9.8000000000000004E-2</v>
      </c>
      <c r="F124" s="2992"/>
      <c r="G124" s="2977">
        <v>0.1</v>
      </c>
    </row>
    <row r="125" spans="1:7">
      <c r="A125" s="2986" t="s">
        <v>303</v>
      </c>
      <c r="B125" s="2975" t="s">
        <v>3020</v>
      </c>
      <c r="C125" s="2976">
        <v>9.8000000000000004E-2</v>
      </c>
      <c r="D125" s="2976">
        <v>9.8000000000000004E-2</v>
      </c>
      <c r="E125" s="2976">
        <v>9.6000000000000002E-2</v>
      </c>
      <c r="F125" s="2992"/>
      <c r="G125" s="2977">
        <v>0.1</v>
      </c>
    </row>
    <row r="126" spans="1:7" ht="14.25" thickBot="1">
      <c r="A126" s="2989" t="s">
        <v>303</v>
      </c>
      <c r="B126" s="2979" t="s">
        <v>3186</v>
      </c>
      <c r="C126" s="2980">
        <v>0.1</v>
      </c>
      <c r="D126" s="2980">
        <v>0.1</v>
      </c>
      <c r="E126" s="2980">
        <v>9.8000000000000004E-2</v>
      </c>
      <c r="F126" s="2980">
        <v>0.1</v>
      </c>
      <c r="G126" s="2982">
        <v>0.1</v>
      </c>
    </row>
    <row r="127" spans="1:7">
      <c r="A127" s="2985" t="s">
        <v>29</v>
      </c>
      <c r="B127" s="2971" t="s">
        <v>2863</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2933</v>
      </c>
      <c r="C148" s="2976">
        <v>0.13</v>
      </c>
      <c r="D148" s="2976">
        <v>0.13</v>
      </c>
      <c r="E148" s="2976">
        <v>0.13</v>
      </c>
      <c r="F148" s="2987"/>
      <c r="G148" s="2977">
        <v>0.13</v>
      </c>
    </row>
    <row r="149" spans="1:7">
      <c r="A149" s="2986" t="s">
        <v>29</v>
      </c>
      <c r="B149" s="2975" t="s">
        <v>2937</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2956</v>
      </c>
      <c r="C153" s="2976">
        <v>0.13</v>
      </c>
      <c r="D153" s="2976">
        <v>0.13</v>
      </c>
      <c r="E153" s="2976">
        <v>0.13</v>
      </c>
      <c r="F153" s="2976">
        <v>0.13</v>
      </c>
      <c r="G153" s="2977">
        <v>0.13</v>
      </c>
    </row>
    <row r="154" spans="1:7">
      <c r="A154" s="2986" t="s">
        <v>29</v>
      </c>
      <c r="B154" s="2975" t="s">
        <v>2963</v>
      </c>
      <c r="C154" s="2976">
        <v>0.121</v>
      </c>
      <c r="D154" s="2976">
        <v>0.121</v>
      </c>
      <c r="E154" s="2976">
        <v>0.105</v>
      </c>
      <c r="F154" s="2976">
        <v>0.121</v>
      </c>
      <c r="G154" s="2977">
        <v>0.123</v>
      </c>
    </row>
    <row r="155" spans="1:7">
      <c r="A155" s="2986" t="s">
        <v>29</v>
      </c>
      <c r="B155" s="2975" t="s">
        <v>2969</v>
      </c>
      <c r="C155" s="2976">
        <v>0.1</v>
      </c>
      <c r="D155" s="2976">
        <v>0.1</v>
      </c>
      <c r="E155" s="2976">
        <v>0.1</v>
      </c>
      <c r="F155" s="2976">
        <v>0.1</v>
      </c>
      <c r="G155" s="2977">
        <v>0.1</v>
      </c>
    </row>
    <row r="156" spans="1:7">
      <c r="A156" s="2986" t="s">
        <v>29</v>
      </c>
      <c r="B156" s="2975" t="s">
        <v>2976</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2996</v>
      </c>
      <c r="C160" s="2976">
        <v>0.13</v>
      </c>
      <c r="D160" s="2976">
        <v>0.13</v>
      </c>
      <c r="E160" s="2976">
        <v>0.124</v>
      </c>
      <c r="F160" s="2976">
        <v>0.126</v>
      </c>
      <c r="G160" s="2977">
        <v>0.13</v>
      </c>
    </row>
    <row r="161" spans="1:7">
      <c r="A161" s="2986" t="s">
        <v>29</v>
      </c>
      <c r="B161" s="2975" t="s">
        <v>3001</v>
      </c>
      <c r="C161" s="2976">
        <v>0.13</v>
      </c>
      <c r="D161" s="2976">
        <v>0.13</v>
      </c>
      <c r="E161" s="2976">
        <v>0.124</v>
      </c>
      <c r="F161" s="2976">
        <v>0.127</v>
      </c>
      <c r="G161" s="2977">
        <v>0.13</v>
      </c>
    </row>
    <row r="162" spans="1:7">
      <c r="A162" s="2986" t="s">
        <v>29</v>
      </c>
      <c r="B162" s="2975" t="s">
        <v>3006</v>
      </c>
      <c r="C162" s="2976">
        <v>0.1</v>
      </c>
      <c r="D162" s="2976">
        <v>0.1</v>
      </c>
      <c r="E162" s="2976">
        <v>0.1</v>
      </c>
      <c r="F162" s="2976">
        <v>0.121</v>
      </c>
      <c r="G162" s="2977">
        <v>0.105</v>
      </c>
    </row>
    <row r="163" spans="1:7">
      <c r="A163" s="2986" t="s">
        <v>29</v>
      </c>
      <c r="B163" s="2975" t="s">
        <v>3011</v>
      </c>
      <c r="C163" s="2976">
        <v>0.1</v>
      </c>
      <c r="D163" s="2976">
        <v>0.1</v>
      </c>
      <c r="E163" s="2976">
        <v>0.1</v>
      </c>
      <c r="F163" s="2976">
        <v>0.1</v>
      </c>
      <c r="G163" s="2977">
        <v>0.1</v>
      </c>
    </row>
    <row r="164" spans="1:7">
      <c r="A164" s="2986" t="s">
        <v>29</v>
      </c>
      <c r="B164" s="2975" t="s">
        <v>3016</v>
      </c>
      <c r="C164" s="2992"/>
      <c r="D164" s="2992"/>
      <c r="E164" s="2992"/>
      <c r="F164" s="2976">
        <v>0.1</v>
      </c>
      <c r="G164" s="2988"/>
    </row>
    <row r="165" spans="1:7">
      <c r="A165" s="2986" t="s">
        <v>29</v>
      </c>
      <c r="B165" s="2975" t="s">
        <v>3187</v>
      </c>
      <c r="C165" s="2976">
        <v>0.126</v>
      </c>
      <c r="D165" s="2976">
        <v>0.126</v>
      </c>
      <c r="E165" s="2976">
        <v>0.11899999999999999</v>
      </c>
      <c r="F165" s="2976">
        <v>0.13</v>
      </c>
      <c r="G165" s="2977">
        <v>0.128</v>
      </c>
    </row>
    <row r="166" spans="1:7">
      <c r="A166" s="2986" t="s">
        <v>29</v>
      </c>
      <c r="B166" s="2975" t="s">
        <v>3026</v>
      </c>
      <c r="C166" s="2976">
        <v>0.129</v>
      </c>
      <c r="D166" s="2976">
        <v>0.129</v>
      </c>
      <c r="E166" s="2976">
        <v>0.123</v>
      </c>
      <c r="F166" s="2976">
        <v>0.128</v>
      </c>
      <c r="G166" s="2977">
        <v>0.13</v>
      </c>
    </row>
    <row r="167" spans="1:7">
      <c r="A167" s="2986" t="s">
        <v>29</v>
      </c>
      <c r="B167" s="2975" t="s">
        <v>3030</v>
      </c>
      <c r="C167" s="2976">
        <v>0.125</v>
      </c>
      <c r="D167" s="2976">
        <v>0.125</v>
      </c>
      <c r="E167" s="2976">
        <v>0.11700000000000001</v>
      </c>
      <c r="F167" s="2976">
        <v>0.13</v>
      </c>
      <c r="G167" s="2977">
        <v>0.126</v>
      </c>
    </row>
    <row r="168" spans="1:7">
      <c r="A168" s="2986" t="s">
        <v>29</v>
      </c>
      <c r="B168" s="2975" t="s">
        <v>3035</v>
      </c>
      <c r="C168" s="2976">
        <v>0.128</v>
      </c>
      <c r="D168" s="2976">
        <v>0.128</v>
      </c>
      <c r="E168" s="2976">
        <v>0.123</v>
      </c>
      <c r="F168" s="2987"/>
      <c r="G168" s="2977">
        <v>0.13</v>
      </c>
    </row>
    <row r="169" spans="1:7">
      <c r="A169" s="2986" t="s">
        <v>29</v>
      </c>
      <c r="B169" s="2975" t="s">
        <v>3188</v>
      </c>
      <c r="C169" s="2992"/>
      <c r="D169" s="2992"/>
      <c r="E169" s="2992"/>
      <c r="F169" s="2976">
        <v>0.05</v>
      </c>
      <c r="G169" s="2988"/>
    </row>
    <row r="170" spans="1:7">
      <c r="A170" s="2986" t="s">
        <v>29</v>
      </c>
      <c r="B170" s="2975" t="s">
        <v>3189</v>
      </c>
      <c r="C170" s="2992"/>
      <c r="D170" s="2992"/>
      <c r="E170" s="2992"/>
      <c r="F170" s="2976">
        <v>0.05</v>
      </c>
      <c r="G170" s="2988"/>
    </row>
    <row r="171" spans="1:7">
      <c r="A171" s="2986" t="s">
        <v>29</v>
      </c>
      <c r="B171" s="2975" t="s">
        <v>3190</v>
      </c>
      <c r="C171" s="2992"/>
      <c r="D171" s="2992"/>
      <c r="E171" s="2992"/>
      <c r="F171" s="2976">
        <v>0.05</v>
      </c>
      <c r="G171" s="2993"/>
    </row>
    <row r="172" spans="1:7">
      <c r="A172" s="2986" t="s">
        <v>29</v>
      </c>
      <c r="B172" s="2975" t="s">
        <v>3191</v>
      </c>
      <c r="C172" s="2992"/>
      <c r="D172" s="2992"/>
      <c r="E172" s="2992"/>
      <c r="F172" s="2976">
        <v>0.05</v>
      </c>
      <c r="G172" s="2993"/>
    </row>
    <row r="173" spans="1:7">
      <c r="A173" s="2986" t="s">
        <v>29</v>
      </c>
      <c r="B173" s="2975" t="s">
        <v>3192</v>
      </c>
      <c r="C173" s="2992"/>
      <c r="D173" s="2992"/>
      <c r="E173" s="2992"/>
      <c r="F173" s="2976">
        <v>0.05</v>
      </c>
      <c r="G173" s="2988"/>
    </row>
    <row r="174" spans="1:7">
      <c r="A174" s="2986" t="s">
        <v>29</v>
      </c>
      <c r="B174" s="2975" t="s">
        <v>3193</v>
      </c>
      <c r="C174" s="2992"/>
      <c r="D174" s="2992"/>
      <c r="E174" s="2992"/>
      <c r="F174" s="2976">
        <v>0.05</v>
      </c>
      <c r="G174" s="2988"/>
    </row>
    <row r="175" spans="1:7">
      <c r="A175" s="2986" t="s">
        <v>29</v>
      </c>
      <c r="B175" s="2975" t="s">
        <v>3194</v>
      </c>
      <c r="C175" s="2992"/>
      <c r="D175" s="2992"/>
      <c r="E175" s="2992"/>
      <c r="F175" s="2976">
        <v>0.05</v>
      </c>
      <c r="G175" s="2988"/>
    </row>
    <row r="176" spans="1:7">
      <c r="A176" s="2986" t="s">
        <v>29</v>
      </c>
      <c r="B176" s="2975" t="s">
        <v>3195</v>
      </c>
      <c r="C176" s="2992"/>
      <c r="D176" s="2992"/>
      <c r="E176" s="2992"/>
      <c r="F176" s="2976">
        <v>0.05</v>
      </c>
      <c r="G176" s="2988"/>
    </row>
    <row r="177" spans="1:7">
      <c r="A177" s="2986" t="s">
        <v>29</v>
      </c>
      <c r="B177" s="2975" t="s">
        <v>3196</v>
      </c>
      <c r="C177" s="2987"/>
      <c r="D177" s="2987"/>
      <c r="E177" s="2987"/>
      <c r="F177" s="2976">
        <v>0.05</v>
      </c>
      <c r="G177" s="2993"/>
    </row>
    <row r="178" spans="1:7">
      <c r="A178" s="2986" t="s">
        <v>29</v>
      </c>
      <c r="B178" s="2975" t="s">
        <v>3197</v>
      </c>
      <c r="C178" s="2987"/>
      <c r="D178" s="2987"/>
      <c r="E178" s="2987"/>
      <c r="F178" s="2976">
        <v>0.05</v>
      </c>
      <c r="G178" s="2993"/>
    </row>
    <row r="179" spans="1:7">
      <c r="A179" s="2986" t="s">
        <v>29</v>
      </c>
      <c r="B179" s="2975" t="s">
        <v>3198</v>
      </c>
      <c r="C179" s="2987"/>
      <c r="D179" s="2987"/>
      <c r="E179" s="2987"/>
      <c r="F179" s="2976">
        <v>0.05</v>
      </c>
      <c r="G179" s="2993"/>
    </row>
    <row r="180" spans="1:7">
      <c r="A180" s="2986" t="s">
        <v>29</v>
      </c>
      <c r="B180" s="2975" t="s">
        <v>3199</v>
      </c>
      <c r="C180" s="2987"/>
      <c r="D180" s="2987"/>
      <c r="E180" s="2987"/>
      <c r="F180" s="2976">
        <v>0.05</v>
      </c>
      <c r="G180" s="2993"/>
    </row>
    <row r="181" spans="1:7">
      <c r="A181" s="2986" t="s">
        <v>29</v>
      </c>
      <c r="B181" s="2975" t="s">
        <v>3200</v>
      </c>
      <c r="C181" s="2987"/>
      <c r="D181" s="2987"/>
      <c r="E181" s="2987"/>
      <c r="F181" s="2976">
        <v>0.05</v>
      </c>
      <c r="G181" s="2993"/>
    </row>
    <row r="182" spans="1:7">
      <c r="A182" s="2986" t="s">
        <v>29</v>
      </c>
      <c r="B182" s="2975" t="s">
        <v>3201</v>
      </c>
      <c r="C182" s="2987"/>
      <c r="D182" s="2987"/>
      <c r="E182" s="2987"/>
      <c r="F182" s="2976">
        <v>0.05</v>
      </c>
      <c r="G182" s="2993"/>
    </row>
    <row r="183" spans="1:7">
      <c r="A183" s="2986" t="s">
        <v>29</v>
      </c>
      <c r="B183" s="2975" t="s">
        <v>3202</v>
      </c>
      <c r="C183" s="2987"/>
      <c r="D183" s="2987"/>
      <c r="E183" s="2987"/>
      <c r="F183" s="2976">
        <v>0.05</v>
      </c>
      <c r="G183" s="2993"/>
    </row>
    <row r="184" spans="1:7">
      <c r="A184" s="2986" t="s">
        <v>29</v>
      </c>
      <c r="B184" s="2975" t="s">
        <v>3203</v>
      </c>
      <c r="C184" s="2987"/>
      <c r="D184" s="2987"/>
      <c r="E184" s="2987"/>
      <c r="F184" s="2976">
        <v>0.05</v>
      </c>
      <c r="G184" s="2993"/>
    </row>
    <row r="185" spans="1:7">
      <c r="A185" s="2986" t="s">
        <v>29</v>
      </c>
      <c r="B185" s="2975" t="s">
        <v>3204</v>
      </c>
      <c r="C185" s="2987"/>
      <c r="D185" s="2987"/>
      <c r="E185" s="2987"/>
      <c r="F185" s="2976">
        <v>0.05</v>
      </c>
      <c r="G185" s="2993"/>
    </row>
    <row r="186" spans="1:7">
      <c r="A186" s="2986" t="s">
        <v>29</v>
      </c>
      <c r="B186" s="2975" t="s">
        <v>3205</v>
      </c>
      <c r="C186" s="2987"/>
      <c r="D186" s="2987"/>
      <c r="E186" s="2987"/>
      <c r="F186" s="2976">
        <v>0.05</v>
      </c>
      <c r="G186" s="2993"/>
    </row>
    <row r="187" spans="1:7">
      <c r="A187" s="2986" t="s">
        <v>29</v>
      </c>
      <c r="B187" s="2975" t="s">
        <v>3206</v>
      </c>
      <c r="C187" s="2987"/>
      <c r="D187" s="2987"/>
      <c r="E187" s="2987"/>
      <c r="F187" s="2976">
        <v>0.05</v>
      </c>
      <c r="G187" s="2993"/>
    </row>
    <row r="188" spans="1:7">
      <c r="A188" s="2986" t="s">
        <v>29</v>
      </c>
      <c r="B188" s="2975" t="s">
        <v>3207</v>
      </c>
      <c r="C188" s="2987"/>
      <c r="D188" s="2987"/>
      <c r="E188" s="2987"/>
      <c r="F188" s="2976">
        <v>0.05</v>
      </c>
      <c r="G188" s="2993"/>
    </row>
    <row r="189" spans="1:7" ht="14.25" thickBot="1">
      <c r="A189" s="2989" t="s">
        <v>29</v>
      </c>
      <c r="B189" s="2979" t="s">
        <v>3208</v>
      </c>
      <c r="C189" s="2981"/>
      <c r="D189" s="2981"/>
      <c r="E189" s="2981"/>
      <c r="F189" s="2980">
        <v>0.05</v>
      </c>
      <c r="G189" s="2994"/>
    </row>
    <row r="190" spans="1:7">
      <c r="A190" s="2985" t="s">
        <v>304</v>
      </c>
      <c r="B190" s="2971" t="s">
        <v>2864</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2900</v>
      </c>
      <c r="C199" s="2976">
        <v>0.13</v>
      </c>
      <c r="D199" s="2976">
        <v>0.13</v>
      </c>
      <c r="E199" s="2976">
        <v>0.13</v>
      </c>
      <c r="F199" s="2976">
        <v>0.13</v>
      </c>
      <c r="G199" s="2977">
        <v>0.13</v>
      </c>
    </row>
    <row r="200" spans="1:7">
      <c r="A200" s="2986" t="s">
        <v>304</v>
      </c>
      <c r="B200" s="2975" t="s">
        <v>2903</v>
      </c>
      <c r="C200" s="2992"/>
      <c r="D200" s="2992"/>
      <c r="E200" s="2992"/>
      <c r="F200" s="2976">
        <v>0.13</v>
      </c>
      <c r="G200" s="2988"/>
    </row>
    <row r="201" spans="1:7">
      <c r="A201" s="2986" t="s">
        <v>304</v>
      </c>
      <c r="B201" s="2975" t="s">
        <v>2908</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2911</v>
      </c>
      <c r="C203" s="2976">
        <v>0.129</v>
      </c>
      <c r="D203" s="2976">
        <v>0.129</v>
      </c>
      <c r="E203" s="2976">
        <v>0.13</v>
      </c>
      <c r="F203" s="2976">
        <v>0.13</v>
      </c>
      <c r="G203" s="2977">
        <v>0.13</v>
      </c>
    </row>
    <row r="204" spans="1:7">
      <c r="A204" s="2986" t="s">
        <v>304</v>
      </c>
      <c r="B204" s="2975" t="s">
        <v>2914</v>
      </c>
      <c r="C204" s="2976">
        <v>0.129</v>
      </c>
      <c r="D204" s="2976">
        <v>0.129</v>
      </c>
      <c r="E204" s="2976">
        <v>0.123</v>
      </c>
      <c r="F204" s="2976">
        <v>0.13</v>
      </c>
      <c r="G204" s="2977">
        <v>0.13</v>
      </c>
    </row>
    <row r="205" spans="1:7">
      <c r="A205" s="2986" t="s">
        <v>304</v>
      </c>
      <c r="B205" s="2975" t="s">
        <v>2916</v>
      </c>
      <c r="C205" s="2976">
        <v>0.13</v>
      </c>
      <c r="D205" s="2976">
        <v>0.13</v>
      </c>
      <c r="E205" s="2976">
        <v>0.13</v>
      </c>
      <c r="F205" s="2976">
        <v>0.13</v>
      </c>
      <c r="G205" s="2977">
        <v>0.13</v>
      </c>
    </row>
    <row r="206" spans="1:7">
      <c r="A206" s="2986" t="s">
        <v>304</v>
      </c>
      <c r="B206" s="2975" t="s">
        <v>2919</v>
      </c>
      <c r="C206" s="2976">
        <v>0.13</v>
      </c>
      <c r="D206" s="2976">
        <v>0.13</v>
      </c>
      <c r="E206" s="2976">
        <v>0.13</v>
      </c>
      <c r="F206" s="2976">
        <v>0.128</v>
      </c>
      <c r="G206" s="2977">
        <v>0.13</v>
      </c>
    </row>
    <row r="207" spans="1:7">
      <c r="A207" s="2986" t="s">
        <v>304</v>
      </c>
      <c r="B207" s="2975" t="s">
        <v>2921</v>
      </c>
      <c r="C207" s="2976">
        <v>0.13</v>
      </c>
      <c r="D207" s="2976">
        <v>0.13</v>
      </c>
      <c r="E207" s="2976">
        <v>0.13</v>
      </c>
      <c r="F207" s="2976">
        <v>0.13</v>
      </c>
      <c r="G207" s="2977">
        <v>0.13</v>
      </c>
    </row>
    <row r="208" spans="1:7">
      <c r="A208" s="2986" t="s">
        <v>304</v>
      </c>
      <c r="B208" s="2975" t="s">
        <v>2924</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2931</v>
      </c>
      <c r="C210" s="2976">
        <v>0.121</v>
      </c>
      <c r="D210" s="2976">
        <v>0.121</v>
      </c>
      <c r="E210" s="2976">
        <v>0.125</v>
      </c>
      <c r="F210" s="2976">
        <v>0.13</v>
      </c>
      <c r="G210" s="2977">
        <v>0.123</v>
      </c>
    </row>
    <row r="211" spans="1:7">
      <c r="A211" s="2986" t="s">
        <v>304</v>
      </c>
      <c r="B211" s="2975" t="s">
        <v>2934</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2946</v>
      </c>
      <c r="C214" s="2976">
        <v>0.128</v>
      </c>
      <c r="D214" s="2976">
        <v>0.128</v>
      </c>
      <c r="E214" s="2976">
        <v>0.13</v>
      </c>
      <c r="F214" s="2976">
        <v>0.13</v>
      </c>
      <c r="G214" s="2977">
        <v>0.13</v>
      </c>
    </row>
    <row r="215" spans="1:7">
      <c r="A215" s="2986" t="s">
        <v>304</v>
      </c>
      <c r="B215" s="2975" t="s">
        <v>2950</v>
      </c>
      <c r="C215" s="2976">
        <v>0.13</v>
      </c>
      <c r="D215" s="2976">
        <v>0.13</v>
      </c>
      <c r="E215" s="2976">
        <v>0.13</v>
      </c>
      <c r="F215" s="2976">
        <v>0.129</v>
      </c>
      <c r="G215" s="2977">
        <v>0.13</v>
      </c>
    </row>
    <row r="216" spans="1:7">
      <c r="A216" s="2986" t="s">
        <v>304</v>
      </c>
      <c r="B216" s="2975" t="s">
        <v>2957</v>
      </c>
      <c r="C216" s="2976">
        <v>0.13</v>
      </c>
      <c r="D216" s="2976">
        <v>0.13</v>
      </c>
      <c r="E216" s="2976">
        <v>0.13</v>
      </c>
      <c r="F216" s="2976">
        <v>0.13</v>
      </c>
      <c r="G216" s="2977">
        <v>0.13</v>
      </c>
    </row>
    <row r="217" spans="1:7">
      <c r="A217" s="2986" t="s">
        <v>304</v>
      </c>
      <c r="B217" s="2975" t="s">
        <v>2964</v>
      </c>
      <c r="C217" s="2976">
        <v>0.129</v>
      </c>
      <c r="D217" s="2976">
        <v>0.129</v>
      </c>
      <c r="E217" s="2976">
        <v>0.13</v>
      </c>
      <c r="F217" s="2976">
        <v>0.13</v>
      </c>
      <c r="G217" s="2977">
        <v>0.13</v>
      </c>
    </row>
    <row r="218" spans="1:7">
      <c r="A218" s="2986" t="s">
        <v>304</v>
      </c>
      <c r="B218" s="2975" t="s">
        <v>2970</v>
      </c>
      <c r="C218" s="2987"/>
      <c r="D218" s="2987"/>
      <c r="E218" s="2987"/>
      <c r="F218" s="2976">
        <v>0.05</v>
      </c>
      <c r="G218" s="2993"/>
    </row>
    <row r="219" spans="1:7">
      <c r="A219" s="2986" t="s">
        <v>304</v>
      </c>
      <c r="B219" s="2975" t="s">
        <v>2977</v>
      </c>
      <c r="C219" s="2987"/>
      <c r="D219" s="2987"/>
      <c r="E219" s="2987"/>
      <c r="F219" s="2976">
        <v>0.05</v>
      </c>
      <c r="G219" s="2993"/>
    </row>
    <row r="220" spans="1:7">
      <c r="A220" s="2986" t="s">
        <v>304</v>
      </c>
      <c r="B220" s="2975" t="s">
        <v>2983</v>
      </c>
      <c r="C220" s="2987"/>
      <c r="D220" s="2987"/>
      <c r="E220" s="2987"/>
      <c r="F220" s="2976">
        <v>0.05</v>
      </c>
      <c r="G220" s="2993"/>
    </row>
    <row r="221" spans="1:7">
      <c r="A221" s="2986" t="s">
        <v>304</v>
      </c>
      <c r="B221" s="2975" t="s">
        <v>2988</v>
      </c>
      <c r="C221" s="2987"/>
      <c r="D221" s="2987"/>
      <c r="E221" s="2987"/>
      <c r="F221" s="2976">
        <v>0.05</v>
      </c>
      <c r="G221" s="2993"/>
    </row>
    <row r="222" spans="1:7">
      <c r="A222" s="2986" t="s">
        <v>304</v>
      </c>
      <c r="B222" s="2975" t="s">
        <v>2992</v>
      </c>
      <c r="C222" s="2987"/>
      <c r="D222" s="2987"/>
      <c r="E222" s="2987"/>
      <c r="F222" s="2976">
        <v>0.05</v>
      </c>
      <c r="G222" s="2993"/>
    </row>
    <row r="223" spans="1:7">
      <c r="A223" s="2986" t="s">
        <v>304</v>
      </c>
      <c r="B223" s="2975" t="s">
        <v>2997</v>
      </c>
      <c r="C223" s="2987"/>
      <c r="D223" s="2987"/>
      <c r="E223" s="2987"/>
      <c r="F223" s="2976">
        <v>0.05</v>
      </c>
      <c r="G223" s="2993"/>
    </row>
    <row r="224" spans="1:7">
      <c r="A224" s="2986" t="s">
        <v>304</v>
      </c>
      <c r="B224" s="2975" t="s">
        <v>3002</v>
      </c>
      <c r="C224" s="2987"/>
      <c r="D224" s="2987"/>
      <c r="E224" s="2987"/>
      <c r="F224" s="2976">
        <v>0.05</v>
      </c>
      <c r="G224" s="2993"/>
    </row>
    <row r="225" spans="1:7">
      <c r="A225" s="2986" t="s">
        <v>304</v>
      </c>
      <c r="B225" s="2975" t="s">
        <v>3007</v>
      </c>
      <c r="C225" s="2987"/>
      <c r="D225" s="2987"/>
      <c r="E225" s="2987"/>
      <c r="F225" s="2976">
        <v>0.05</v>
      </c>
      <c r="G225" s="2993"/>
    </row>
    <row r="226" spans="1:7">
      <c r="A226" s="2986" t="s">
        <v>304</v>
      </c>
      <c r="B226" s="2975" t="s">
        <v>3209</v>
      </c>
      <c r="C226" s="2987"/>
      <c r="D226" s="2987"/>
      <c r="E226" s="2987"/>
      <c r="F226" s="2976">
        <v>0.05</v>
      </c>
      <c r="G226" s="2993"/>
    </row>
    <row r="227" spans="1:7">
      <c r="A227" s="2986" t="s">
        <v>304</v>
      </c>
      <c r="B227" s="2975" t="s">
        <v>3210</v>
      </c>
      <c r="C227" s="2987"/>
      <c r="D227" s="2987"/>
      <c r="E227" s="2987"/>
      <c r="F227" s="2976">
        <v>0.05</v>
      </c>
      <c r="G227" s="2993"/>
    </row>
    <row r="228" spans="1:7">
      <c r="A228" s="2986" t="s">
        <v>304</v>
      </c>
      <c r="B228" s="2975" t="s">
        <v>3211</v>
      </c>
      <c r="C228" s="2987"/>
      <c r="D228" s="2987"/>
      <c r="E228" s="2987"/>
      <c r="F228" s="2976">
        <v>0.05</v>
      </c>
      <c r="G228" s="2993"/>
    </row>
    <row r="229" spans="1:7">
      <c r="A229" s="2986" t="s">
        <v>304</v>
      </c>
      <c r="B229" s="2975" t="s">
        <v>3212</v>
      </c>
      <c r="C229" s="2987"/>
      <c r="D229" s="2987"/>
      <c r="E229" s="2987"/>
      <c r="F229" s="2976">
        <v>0.05</v>
      </c>
      <c r="G229" s="2993"/>
    </row>
    <row r="230" spans="1:7">
      <c r="A230" s="2986" t="s">
        <v>304</v>
      </c>
      <c r="B230" s="2975" t="s">
        <v>3213</v>
      </c>
      <c r="C230" s="2987"/>
      <c r="D230" s="2987"/>
      <c r="E230" s="2987"/>
      <c r="F230" s="2976">
        <v>0.05</v>
      </c>
      <c r="G230" s="2993"/>
    </row>
    <row r="231" spans="1:7">
      <c r="A231" s="2986" t="s">
        <v>304</v>
      </c>
      <c r="B231" s="2975" t="s">
        <v>3214</v>
      </c>
      <c r="C231" s="2987"/>
      <c r="D231" s="2987"/>
      <c r="E231" s="2987"/>
      <c r="F231" s="2976">
        <v>0.05</v>
      </c>
      <c r="G231" s="2993"/>
    </row>
    <row r="232" spans="1:7">
      <c r="A232" s="2986" t="s">
        <v>304</v>
      </c>
      <c r="B232" s="2975" t="s">
        <v>3215</v>
      </c>
      <c r="C232" s="2987"/>
      <c r="D232" s="2987"/>
      <c r="E232" s="2987"/>
      <c r="F232" s="2976">
        <v>0.05</v>
      </c>
      <c r="G232" s="2993"/>
    </row>
    <row r="233" spans="1:7" ht="14.25" thickBot="1">
      <c r="A233" s="2989" t="s">
        <v>304</v>
      </c>
      <c r="B233" s="2979" t="s">
        <v>3216</v>
      </c>
      <c r="C233" s="2981"/>
      <c r="D233" s="2981"/>
      <c r="E233" s="2981"/>
      <c r="F233" s="2980">
        <v>0.05</v>
      </c>
      <c r="G233" s="2994"/>
    </row>
    <row r="234" spans="1:7">
      <c r="A234" s="2985" t="s">
        <v>305</v>
      </c>
      <c r="B234" s="2971" t="s">
        <v>2865</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2885</v>
      </c>
      <c r="C238" s="2976">
        <v>0.14899999999999999</v>
      </c>
      <c r="D238" s="2976">
        <v>0.14899999999999999</v>
      </c>
      <c r="E238" s="2976">
        <v>0.15</v>
      </c>
      <c r="F238" s="2976">
        <v>0.15</v>
      </c>
      <c r="G238" s="2977">
        <v>0.15</v>
      </c>
    </row>
    <row r="239" spans="1:7">
      <c r="A239" s="2986" t="s">
        <v>305</v>
      </c>
      <c r="B239" s="2975" t="s">
        <v>2889</v>
      </c>
      <c r="C239" s="2976">
        <v>0.15</v>
      </c>
      <c r="D239" s="2976">
        <v>0.15</v>
      </c>
      <c r="E239" s="2976">
        <v>0.15</v>
      </c>
      <c r="F239" s="2976">
        <v>0.15</v>
      </c>
      <c r="G239" s="2977">
        <v>0.15</v>
      </c>
    </row>
    <row r="240" spans="1:7">
      <c r="A240" s="2986" t="s">
        <v>305</v>
      </c>
      <c r="B240" s="2975" t="s">
        <v>2894</v>
      </c>
      <c r="C240" s="2976">
        <v>0.15</v>
      </c>
      <c r="D240" s="2976">
        <v>0.15</v>
      </c>
      <c r="E240" s="2976">
        <v>0.15</v>
      </c>
      <c r="F240" s="2976">
        <v>0.15</v>
      </c>
      <c r="G240" s="2977">
        <v>0.15</v>
      </c>
    </row>
    <row r="241" spans="1:7">
      <c r="A241" s="2986" t="s">
        <v>305</v>
      </c>
      <c r="B241" s="2975" t="s">
        <v>2898</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2904</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2912</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2917</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2925</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2938</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2947</v>
      </c>
      <c r="C258" s="2976">
        <v>0.14299999999999999</v>
      </c>
      <c r="D258" s="2976">
        <v>0.14299999999999999</v>
      </c>
      <c r="E258" s="2976">
        <v>0.15</v>
      </c>
      <c r="F258" s="2976">
        <v>0.14799999999999999</v>
      </c>
      <c r="G258" s="2977">
        <v>0.14599999999999999</v>
      </c>
    </row>
    <row r="259" spans="1:7">
      <c r="A259" s="2986" t="s">
        <v>305</v>
      </c>
      <c r="B259" s="2975" t="s">
        <v>2951</v>
      </c>
      <c r="C259" s="2976">
        <v>0.14399999999999999</v>
      </c>
      <c r="D259" s="2976">
        <v>0.14399999999999999</v>
      </c>
      <c r="E259" s="2976">
        <v>0.14899999999999999</v>
      </c>
      <c r="F259" s="2976">
        <v>0.14699999999999999</v>
      </c>
      <c r="G259" s="2977">
        <v>0.14599999999999999</v>
      </c>
    </row>
    <row r="260" spans="1:7">
      <c r="A260" s="2986" t="s">
        <v>305</v>
      </c>
      <c r="B260" s="2975" t="s">
        <v>2958</v>
      </c>
      <c r="C260" s="2976">
        <v>0.109</v>
      </c>
      <c r="D260" s="2976">
        <v>0.111</v>
      </c>
      <c r="E260" s="2976">
        <v>0.13100000000000001</v>
      </c>
      <c r="F260" s="2976">
        <v>0.126</v>
      </c>
      <c r="G260" s="2977">
        <v>0.11899999999999999</v>
      </c>
    </row>
    <row r="261" spans="1:7">
      <c r="A261" s="2986" t="s">
        <v>305</v>
      </c>
      <c r="B261" s="2975" t="s">
        <v>2965</v>
      </c>
      <c r="C261" s="2976">
        <v>0.1</v>
      </c>
      <c r="D261" s="2976">
        <v>0.1</v>
      </c>
      <c r="E261" s="2976">
        <v>0.11799999999999999</v>
      </c>
      <c r="F261" s="2976">
        <v>0.108</v>
      </c>
      <c r="G261" s="2977">
        <v>0.107</v>
      </c>
    </row>
    <row r="262" spans="1:7">
      <c r="A262" s="2986" t="s">
        <v>305</v>
      </c>
      <c r="B262" s="2975" t="s">
        <v>2971</v>
      </c>
      <c r="C262" s="2976">
        <v>0.1</v>
      </c>
      <c r="D262" s="2976">
        <v>0.1</v>
      </c>
      <c r="E262" s="2976">
        <v>0.1</v>
      </c>
      <c r="F262" s="2976">
        <v>0.14099999999999999</v>
      </c>
      <c r="G262" s="2977">
        <v>0.1</v>
      </c>
    </row>
    <row r="263" spans="1:7">
      <c r="A263" s="2986" t="s">
        <v>305</v>
      </c>
      <c r="B263" s="2975" t="s">
        <v>2978</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2989</v>
      </c>
      <c r="C265" s="2987"/>
      <c r="D265" s="2987"/>
      <c r="E265" s="2987"/>
      <c r="F265" s="2976">
        <v>0.05</v>
      </c>
      <c r="G265" s="2993"/>
    </row>
    <row r="266" spans="1:7">
      <c r="A266" s="2986" t="s">
        <v>305</v>
      </c>
      <c r="B266" s="2975" t="s">
        <v>2993</v>
      </c>
      <c r="C266" s="2987"/>
      <c r="D266" s="2987"/>
      <c r="E266" s="2987"/>
      <c r="F266" s="2976">
        <v>0.05</v>
      </c>
      <c r="G266" s="2993"/>
    </row>
    <row r="267" spans="1:7">
      <c r="A267" s="2986" t="s">
        <v>305</v>
      </c>
      <c r="B267" s="2975" t="s">
        <v>2998</v>
      </c>
      <c r="C267" s="2987"/>
      <c r="D267" s="2987"/>
      <c r="E267" s="2987"/>
      <c r="F267" s="2976">
        <v>0.05</v>
      </c>
      <c r="G267" s="2993"/>
    </row>
    <row r="268" spans="1:7">
      <c r="A268" s="2986" t="s">
        <v>305</v>
      </c>
      <c r="B268" s="2975" t="s">
        <v>3003</v>
      </c>
      <c r="C268" s="2987"/>
      <c r="D268" s="2987"/>
      <c r="E268" s="2987"/>
      <c r="F268" s="2976">
        <v>0.05</v>
      </c>
      <c r="G268" s="2993"/>
    </row>
    <row r="269" spans="1:7">
      <c r="A269" s="2986" t="s">
        <v>305</v>
      </c>
      <c r="B269" s="2975" t="s">
        <v>3008</v>
      </c>
      <c r="C269" s="2987"/>
      <c r="D269" s="2987"/>
      <c r="E269" s="2987"/>
      <c r="F269" s="2976">
        <v>0.05</v>
      </c>
      <c r="G269" s="2993"/>
    </row>
    <row r="270" spans="1:7">
      <c r="A270" s="2986" t="s">
        <v>305</v>
      </c>
      <c r="B270" s="2975" t="s">
        <v>3013</v>
      </c>
      <c r="C270" s="2987"/>
      <c r="D270" s="2987"/>
      <c r="E270" s="2987"/>
      <c r="F270" s="2976">
        <v>0.05</v>
      </c>
      <c r="G270" s="2993"/>
    </row>
    <row r="271" spans="1:7">
      <c r="A271" s="2986" t="s">
        <v>305</v>
      </c>
      <c r="B271" s="2975" t="s">
        <v>3217</v>
      </c>
      <c r="C271" s="2987"/>
      <c r="D271" s="2987"/>
      <c r="E271" s="2987"/>
      <c r="F271" s="2976">
        <v>0.05</v>
      </c>
      <c r="G271" s="2993"/>
    </row>
    <row r="272" spans="1:7">
      <c r="A272" s="2986" t="s">
        <v>305</v>
      </c>
      <c r="B272" s="2975" t="s">
        <v>3218</v>
      </c>
      <c r="C272" s="2987"/>
      <c r="D272" s="2987"/>
      <c r="E272" s="2987"/>
      <c r="F272" s="2976">
        <v>0.05</v>
      </c>
      <c r="G272" s="2993"/>
    </row>
    <row r="273" spans="1:7">
      <c r="A273" s="2986" t="s">
        <v>305</v>
      </c>
      <c r="B273" s="2975" t="s">
        <v>3219</v>
      </c>
      <c r="C273" s="2987"/>
      <c r="D273" s="2987"/>
      <c r="E273" s="2987"/>
      <c r="F273" s="2976">
        <v>0.05</v>
      </c>
      <c r="G273" s="2993"/>
    </row>
    <row r="274" spans="1:7">
      <c r="A274" s="2986" t="s">
        <v>305</v>
      </c>
      <c r="B274" s="2975" t="s">
        <v>3220</v>
      </c>
      <c r="C274" s="2987"/>
      <c r="D274" s="2987"/>
      <c r="E274" s="2987"/>
      <c r="F274" s="2976">
        <v>0.05</v>
      </c>
      <c r="G274" s="2993"/>
    </row>
    <row r="275" spans="1:7">
      <c r="A275" s="2986" t="s">
        <v>305</v>
      </c>
      <c r="B275" s="2975" t="s">
        <v>3221</v>
      </c>
      <c r="C275" s="2987"/>
      <c r="D275" s="2987"/>
      <c r="E275" s="2987"/>
      <c r="F275" s="2976">
        <v>0.05</v>
      </c>
      <c r="G275" s="2993"/>
    </row>
    <row r="276" spans="1:7" ht="14.25" thickBot="1">
      <c r="A276" s="2989" t="s">
        <v>305</v>
      </c>
      <c r="B276" s="2979" t="s">
        <v>3222</v>
      </c>
      <c r="C276" s="2981"/>
      <c r="D276" s="2981"/>
      <c r="E276" s="2981"/>
      <c r="F276" s="2980">
        <v>0.05</v>
      </c>
      <c r="G276" s="2994"/>
    </row>
    <row r="277" spans="1:7">
      <c r="A277" s="2985" t="s">
        <v>306</v>
      </c>
      <c r="B277" s="2971" t="s">
        <v>2866</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2878</v>
      </c>
      <c r="C279" s="2976">
        <v>0.15</v>
      </c>
      <c r="D279" s="2976">
        <v>0.15</v>
      </c>
      <c r="E279" s="2976">
        <v>0.15</v>
      </c>
      <c r="F279" s="2976">
        <v>0.15</v>
      </c>
      <c r="G279" s="2977">
        <v>0.15</v>
      </c>
    </row>
    <row r="280" spans="1:7">
      <c r="A280" s="2986" t="s">
        <v>306</v>
      </c>
      <c r="B280" s="2975" t="s">
        <v>2882</v>
      </c>
      <c r="C280" s="2976">
        <v>0.15</v>
      </c>
      <c r="D280" s="2976">
        <v>0.15</v>
      </c>
      <c r="E280" s="2976">
        <v>0.15</v>
      </c>
      <c r="F280" s="2976">
        <v>0.15</v>
      </c>
      <c r="G280" s="2977">
        <v>0.15</v>
      </c>
    </row>
    <row r="281" spans="1:7">
      <c r="A281" s="2986" t="s">
        <v>306</v>
      </c>
      <c r="B281" s="2975" t="s">
        <v>2886</v>
      </c>
      <c r="C281" s="2976">
        <v>0.15</v>
      </c>
      <c r="D281" s="2976">
        <v>0.15</v>
      </c>
      <c r="E281" s="2976">
        <v>0.15</v>
      </c>
      <c r="F281" s="2976">
        <v>0.15</v>
      </c>
      <c r="G281" s="2977">
        <v>0.15</v>
      </c>
    </row>
    <row r="282" spans="1:7">
      <c r="A282" s="2986" t="s">
        <v>306</v>
      </c>
      <c r="B282" s="2975" t="s">
        <v>2890</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2905</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2910</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2920</v>
      </c>
      <c r="C293" s="2976">
        <v>0.15</v>
      </c>
      <c r="D293" s="2976">
        <v>0.15</v>
      </c>
      <c r="E293" s="2976">
        <v>0.15</v>
      </c>
      <c r="F293" s="2976">
        <v>0.14499999999999999</v>
      </c>
      <c r="G293" s="2977">
        <v>0.15</v>
      </c>
    </row>
    <row r="294" spans="1:7">
      <c r="A294" s="2986" t="s">
        <v>306</v>
      </c>
      <c r="B294" s="2975" t="s">
        <v>2922</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2939</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2952</v>
      </c>
      <c r="C302" s="2976">
        <v>0.15</v>
      </c>
      <c r="D302" s="2976">
        <v>0.15</v>
      </c>
      <c r="E302" s="2976">
        <v>0.15</v>
      </c>
      <c r="F302" s="2976">
        <v>0.14699999999999999</v>
      </c>
      <c r="G302" s="2977">
        <v>0.15</v>
      </c>
    </row>
    <row r="303" spans="1:7">
      <c r="A303" s="2986" t="s">
        <v>306</v>
      </c>
      <c r="B303" s="2975" t="s">
        <v>2959</v>
      </c>
      <c r="C303" s="2976">
        <v>0.15</v>
      </c>
      <c r="D303" s="2976">
        <v>0.15</v>
      </c>
      <c r="E303" s="2976">
        <v>0.15</v>
      </c>
      <c r="F303" s="2976">
        <v>0.14199999999999999</v>
      </c>
      <c r="G303" s="2977">
        <v>0.15</v>
      </c>
    </row>
    <row r="304" spans="1:7">
      <c r="A304" s="2986" t="s">
        <v>306</v>
      </c>
      <c r="B304" s="2975" t="s">
        <v>2966</v>
      </c>
      <c r="C304" s="2976">
        <v>0.15</v>
      </c>
      <c r="D304" s="2976">
        <v>0.15</v>
      </c>
      <c r="E304" s="2976">
        <v>0.15</v>
      </c>
      <c r="F304" s="2976">
        <v>0.14499999999999999</v>
      </c>
      <c r="G304" s="2977">
        <v>0.15</v>
      </c>
    </row>
    <row r="305" spans="1:7">
      <c r="A305" s="2986" t="s">
        <v>306</v>
      </c>
      <c r="B305" s="2975" t="s">
        <v>2972</v>
      </c>
      <c r="C305" s="2976">
        <v>0.15</v>
      </c>
      <c r="D305" s="2976">
        <v>0.15</v>
      </c>
      <c r="E305" s="2976">
        <v>0.15</v>
      </c>
      <c r="F305" s="2976">
        <v>0.111</v>
      </c>
      <c r="G305" s="2977">
        <v>0.15</v>
      </c>
    </row>
    <row r="306" spans="1:7">
      <c r="A306" s="2986" t="s">
        <v>306</v>
      </c>
      <c r="B306" s="2975" t="s">
        <v>2979</v>
      </c>
      <c r="C306" s="2976">
        <v>0.15</v>
      </c>
      <c r="D306" s="2976">
        <v>0.15</v>
      </c>
      <c r="E306" s="2976">
        <v>0.15</v>
      </c>
      <c r="F306" s="2976">
        <v>0.126</v>
      </c>
      <c r="G306" s="2977">
        <v>0.15</v>
      </c>
    </row>
    <row r="307" spans="1:7">
      <c r="A307" s="2986" t="s">
        <v>306</v>
      </c>
      <c r="B307" s="2975" t="s">
        <v>2984</v>
      </c>
      <c r="C307" s="2976">
        <v>0.15</v>
      </c>
      <c r="D307" s="2976">
        <v>0.15</v>
      </c>
      <c r="E307" s="2976">
        <v>0.15</v>
      </c>
      <c r="F307" s="2976">
        <v>0.12</v>
      </c>
      <c r="G307" s="2977">
        <v>0.15</v>
      </c>
    </row>
    <row r="308" spans="1:7">
      <c r="A308" s="2986" t="s">
        <v>306</v>
      </c>
      <c r="B308" s="2975" t="s">
        <v>2990</v>
      </c>
      <c r="C308" s="2976">
        <v>0.15</v>
      </c>
      <c r="D308" s="2976">
        <v>0.15</v>
      </c>
      <c r="E308" s="2976">
        <v>0.15</v>
      </c>
      <c r="F308" s="2976">
        <v>0.13</v>
      </c>
      <c r="G308" s="2977">
        <v>0.15</v>
      </c>
    </row>
    <row r="309" spans="1:7">
      <c r="A309" s="2986" t="s">
        <v>306</v>
      </c>
      <c r="B309" s="2975" t="s">
        <v>2994</v>
      </c>
      <c r="C309" s="2976">
        <v>0.15</v>
      </c>
      <c r="D309" s="2976">
        <v>0.15</v>
      </c>
      <c r="E309" s="2976">
        <v>0.15</v>
      </c>
      <c r="F309" s="2976">
        <v>0.14099999999999999</v>
      </c>
      <c r="G309" s="2977">
        <v>0.15</v>
      </c>
    </row>
    <row r="310" spans="1:7">
      <c r="A310" s="2986" t="s">
        <v>306</v>
      </c>
      <c r="B310" s="2975" t="s">
        <v>2999</v>
      </c>
      <c r="C310" s="2976">
        <v>0.15</v>
      </c>
      <c r="D310" s="2976">
        <v>0.15</v>
      </c>
      <c r="E310" s="2976">
        <v>0.15</v>
      </c>
      <c r="F310" s="2976">
        <v>0.15</v>
      </c>
      <c r="G310" s="2977">
        <v>0.15</v>
      </c>
    </row>
    <row r="311" spans="1:7">
      <c r="A311" s="2986" t="s">
        <v>306</v>
      </c>
      <c r="B311" s="2975" t="s">
        <v>3004</v>
      </c>
      <c r="C311" s="2976">
        <v>0.13200000000000001</v>
      </c>
      <c r="D311" s="2976">
        <v>0.13300000000000001</v>
      </c>
      <c r="E311" s="2976">
        <v>0.14499999999999999</v>
      </c>
      <c r="F311" s="2976">
        <v>0.14199999999999999</v>
      </c>
      <c r="G311" s="2977">
        <v>0.14000000000000001</v>
      </c>
    </row>
    <row r="312" spans="1:7">
      <c r="A312" s="2986" t="s">
        <v>306</v>
      </c>
      <c r="B312" s="2975" t="s">
        <v>3009</v>
      </c>
      <c r="C312" s="2976">
        <v>0.13800000000000001</v>
      </c>
      <c r="D312" s="2976">
        <v>0.14000000000000001</v>
      </c>
      <c r="E312" s="2976">
        <v>0.14599999999999999</v>
      </c>
      <c r="F312" s="2976">
        <v>0.14899999999999999</v>
      </c>
      <c r="G312" s="2977">
        <v>0.14199999999999999</v>
      </c>
    </row>
    <row r="313" spans="1:7">
      <c r="A313" s="2986" t="s">
        <v>306</v>
      </c>
      <c r="B313" s="2975" t="s">
        <v>3014</v>
      </c>
      <c r="C313" s="2976">
        <v>0.125</v>
      </c>
      <c r="D313" s="2976">
        <v>0.127</v>
      </c>
      <c r="E313" s="2976">
        <v>0.14399999999999999</v>
      </c>
      <c r="F313" s="2976">
        <v>0.115</v>
      </c>
      <c r="G313" s="2977">
        <v>0.13600000000000001</v>
      </c>
    </row>
    <row r="314" spans="1:7">
      <c r="A314" s="2986" t="s">
        <v>306</v>
      </c>
      <c r="B314" s="2975" t="s">
        <v>3223</v>
      </c>
      <c r="C314" s="2992"/>
      <c r="D314" s="2992"/>
      <c r="E314" s="2992"/>
      <c r="F314" s="2976">
        <v>0.05</v>
      </c>
      <c r="G314" s="2993"/>
    </row>
    <row r="315" spans="1:7">
      <c r="A315" s="2986" t="s">
        <v>306</v>
      </c>
      <c r="B315" s="2975" t="s">
        <v>3224</v>
      </c>
      <c r="C315" s="2992"/>
      <c r="D315" s="2992"/>
      <c r="E315" s="2992"/>
      <c r="F315" s="2976">
        <v>0.05</v>
      </c>
      <c r="G315" s="2993"/>
    </row>
    <row r="316" spans="1:7">
      <c r="A316" s="2986" t="s">
        <v>306</v>
      </c>
      <c r="B316" s="2975" t="s">
        <v>3225</v>
      </c>
      <c r="C316" s="2987"/>
      <c r="D316" s="2987"/>
      <c r="E316" s="2987"/>
      <c r="F316" s="2976">
        <v>0.05</v>
      </c>
      <c r="G316" s="2993"/>
    </row>
    <row r="317" spans="1:7">
      <c r="A317" s="2986" t="s">
        <v>306</v>
      </c>
      <c r="B317" s="2975" t="s">
        <v>3226</v>
      </c>
      <c r="C317" s="2987"/>
      <c r="D317" s="2987"/>
      <c r="E317" s="2987"/>
      <c r="F317" s="2976">
        <v>0.05</v>
      </c>
      <c r="G317" s="2993"/>
    </row>
    <row r="318" spans="1:7">
      <c r="A318" s="2986" t="s">
        <v>306</v>
      </c>
      <c r="B318" s="2975" t="s">
        <v>3227</v>
      </c>
      <c r="C318" s="2987"/>
      <c r="D318" s="2987"/>
      <c r="E318" s="2987"/>
      <c r="F318" s="2976">
        <v>0.05</v>
      </c>
      <c r="G318" s="2993"/>
    </row>
    <row r="319" spans="1:7">
      <c r="A319" s="2986" t="s">
        <v>306</v>
      </c>
      <c r="B319" s="2975" t="s">
        <v>3228</v>
      </c>
      <c r="C319" s="2987"/>
      <c r="D319" s="2987"/>
      <c r="E319" s="2987"/>
      <c r="F319" s="2976">
        <v>0.05</v>
      </c>
      <c r="G319" s="2993"/>
    </row>
    <row r="320" spans="1:7">
      <c r="A320" s="2986" t="s">
        <v>306</v>
      </c>
      <c r="B320" s="2975" t="s">
        <v>3229</v>
      </c>
      <c r="C320" s="2987"/>
      <c r="D320" s="2987"/>
      <c r="E320" s="2987"/>
      <c r="F320" s="2976">
        <v>0.05</v>
      </c>
      <c r="G320" s="2993"/>
    </row>
    <row r="321" spans="1:7">
      <c r="A321" s="2986" t="s">
        <v>306</v>
      </c>
      <c r="B321" s="2975" t="s">
        <v>3230</v>
      </c>
      <c r="C321" s="2987"/>
      <c r="D321" s="2987"/>
      <c r="E321" s="2987"/>
      <c r="F321" s="2976">
        <v>0.05</v>
      </c>
      <c r="G321" s="2993"/>
    </row>
    <row r="322" spans="1:7">
      <c r="A322" s="2986" t="s">
        <v>306</v>
      </c>
      <c r="B322" s="2975" t="s">
        <v>3231</v>
      </c>
      <c r="C322" s="2987"/>
      <c r="D322" s="2987"/>
      <c r="E322" s="2987"/>
      <c r="F322" s="2976">
        <v>0.05</v>
      </c>
      <c r="G322" s="2993"/>
    </row>
    <row r="323" spans="1:7">
      <c r="A323" s="2986" t="s">
        <v>306</v>
      </c>
      <c r="B323" s="2975" t="s">
        <v>3232</v>
      </c>
      <c r="C323" s="2987"/>
      <c r="D323" s="2987"/>
      <c r="E323" s="2987"/>
      <c r="F323" s="2976">
        <v>0.05</v>
      </c>
      <c r="G323" s="2993"/>
    </row>
    <row r="324" spans="1:7">
      <c r="A324" s="2986" t="s">
        <v>306</v>
      </c>
      <c r="B324" s="2975" t="s">
        <v>3233</v>
      </c>
      <c r="C324" s="2987"/>
      <c r="D324" s="2987"/>
      <c r="E324" s="2987"/>
      <c r="F324" s="2976">
        <v>0.05</v>
      </c>
      <c r="G324" s="2993"/>
    </row>
    <row r="325" spans="1:7">
      <c r="A325" s="2986" t="s">
        <v>306</v>
      </c>
      <c r="B325" s="2975" t="s">
        <v>3234</v>
      </c>
      <c r="C325" s="2987"/>
      <c r="D325" s="2987"/>
      <c r="E325" s="2987"/>
      <c r="F325" s="2976">
        <v>0.05</v>
      </c>
      <c r="G325" s="2993"/>
    </row>
    <row r="326" spans="1:7" ht="14.25" thickBot="1">
      <c r="A326" s="2989" t="s">
        <v>306</v>
      </c>
      <c r="B326" s="2979" t="s">
        <v>3235</v>
      </c>
      <c r="C326" s="2981"/>
      <c r="D326" s="2981"/>
      <c r="E326" s="2981"/>
      <c r="F326" s="2980">
        <v>0.05</v>
      </c>
      <c r="G326" s="2994"/>
    </row>
    <row r="327" spans="1:7">
      <c r="A327" s="2985" t="s">
        <v>307</v>
      </c>
      <c r="B327" s="2971" t="s">
        <v>2867</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2879</v>
      </c>
      <c r="C329" s="2976">
        <v>0.15</v>
      </c>
      <c r="D329" s="2976">
        <v>0.15</v>
      </c>
      <c r="E329" s="2976">
        <v>0.15</v>
      </c>
      <c r="F329" s="2976">
        <v>0.15</v>
      </c>
      <c r="G329" s="2977">
        <v>0.15</v>
      </c>
    </row>
    <row r="330" spans="1:7">
      <c r="A330" s="2986" t="s">
        <v>307</v>
      </c>
      <c r="B330" s="2975" t="s">
        <v>2883</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2891</v>
      </c>
      <c r="C332" s="2976">
        <v>0.15</v>
      </c>
      <c r="D332" s="2976">
        <v>0.15</v>
      </c>
      <c r="E332" s="2976">
        <v>0.15</v>
      </c>
      <c r="F332" s="2976">
        <v>0.15</v>
      </c>
      <c r="G332" s="2977">
        <v>0.15</v>
      </c>
    </row>
    <row r="333" spans="1:7">
      <c r="A333" s="2986" t="s">
        <v>307</v>
      </c>
      <c r="B333" s="2975" t="s">
        <v>2895</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2901</v>
      </c>
      <c r="C336" s="2976">
        <v>0.15</v>
      </c>
      <c r="D336" s="2976">
        <v>0.15</v>
      </c>
      <c r="E336" s="2976">
        <v>0.15</v>
      </c>
      <c r="F336" s="2976">
        <v>0.14199999999999999</v>
      </c>
      <c r="G336" s="2977">
        <v>0.15</v>
      </c>
    </row>
    <row r="337" spans="1:7">
      <c r="A337" s="2986" t="s">
        <v>307</v>
      </c>
      <c r="B337" s="2975" t="s">
        <v>2906</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2913</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2918</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2926</v>
      </c>
      <c r="C345" s="2976">
        <v>0.15</v>
      </c>
      <c r="D345" s="2976">
        <v>0.15</v>
      </c>
      <c r="E345" s="2976">
        <v>0.15</v>
      </c>
      <c r="F345" s="2976">
        <v>0.13800000000000001</v>
      </c>
      <c r="G345" s="2977">
        <v>0.15</v>
      </c>
    </row>
    <row r="346" spans="1:7">
      <c r="A346" s="2986" t="s">
        <v>307</v>
      </c>
      <c r="B346" s="2975" t="s">
        <v>2928</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2935</v>
      </c>
      <c r="C348" s="2976">
        <v>0.15</v>
      </c>
      <c r="D348" s="2976">
        <v>0.15</v>
      </c>
      <c r="E348" s="2976">
        <v>0.15</v>
      </c>
      <c r="F348" s="2976">
        <v>0.14399999999999999</v>
      </c>
      <c r="G348" s="2977">
        <v>0.15</v>
      </c>
    </row>
    <row r="349" spans="1:7">
      <c r="A349" s="2986" t="s">
        <v>307</v>
      </c>
      <c r="B349" s="2975" t="s">
        <v>2940</v>
      </c>
      <c r="C349" s="2976">
        <v>0.15</v>
      </c>
      <c r="D349" s="2976">
        <v>0.15</v>
      </c>
      <c r="E349" s="2976">
        <v>0.15</v>
      </c>
      <c r="F349" s="2976">
        <v>0.15</v>
      </c>
      <c r="G349" s="2977">
        <v>0.15</v>
      </c>
    </row>
    <row r="350" spans="1:7">
      <c r="A350" s="2986" t="s">
        <v>307</v>
      </c>
      <c r="B350" s="2975" t="s">
        <v>2943</v>
      </c>
      <c r="C350" s="2976">
        <v>0.15</v>
      </c>
      <c r="D350" s="2976">
        <v>0.15</v>
      </c>
      <c r="E350" s="2976">
        <v>0.15</v>
      </c>
      <c r="F350" s="2976">
        <v>0.14699999999999999</v>
      </c>
      <c r="G350" s="2977">
        <v>0.15</v>
      </c>
    </row>
    <row r="351" spans="1:7">
      <c r="A351" s="2986" t="s">
        <v>307</v>
      </c>
      <c r="B351" s="2975" t="s">
        <v>2948</v>
      </c>
      <c r="C351" s="2976">
        <v>0.15</v>
      </c>
      <c r="D351" s="2976">
        <v>0.15</v>
      </c>
      <c r="E351" s="2976">
        <v>0.15</v>
      </c>
      <c r="F351" s="2976">
        <v>0.13</v>
      </c>
      <c r="G351" s="2977">
        <v>0.15</v>
      </c>
    </row>
    <row r="352" spans="1:7">
      <c r="A352" s="2986" t="s">
        <v>307</v>
      </c>
      <c r="B352" s="2975" t="s">
        <v>2953</v>
      </c>
      <c r="C352" s="2976">
        <v>0.15</v>
      </c>
      <c r="D352" s="2976">
        <v>0.15</v>
      </c>
      <c r="E352" s="2976">
        <v>0.15</v>
      </c>
      <c r="F352" s="2976">
        <v>0.14599999999999999</v>
      </c>
      <c r="G352" s="2977">
        <v>0.15</v>
      </c>
    </row>
    <row r="353" spans="1:7">
      <c r="A353" s="2986" t="s">
        <v>307</v>
      </c>
      <c r="B353" s="2975" t="s">
        <v>2960</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2973</v>
      </c>
      <c r="C355" s="2976">
        <v>0.15</v>
      </c>
      <c r="D355" s="2976">
        <v>0.15</v>
      </c>
      <c r="E355" s="2976">
        <v>0.15</v>
      </c>
      <c r="F355" s="2976">
        <v>0.15</v>
      </c>
      <c r="G355" s="2977">
        <v>0.15</v>
      </c>
    </row>
    <row r="356" spans="1:7">
      <c r="A356" s="2986" t="s">
        <v>307</v>
      </c>
      <c r="B356" s="2975" t="s">
        <v>2980</v>
      </c>
      <c r="C356" s="2976">
        <v>0.15</v>
      </c>
      <c r="D356" s="2976">
        <v>0.15</v>
      </c>
      <c r="E356" s="2976">
        <v>0.15</v>
      </c>
      <c r="F356" s="2976">
        <v>0.15</v>
      </c>
      <c r="G356" s="2977">
        <v>0.15</v>
      </c>
    </row>
    <row r="357" spans="1:7" ht="14.25" thickBot="1">
      <c r="A357" s="2989" t="s">
        <v>307</v>
      </c>
      <c r="B357" s="2979" t="s">
        <v>2985</v>
      </c>
      <c r="C357" s="2980">
        <v>0.126</v>
      </c>
      <c r="D357" s="2980">
        <v>0.127</v>
      </c>
      <c r="E357" s="2980">
        <v>0.14299999999999999</v>
      </c>
      <c r="F357" s="2980">
        <v>0.125</v>
      </c>
      <c r="G357" s="2982">
        <v>0.129</v>
      </c>
    </row>
    <row r="358" spans="1:7">
      <c r="A358" s="2985" t="s">
        <v>2854</v>
      </c>
      <c r="B358" s="2971" t="s">
        <v>2868</v>
      </c>
      <c r="C358" s="2972">
        <v>0.15</v>
      </c>
      <c r="D358" s="2972">
        <v>0.15</v>
      </c>
      <c r="E358" s="2972">
        <v>0.15</v>
      </c>
      <c r="F358" s="2972">
        <v>0.15</v>
      </c>
      <c r="G358" s="2973">
        <v>0.15</v>
      </c>
    </row>
    <row r="359" spans="1:7">
      <c r="A359" s="2986" t="s">
        <v>2854</v>
      </c>
      <c r="B359" s="2975" t="s">
        <v>2874</v>
      </c>
      <c r="C359" s="2976">
        <v>0.1</v>
      </c>
      <c r="D359" s="2976">
        <v>0.1</v>
      </c>
      <c r="E359" s="2976">
        <v>0.1</v>
      </c>
      <c r="F359" s="2976">
        <v>0.1</v>
      </c>
      <c r="G359" s="2977">
        <v>0.1</v>
      </c>
    </row>
    <row r="360" spans="1:7">
      <c r="A360" s="2986" t="s">
        <v>2854</v>
      </c>
      <c r="B360" s="2975" t="s">
        <v>2880</v>
      </c>
      <c r="C360" s="2976">
        <v>0.15</v>
      </c>
      <c r="D360" s="2976">
        <v>0.15</v>
      </c>
      <c r="E360" s="2976">
        <v>0.15</v>
      </c>
      <c r="F360" s="2976">
        <v>0.14899999999999999</v>
      </c>
      <c r="G360" s="2977">
        <v>0.15</v>
      </c>
    </row>
    <row r="361" spans="1:7">
      <c r="A361" s="2986" t="s">
        <v>2854</v>
      </c>
      <c r="B361" s="2975" t="s">
        <v>153</v>
      </c>
      <c r="C361" s="2976">
        <v>0.15</v>
      </c>
      <c r="D361" s="2976">
        <v>0.15</v>
      </c>
      <c r="E361" s="2976">
        <v>0.15</v>
      </c>
      <c r="F361" s="2976">
        <v>0.115</v>
      </c>
      <c r="G361" s="2977">
        <v>0.15</v>
      </c>
    </row>
    <row r="362" spans="1:7">
      <c r="A362" s="2986" t="s">
        <v>2854</v>
      </c>
      <c r="B362" s="2975" t="s">
        <v>2887</v>
      </c>
      <c r="C362" s="2976">
        <v>0.15</v>
      </c>
      <c r="D362" s="2976">
        <v>0.15</v>
      </c>
      <c r="E362" s="2976">
        <v>0.15</v>
      </c>
      <c r="F362" s="2976">
        <v>0.106</v>
      </c>
      <c r="G362" s="2977">
        <v>0.15</v>
      </c>
    </row>
    <row r="363" spans="1:7">
      <c r="A363" s="2986" t="s">
        <v>2854</v>
      </c>
      <c r="B363" s="2975" t="s">
        <v>2892</v>
      </c>
      <c r="C363" s="2976">
        <v>0.15</v>
      </c>
      <c r="D363" s="2976">
        <v>0.15</v>
      </c>
      <c r="E363" s="2976">
        <v>0.15</v>
      </c>
      <c r="F363" s="2976">
        <v>0.14699999999999999</v>
      </c>
      <c r="G363" s="2977">
        <v>0.15</v>
      </c>
    </row>
    <row r="364" spans="1:7">
      <c r="A364" s="2986" t="s">
        <v>2854</v>
      </c>
      <c r="B364" s="2975" t="s">
        <v>2896</v>
      </c>
      <c r="C364" s="2976">
        <v>0.15</v>
      </c>
      <c r="D364" s="2976">
        <v>0.15</v>
      </c>
      <c r="E364" s="2976">
        <v>0.15</v>
      </c>
      <c r="F364" s="2976">
        <v>0.14799999999999999</v>
      </c>
      <c r="G364" s="2977">
        <v>0.15</v>
      </c>
    </row>
    <row r="365" spans="1:7">
      <c r="A365" s="2986" t="s">
        <v>2854</v>
      </c>
      <c r="B365" s="2975" t="s">
        <v>200</v>
      </c>
      <c r="C365" s="2976">
        <v>0.15</v>
      </c>
      <c r="D365" s="2976">
        <v>0.15</v>
      </c>
      <c r="E365" s="2976">
        <v>0.15</v>
      </c>
      <c r="F365" s="2976">
        <v>0.15</v>
      </c>
      <c r="G365" s="2977">
        <v>0.15</v>
      </c>
    </row>
    <row r="366" spans="1:7">
      <c r="A366" s="2986" t="s">
        <v>2854</v>
      </c>
      <c r="B366" s="2975" t="s">
        <v>2899</v>
      </c>
      <c r="C366" s="2976">
        <v>0.15</v>
      </c>
      <c r="D366" s="2976">
        <v>0.15</v>
      </c>
      <c r="E366" s="2976">
        <v>0.15</v>
      </c>
      <c r="F366" s="2976">
        <v>0.15</v>
      </c>
      <c r="G366" s="2977">
        <v>0.15</v>
      </c>
    </row>
    <row r="367" spans="1:7">
      <c r="A367" s="2986" t="s">
        <v>2854</v>
      </c>
      <c r="B367" s="2975" t="s">
        <v>2902</v>
      </c>
      <c r="C367" s="2976">
        <v>0.15</v>
      </c>
      <c r="D367" s="2976">
        <v>0.15</v>
      </c>
      <c r="E367" s="2976">
        <v>0.15</v>
      </c>
      <c r="F367" s="2976">
        <v>0.14699999999999999</v>
      </c>
      <c r="G367" s="2977">
        <v>0.15</v>
      </c>
    </row>
    <row r="368" spans="1:7">
      <c r="A368" s="2986" t="s">
        <v>2854</v>
      </c>
      <c r="B368" s="2975" t="s">
        <v>2907</v>
      </c>
      <c r="C368" s="2976">
        <v>0.15</v>
      </c>
      <c r="D368" s="2976">
        <v>0.15</v>
      </c>
      <c r="E368" s="2976">
        <v>0.15</v>
      </c>
      <c r="F368" s="2976">
        <v>0.13600000000000001</v>
      </c>
      <c r="G368" s="2977">
        <v>0.15</v>
      </c>
    </row>
    <row r="369" spans="1:7">
      <c r="A369" s="2986" t="s">
        <v>2854</v>
      </c>
      <c r="B369" s="2975" t="s">
        <v>214</v>
      </c>
      <c r="C369" s="2976">
        <v>0.15</v>
      </c>
      <c r="D369" s="2976">
        <v>0.15</v>
      </c>
      <c r="E369" s="2976">
        <v>0.15</v>
      </c>
      <c r="F369" s="2976">
        <v>0.14399999999999999</v>
      </c>
      <c r="G369" s="2977">
        <v>0.15</v>
      </c>
    </row>
    <row r="370" spans="1:7">
      <c r="A370" s="2986" t="s">
        <v>2854</v>
      </c>
      <c r="B370" s="2975" t="s">
        <v>221</v>
      </c>
      <c r="C370" s="2976">
        <v>0.15</v>
      </c>
      <c r="D370" s="2976">
        <v>0.15</v>
      </c>
      <c r="E370" s="2976">
        <v>0.15</v>
      </c>
      <c r="F370" s="2976">
        <v>0.14599999999999999</v>
      </c>
      <c r="G370" s="2977">
        <v>0.15</v>
      </c>
    </row>
    <row r="371" spans="1:7">
      <c r="A371" s="2986" t="s">
        <v>2854</v>
      </c>
      <c r="B371" s="2975" t="s">
        <v>229</v>
      </c>
      <c r="C371" s="2976">
        <v>0.15</v>
      </c>
      <c r="D371" s="2976">
        <v>0.15</v>
      </c>
      <c r="E371" s="2976">
        <v>0.15</v>
      </c>
      <c r="F371" s="2976">
        <v>0.12</v>
      </c>
      <c r="G371" s="2977">
        <v>0.15</v>
      </c>
    </row>
    <row r="372" spans="1:7">
      <c r="A372" s="2986" t="s">
        <v>2854</v>
      </c>
      <c r="B372" s="2975" t="s">
        <v>2915</v>
      </c>
      <c r="C372" s="2976">
        <v>0.15</v>
      </c>
      <c r="D372" s="2976">
        <v>0.15</v>
      </c>
      <c r="E372" s="2976">
        <v>0.15</v>
      </c>
      <c r="F372" s="2976">
        <v>0.14299999999999999</v>
      </c>
      <c r="G372" s="2977">
        <v>0.15</v>
      </c>
    </row>
    <row r="373" spans="1:7">
      <c r="A373" s="2986" t="s">
        <v>2854</v>
      </c>
      <c r="B373" s="2975" t="s">
        <v>258</v>
      </c>
      <c r="C373" s="2976">
        <v>0.15</v>
      </c>
      <c r="D373" s="2976">
        <v>0.15</v>
      </c>
      <c r="E373" s="2976">
        <v>0.15</v>
      </c>
      <c r="F373" s="2976">
        <v>0.14599999999999999</v>
      </c>
      <c r="G373" s="2977">
        <v>0.15</v>
      </c>
    </row>
    <row r="374" spans="1:7">
      <c r="A374" s="2986" t="s">
        <v>2854</v>
      </c>
      <c r="B374" s="2975" t="s">
        <v>266</v>
      </c>
      <c r="C374" s="2976">
        <v>0.15</v>
      </c>
      <c r="D374" s="2976">
        <v>0.15</v>
      </c>
      <c r="E374" s="2976">
        <v>0.15</v>
      </c>
      <c r="F374" s="2976">
        <v>0.14399999999999999</v>
      </c>
      <c r="G374" s="2977">
        <v>0.15</v>
      </c>
    </row>
    <row r="375" spans="1:7">
      <c r="A375" s="2986" t="s">
        <v>2854</v>
      </c>
      <c r="B375" s="2975" t="s">
        <v>2923</v>
      </c>
      <c r="C375" s="2976">
        <v>0.15</v>
      </c>
      <c r="D375" s="2976">
        <v>0.15</v>
      </c>
      <c r="E375" s="2976">
        <v>0.15</v>
      </c>
      <c r="F375" s="2976">
        <v>0.13</v>
      </c>
      <c r="G375" s="2977">
        <v>0.15</v>
      </c>
    </row>
    <row r="376" spans="1:7">
      <c r="A376" s="2986" t="s">
        <v>2854</v>
      </c>
      <c r="B376" s="2975" t="s">
        <v>277</v>
      </c>
      <c r="C376" s="2976">
        <v>0.15</v>
      </c>
      <c r="D376" s="2976">
        <v>0.15</v>
      </c>
      <c r="E376" s="2976">
        <v>0.15</v>
      </c>
      <c r="F376" s="2976">
        <v>0.14199999999999999</v>
      </c>
      <c r="G376" s="2977">
        <v>0.15</v>
      </c>
    </row>
    <row r="377" spans="1:7" ht="14.25" thickBot="1">
      <c r="A377" s="2989" t="s">
        <v>2854</v>
      </c>
      <c r="B377" s="2979" t="s">
        <v>2929</v>
      </c>
      <c r="C377" s="2980">
        <v>0.15</v>
      </c>
      <c r="D377" s="2980">
        <v>0.15</v>
      </c>
      <c r="E377" s="2980">
        <v>0.15</v>
      </c>
      <c r="F377" s="2980">
        <v>0.14000000000000001</v>
      </c>
      <c r="G377" s="2982">
        <v>0.15</v>
      </c>
    </row>
    <row r="378" spans="1:7">
      <c r="A378" s="2985" t="s">
        <v>2855</v>
      </c>
      <c r="B378" s="2971" t="s">
        <v>2869</v>
      </c>
      <c r="C378" s="2972">
        <v>0.15</v>
      </c>
      <c r="D378" s="2972">
        <v>0.15</v>
      </c>
      <c r="E378" s="2972">
        <v>0.15</v>
      </c>
      <c r="F378" s="2972">
        <v>0.107</v>
      </c>
      <c r="G378" s="2973">
        <v>0.15</v>
      </c>
    </row>
    <row r="379" spans="1:7">
      <c r="A379" s="2986" t="s">
        <v>2855</v>
      </c>
      <c r="B379" s="2975" t="s">
        <v>2875</v>
      </c>
      <c r="C379" s="2976">
        <v>0.15</v>
      </c>
      <c r="D379" s="2976">
        <v>0.15</v>
      </c>
      <c r="E379" s="2976">
        <v>0.15</v>
      </c>
      <c r="F379" s="2976">
        <v>0.115</v>
      </c>
      <c r="G379" s="2977">
        <v>0.14899999999999999</v>
      </c>
    </row>
    <row r="380" spans="1:7">
      <c r="A380" s="2986" t="s">
        <v>2855</v>
      </c>
      <c r="B380" s="2975" t="s">
        <v>2881</v>
      </c>
      <c r="C380" s="2976">
        <v>0.15</v>
      </c>
      <c r="D380" s="2976">
        <v>0.15</v>
      </c>
      <c r="E380" s="2976">
        <v>0.15</v>
      </c>
      <c r="F380" s="2976">
        <v>0.1</v>
      </c>
      <c r="G380" s="2977">
        <v>0.14799999999999999</v>
      </c>
    </row>
    <row r="381" spans="1:7">
      <c r="A381" s="2986" t="s">
        <v>2855</v>
      </c>
      <c r="B381" s="2975" t="s">
        <v>2884</v>
      </c>
      <c r="C381" s="2976">
        <v>0.15</v>
      </c>
      <c r="D381" s="2976">
        <v>0.15</v>
      </c>
      <c r="E381" s="2976">
        <v>0.15</v>
      </c>
      <c r="F381" s="2976">
        <v>0.126</v>
      </c>
      <c r="G381" s="2977">
        <v>0.15</v>
      </c>
    </row>
    <row r="382" spans="1:7">
      <c r="A382" s="2986" t="s">
        <v>2855</v>
      </c>
      <c r="B382" s="2975" t="s">
        <v>2888</v>
      </c>
      <c r="C382" s="2976">
        <v>0.15</v>
      </c>
      <c r="D382" s="2976">
        <v>0.15</v>
      </c>
      <c r="E382" s="2976">
        <v>0.15</v>
      </c>
      <c r="F382" s="2976">
        <v>0.15</v>
      </c>
      <c r="G382" s="2977">
        <v>0.15</v>
      </c>
    </row>
    <row r="383" spans="1:7">
      <c r="A383" s="2986" t="s">
        <v>2855</v>
      </c>
      <c r="B383" s="2975" t="s">
        <v>2893</v>
      </c>
      <c r="C383" s="2976">
        <v>0.15</v>
      </c>
      <c r="D383" s="2976">
        <v>0.15</v>
      </c>
      <c r="E383" s="2976">
        <v>0.15</v>
      </c>
      <c r="F383" s="2976">
        <v>0.14699999999999999</v>
      </c>
      <c r="G383" s="2977">
        <v>0.15</v>
      </c>
    </row>
    <row r="384" spans="1:7" ht="14.25" thickBot="1">
      <c r="A384" s="2996" t="s">
        <v>2855</v>
      </c>
      <c r="B384" s="2997" t="s">
        <v>2897</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755" t="s">
        <v>3236</v>
      </c>
      <c r="B1" s="3755"/>
      <c r="C1" s="3755"/>
      <c r="D1" s="3755"/>
      <c r="E1" s="3755"/>
      <c r="F1" s="3756"/>
    </row>
    <row r="2" spans="1:6">
      <c r="A2" s="3000" t="s">
        <v>3237</v>
      </c>
    </row>
    <row r="3" spans="1:6">
      <c r="A3" s="3000" t="s">
        <v>3238</v>
      </c>
      <c r="F3" s="3001" t="s">
        <v>3239</v>
      </c>
    </row>
    <row r="4" spans="1:6">
      <c r="A4" s="3002" t="s">
        <v>672</v>
      </c>
      <c r="B4" s="3002" t="s">
        <v>673</v>
      </c>
      <c r="C4" s="3002" t="s">
        <v>21</v>
      </c>
      <c r="D4" s="3002" t="s">
        <v>674</v>
      </c>
      <c r="E4" s="3002" t="s">
        <v>3</v>
      </c>
      <c r="F4" s="3002" t="s">
        <v>3240</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2935">
        <f>基准地价修正!G23</f>
        <v>45407</v>
      </c>
      <c r="B1" s="2927" t="s">
        <v>3375</v>
      </c>
      <c r="C1" s="2928"/>
      <c r="D1" s="2928"/>
      <c r="E1" s="2928"/>
      <c r="F1" s="2928"/>
      <c r="G1" s="2928"/>
      <c r="H1" s="2928"/>
      <c r="I1" s="2928"/>
      <c r="J1" s="2894"/>
      <c r="K1" s="2928" t="s">
        <v>454</v>
      </c>
      <c r="L1" s="2928"/>
      <c r="M1" s="2928"/>
      <c r="N1" s="2928"/>
      <c r="O1" s="2928"/>
      <c r="P1" s="2928"/>
      <c r="Q1" s="2894"/>
      <c r="R1" s="3757" t="s">
        <v>456</v>
      </c>
      <c r="S1" s="3758"/>
      <c r="T1" s="3758"/>
      <c r="U1" s="3758"/>
      <c r="V1" s="3758"/>
      <c r="W1" s="3758"/>
      <c r="X1" s="2894"/>
      <c r="Y1" s="3757" t="s">
        <v>457</v>
      </c>
      <c r="Z1" s="3758"/>
      <c r="AA1" s="3758"/>
      <c r="AB1" s="3758"/>
      <c r="AC1" s="3758"/>
      <c r="AD1" s="3758"/>
    </row>
    <row r="2" spans="1:30" s="2009" customFormat="1" ht="14.25" thickBot="1">
      <c r="B2" s="2879"/>
      <c r="C2" s="2880"/>
      <c r="D2" s="2010" t="s">
        <v>2814</v>
      </c>
      <c r="E2" s="2011" t="s">
        <v>2815</v>
      </c>
      <c r="F2" s="2011" t="s">
        <v>2816</v>
      </c>
      <c r="G2" s="2011" t="s">
        <v>2817</v>
      </c>
      <c r="H2" s="2011" t="s">
        <v>2818</v>
      </c>
      <c r="I2" s="2011" t="s">
        <v>2635</v>
      </c>
      <c r="J2" s="2881"/>
      <c r="K2" s="2010" t="s">
        <v>2814</v>
      </c>
      <c r="L2" s="2011" t="s">
        <v>2815</v>
      </c>
      <c r="M2" s="2011" t="s">
        <v>2816</v>
      </c>
      <c r="N2" s="2011" t="s">
        <v>2817</v>
      </c>
      <c r="O2" s="2011" t="s">
        <v>2819</v>
      </c>
      <c r="P2" s="2011" t="s">
        <v>2635</v>
      </c>
      <c r="Q2" s="2881"/>
      <c r="R2" s="2010" t="s">
        <v>2814</v>
      </c>
      <c r="S2" s="2011" t="s">
        <v>2815</v>
      </c>
      <c r="T2" s="2011" t="s">
        <v>2816</v>
      </c>
      <c r="U2" s="2011" t="s">
        <v>2820</v>
      </c>
      <c r="V2" s="2011" t="s">
        <v>2821</v>
      </c>
      <c r="W2" s="2011" t="s">
        <v>2635</v>
      </c>
      <c r="X2" s="2881"/>
      <c r="Y2" s="2010" t="s">
        <v>2814</v>
      </c>
      <c r="Z2" s="2011" t="s">
        <v>2815</v>
      </c>
      <c r="AA2" s="2011" t="s">
        <v>2816</v>
      </c>
      <c r="AB2" s="2011" t="s">
        <v>2822</v>
      </c>
      <c r="AC2" s="2011" t="s">
        <v>2821</v>
      </c>
      <c r="AD2" s="2011" t="s">
        <v>2635</v>
      </c>
    </row>
    <row r="3" spans="1:30" s="2884" customFormat="1" ht="12.75">
      <c r="A3" s="2882" t="s">
        <v>2823</v>
      </c>
      <c r="B3" s="2883"/>
      <c r="D3" s="2884">
        <f>ROUND(AVERAGEIF(D4:D18,"&lt;&gt;0"),2)</f>
        <v>0.78</v>
      </c>
      <c r="E3" s="2884">
        <f t="shared" ref="E3:H3" si="0">ROUND(AVERAGEIF(E4:E18,"&lt;&gt;0"),2)</f>
        <v>0.41</v>
      </c>
      <c r="F3" s="2884">
        <f t="shared" si="0"/>
        <v>0.23</v>
      </c>
      <c r="G3" s="2884">
        <f t="shared" si="0"/>
        <v>0.84</v>
      </c>
      <c r="H3" s="2884">
        <f t="shared" si="0"/>
        <v>0.63</v>
      </c>
      <c r="I3" s="2884">
        <f>F3</f>
        <v>0.23</v>
      </c>
      <c r="J3" s="2885"/>
      <c r="K3" s="2886">
        <f>ROUND(AVERAGEIF(K4:K18,"&lt;&gt;0"),4)</f>
        <v>7.7999999999999996E-3</v>
      </c>
      <c r="L3" s="2887">
        <f t="shared" ref="L3:O3" si="1">ROUND(AVERAGEIF(L4:L18,"&lt;&gt;0"),4)</f>
        <v>4.1000000000000003E-3</v>
      </c>
      <c r="M3" s="2887">
        <f t="shared" si="1"/>
        <v>2.3E-3</v>
      </c>
      <c r="N3" s="2887">
        <f t="shared" si="1"/>
        <v>8.3999999999999995E-3</v>
      </c>
      <c r="O3" s="2887">
        <f t="shared" si="1"/>
        <v>6.3E-3</v>
      </c>
      <c r="P3" s="2887">
        <f>M3</f>
        <v>2.3E-3</v>
      </c>
      <c r="Q3" s="2885"/>
      <c r="R3" s="2888">
        <f>ROUND(SUMPRODUCT(PRODUCT(1+K4:K18)),4)</f>
        <v>1.0888</v>
      </c>
      <c r="S3" s="2889">
        <f t="shared" ref="S3:V3" si="2">ROUND(SUMPRODUCT(PRODUCT(1+L4:L18)),4)</f>
        <v>1.0463</v>
      </c>
      <c r="T3" s="2889">
        <f t="shared" si="2"/>
        <v>1.0257000000000001</v>
      </c>
      <c r="U3" s="2889">
        <f t="shared" si="2"/>
        <v>1.0961000000000001</v>
      </c>
      <c r="V3" s="2889">
        <f t="shared" si="2"/>
        <v>1.0713999999999999</v>
      </c>
      <c r="W3" s="2888">
        <f>T3</f>
        <v>1.0257000000000001</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3379</v>
      </c>
      <c r="B5" s="2030">
        <v>2023</v>
      </c>
      <c r="C5" s="2041">
        <v>4</v>
      </c>
      <c r="D5" s="2006">
        <v>0</v>
      </c>
      <c r="E5" s="2006">
        <v>0</v>
      </c>
      <c r="F5" s="2006">
        <v>0</v>
      </c>
      <c r="G5" s="2006">
        <v>0</v>
      </c>
      <c r="H5" s="2006">
        <v>0</v>
      </c>
      <c r="I5" s="2007">
        <f t="shared" ref="I5:I18" si="4">F5</f>
        <v>0</v>
      </c>
      <c r="J5" s="2904"/>
      <c r="K5" s="2042">
        <f t="shared" ref="K5:O18" si="5">D5/100</f>
        <v>0</v>
      </c>
      <c r="L5" s="2027">
        <f t="shared" si="5"/>
        <v>0</v>
      </c>
      <c r="M5" s="2027">
        <f t="shared" si="5"/>
        <v>0</v>
      </c>
      <c r="N5" s="2027">
        <f t="shared" si="5"/>
        <v>0</v>
      </c>
      <c r="O5" s="2027">
        <f t="shared" si="5"/>
        <v>0</v>
      </c>
      <c r="P5" s="2027">
        <f>M5</f>
        <v>0</v>
      </c>
      <c r="Q5" s="2904"/>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4"/>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3380</v>
      </c>
      <c r="B6" s="2030">
        <v>2023</v>
      </c>
      <c r="C6" s="2041">
        <v>3</v>
      </c>
      <c r="D6" s="2006">
        <v>0</v>
      </c>
      <c r="E6" s="2006">
        <v>0</v>
      </c>
      <c r="F6" s="2006">
        <v>0</v>
      </c>
      <c r="G6" s="2006">
        <v>0</v>
      </c>
      <c r="H6" s="2915">
        <v>0</v>
      </c>
      <c r="I6" s="2007">
        <v>0</v>
      </c>
      <c r="J6" s="2904"/>
      <c r="K6" s="2042">
        <f t="shared" ref="K6" si="8">D6/100</f>
        <v>0</v>
      </c>
      <c r="L6" s="2027">
        <f t="shared" ref="L6" si="9">E6/100</f>
        <v>0</v>
      </c>
      <c r="M6" s="2027">
        <f t="shared" ref="M6" si="10">F6/100</f>
        <v>0</v>
      </c>
      <c r="N6" s="2027">
        <f t="shared" ref="N6" si="11">G6/100</f>
        <v>0</v>
      </c>
      <c r="O6" s="2027">
        <f t="shared" ref="O6" si="12">H6/100</f>
        <v>0</v>
      </c>
      <c r="P6" s="2027">
        <f t="shared" ref="P6" si="13">M6</f>
        <v>0</v>
      </c>
      <c r="Q6" s="2904"/>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4"/>
      <c r="Y6" s="2027"/>
      <c r="Z6" s="2027"/>
      <c r="AA6" s="2027"/>
      <c r="AB6" s="2027"/>
      <c r="AC6" s="2027"/>
      <c r="AD6" s="2027"/>
    </row>
    <row r="7" spans="1:30" s="2044" customFormat="1" ht="12.75">
      <c r="A7" s="2039" t="s">
        <v>3381</v>
      </c>
      <c r="B7" s="2030">
        <v>2023</v>
      </c>
      <c r="C7" s="2041">
        <v>3</v>
      </c>
      <c r="D7" s="2006">
        <v>0</v>
      </c>
      <c r="E7" s="2006">
        <v>0</v>
      </c>
      <c r="F7" s="2006">
        <v>0</v>
      </c>
      <c r="G7" s="2006">
        <v>0</v>
      </c>
      <c r="H7" s="2915">
        <v>0</v>
      </c>
      <c r="I7" s="2007">
        <v>0</v>
      </c>
      <c r="J7" s="2904"/>
      <c r="K7" s="2042">
        <f t="shared" si="5"/>
        <v>0</v>
      </c>
      <c r="L7" s="2027">
        <f t="shared" si="5"/>
        <v>0</v>
      </c>
      <c r="M7" s="2027">
        <f t="shared" si="5"/>
        <v>0</v>
      </c>
      <c r="N7" s="2027">
        <f t="shared" si="5"/>
        <v>0</v>
      </c>
      <c r="O7" s="2027">
        <f t="shared" si="5"/>
        <v>0</v>
      </c>
      <c r="P7" s="2027">
        <f t="shared" ref="P7" si="15">M7</f>
        <v>0</v>
      </c>
      <c r="Q7" s="2904"/>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4"/>
      <c r="Y7" s="2027"/>
      <c r="Z7" s="2027"/>
      <c r="AA7" s="2027"/>
      <c r="AB7" s="2027"/>
      <c r="AC7" s="2027"/>
      <c r="AD7" s="2027"/>
    </row>
    <row r="8" spans="1:30" s="2914" customFormat="1" ht="12.75">
      <c r="A8" s="2905" t="s">
        <v>3373</v>
      </c>
      <c r="B8" s="2906">
        <v>2023</v>
      </c>
      <c r="C8" s="2907">
        <v>3</v>
      </c>
      <c r="D8" s="2908">
        <v>0.25</v>
      </c>
      <c r="E8" s="2908">
        <v>0.5</v>
      </c>
      <c r="F8" s="2908">
        <v>0.31</v>
      </c>
      <c r="G8" s="2908">
        <v>0.21</v>
      </c>
      <c r="H8" s="2909">
        <v>0.43</v>
      </c>
      <c r="I8" s="2910">
        <f t="shared" si="4"/>
        <v>0.31</v>
      </c>
      <c r="J8" s="2911"/>
      <c r="K8" s="2912">
        <f t="shared" ref="K8:K10" si="17">D8/100</f>
        <v>2.5000000000000001E-3</v>
      </c>
      <c r="L8" s="2913">
        <f t="shared" ref="L8:L10" si="18">E8/100</f>
        <v>5.0000000000000001E-3</v>
      </c>
      <c r="M8" s="2913">
        <f t="shared" ref="M8:M10" si="19">F8/100</f>
        <v>3.0999999999999999E-3</v>
      </c>
      <c r="N8" s="2913">
        <f t="shared" ref="N8:N10" si="20">G8/100</f>
        <v>2.0999999999999999E-3</v>
      </c>
      <c r="O8" s="2913">
        <f t="shared" ref="O8:O10" si="21">H8/100</f>
        <v>4.3E-3</v>
      </c>
      <c r="P8" s="2913">
        <f t="shared" ref="P8:P10" si="22">M8</f>
        <v>3.0999999999999999E-3</v>
      </c>
      <c r="Q8" s="2911"/>
      <c r="R8" s="2911">
        <f>ROUND(IF(项目基本情况!$B$8="出让",SUMPRODUCT(PRODUCT(1+K8:$K$18)),SUMPRODUCT(PRODUCT(1+K8:$K$17))),4)</f>
        <v>1.0783</v>
      </c>
      <c r="S8" s="2911">
        <f>ROUND(IF(项目基本情况!$B$8="出让",SUMPRODUCT(PRODUCT(1+L8:$L$18)),SUMPRODUCT(PRODUCT(1+L8:$L$17))),4)</f>
        <v>1.0447</v>
      </c>
      <c r="T8" s="2911">
        <f>ROUND(IF(项目基本情况!$B$8="出让",SUMPRODUCT(PRODUCT(1+M8:$M$18)),SUMPRODUCT(PRODUCT(1+M8:$M$17))),4)</f>
        <v>1.0282</v>
      </c>
      <c r="U8" s="2911">
        <f>ROUND(IF(项目基本情况!$B$8="出让",SUMPRODUCT(PRODUCT(1+N8:$N$18)),SUMPRODUCT(PRODUCT(1+N8:$N$17))),4)</f>
        <v>1.0841000000000001</v>
      </c>
      <c r="V8" s="2911">
        <f>ROUND(IF(项目基本情况!$B$8="出让",SUMPRODUCT(PRODUCT(1+O8:$O$18)),SUMPRODUCT(PRODUCT(1+O8:$O$17))),4)</f>
        <v>1.0674999999999999</v>
      </c>
      <c r="W8" s="2911">
        <f t="shared" ref="W8:W9" si="23">T8</f>
        <v>1.0282</v>
      </c>
      <c r="X8" s="2911"/>
      <c r="Y8" s="2913"/>
      <c r="Z8" s="2913"/>
      <c r="AA8" s="2913"/>
      <c r="AB8" s="2913"/>
      <c r="AC8" s="2913"/>
      <c r="AD8" s="2913"/>
    </row>
    <row r="9" spans="1:30" s="2044" customFormat="1" ht="12.75">
      <c r="A9" s="2903" t="s">
        <v>3374</v>
      </c>
      <c r="B9" s="2030">
        <v>2023</v>
      </c>
      <c r="C9" s="2041">
        <v>2</v>
      </c>
      <c r="D9" s="2006">
        <v>0.91</v>
      </c>
      <c r="E9" s="2006">
        <v>0.66</v>
      </c>
      <c r="F9" s="2006">
        <v>0.47</v>
      </c>
      <c r="G9" s="2006">
        <v>0.96</v>
      </c>
      <c r="H9" s="2915">
        <v>0.71</v>
      </c>
      <c r="I9" s="2007">
        <f t="shared" si="4"/>
        <v>0.47</v>
      </c>
      <c r="J9" s="2904"/>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4"/>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4"/>
      <c r="Y9" s="2027"/>
      <c r="Z9" s="2027"/>
      <c r="AA9" s="2027"/>
      <c r="AB9" s="2027"/>
      <c r="AC9" s="2027"/>
      <c r="AD9" s="2027"/>
    </row>
    <row r="10" spans="1:30" s="2044" customFormat="1" ht="12.75">
      <c r="A10" s="2903" t="s">
        <v>3372</v>
      </c>
      <c r="B10" s="2030">
        <v>2023</v>
      </c>
      <c r="C10" s="2041">
        <v>1</v>
      </c>
      <c r="D10" s="2006">
        <v>0.89</v>
      </c>
      <c r="E10" s="2006">
        <v>0.74</v>
      </c>
      <c r="F10" s="2006">
        <v>0.56999999999999995</v>
      </c>
      <c r="G10" s="2006">
        <v>0.92</v>
      </c>
      <c r="H10" s="2915">
        <v>0.5</v>
      </c>
      <c r="I10" s="2007">
        <f t="shared" si="4"/>
        <v>0.56999999999999995</v>
      </c>
      <c r="J10" s="2904"/>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4"/>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4"/>
      <c r="Y10" s="2027"/>
      <c r="Z10" s="2027"/>
      <c r="AA10" s="2027"/>
      <c r="AB10" s="2027"/>
      <c r="AC10" s="2027"/>
      <c r="AD10" s="2027"/>
    </row>
    <row r="11" spans="1:30" s="2044" customFormat="1" ht="12.75">
      <c r="A11" s="2903" t="s">
        <v>3371</v>
      </c>
      <c r="B11" s="2030">
        <v>2022</v>
      </c>
      <c r="C11" s="2041">
        <v>4</v>
      </c>
      <c r="D11" s="2006">
        <v>0.62</v>
      </c>
      <c r="E11" s="2006">
        <v>0.2</v>
      </c>
      <c r="F11" s="2006">
        <v>0.11</v>
      </c>
      <c r="G11" s="2006">
        <v>0.69</v>
      </c>
      <c r="H11" s="2915">
        <v>0.53</v>
      </c>
      <c r="I11" s="2007">
        <f t="shared" si="4"/>
        <v>0.11</v>
      </c>
      <c r="J11" s="2904"/>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4"/>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4"/>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3" t="s">
        <v>3367</v>
      </c>
      <c r="B12" s="2030">
        <v>2022</v>
      </c>
      <c r="C12" s="2041">
        <v>3</v>
      </c>
      <c r="D12" s="2006">
        <v>0.66</v>
      </c>
      <c r="E12" s="2006">
        <v>0.32</v>
      </c>
      <c r="F12" s="2006">
        <v>0.23</v>
      </c>
      <c r="G12" s="2006">
        <v>0.72</v>
      </c>
      <c r="H12" s="2915">
        <v>0.63</v>
      </c>
      <c r="I12" s="2007">
        <f t="shared" si="4"/>
        <v>0.23</v>
      </c>
      <c r="J12" s="2904"/>
      <c r="K12" s="2042">
        <f t="shared" si="5"/>
        <v>6.6E-3</v>
      </c>
      <c r="L12" s="2027">
        <f t="shared" si="5"/>
        <v>3.2000000000000002E-3</v>
      </c>
      <c r="M12" s="2027">
        <f t="shared" si="5"/>
        <v>2.3E-3</v>
      </c>
      <c r="N12" s="2027">
        <f t="shared" si="5"/>
        <v>7.1999999999999998E-3</v>
      </c>
      <c r="O12" s="2027">
        <f t="shared" si="5"/>
        <v>6.3E-3</v>
      </c>
      <c r="P12" s="2027">
        <f t="shared" si="25"/>
        <v>2.3E-3</v>
      </c>
      <c r="Q12" s="2904"/>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4"/>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3" t="s">
        <v>3358</v>
      </c>
      <c r="B13" s="2030">
        <v>2022</v>
      </c>
      <c r="C13" s="2041">
        <v>2</v>
      </c>
      <c r="D13" s="2006">
        <v>0.93</v>
      </c>
      <c r="E13" s="2006">
        <v>0.15</v>
      </c>
      <c r="F13" s="2006">
        <v>0.01</v>
      </c>
      <c r="G13" s="2006">
        <v>1.05</v>
      </c>
      <c r="H13" s="2915">
        <v>1.08</v>
      </c>
      <c r="I13" s="2007">
        <f t="shared" si="4"/>
        <v>0.01</v>
      </c>
      <c r="J13" s="2904"/>
      <c r="K13" s="2042">
        <f t="shared" si="5"/>
        <v>9.300000000000001E-3</v>
      </c>
      <c r="L13" s="2027">
        <f t="shared" si="5"/>
        <v>1.5E-3</v>
      </c>
      <c r="M13" s="2027">
        <f t="shared" si="5"/>
        <v>1E-4</v>
      </c>
      <c r="N13" s="2027">
        <f t="shared" si="5"/>
        <v>1.0500000000000001E-2</v>
      </c>
      <c r="O13" s="2027">
        <f t="shared" si="5"/>
        <v>1.0800000000000001E-2</v>
      </c>
      <c r="P13" s="2027">
        <f t="shared" si="25"/>
        <v>1E-4</v>
      </c>
      <c r="Q13" s="2904"/>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4"/>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3" t="s">
        <v>2824</v>
      </c>
      <c r="B14" s="2030">
        <v>2022</v>
      </c>
      <c r="C14" s="2041">
        <v>1</v>
      </c>
      <c r="D14" s="2006">
        <v>0.89</v>
      </c>
      <c r="E14" s="2006">
        <v>0.44</v>
      </c>
      <c r="F14" s="2006">
        <v>0.37</v>
      </c>
      <c r="G14" s="2006">
        <v>0.96</v>
      </c>
      <c r="H14" s="2915">
        <v>0.64</v>
      </c>
      <c r="I14" s="2007">
        <f t="shared" si="4"/>
        <v>0.37</v>
      </c>
      <c r="J14" s="2904"/>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4"/>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4"/>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3" t="s">
        <v>2825</v>
      </c>
      <c r="B15" s="2030">
        <v>2021</v>
      </c>
      <c r="C15" s="2041">
        <v>4</v>
      </c>
      <c r="D15" s="2006">
        <v>1.03</v>
      </c>
      <c r="E15" s="2006">
        <v>0.24</v>
      </c>
      <c r="F15" s="2006">
        <v>7.0000000000000007E-2</v>
      </c>
      <c r="G15" s="2006">
        <v>1.17</v>
      </c>
      <c r="H15" s="2915">
        <v>0.55000000000000004</v>
      </c>
      <c r="I15" s="2007">
        <f t="shared" si="4"/>
        <v>7.0000000000000007E-2</v>
      </c>
      <c r="J15" s="2904"/>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4"/>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4"/>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3" t="s">
        <v>2826</v>
      </c>
      <c r="B16" s="2030">
        <v>2021</v>
      </c>
      <c r="C16" s="2041">
        <v>3</v>
      </c>
      <c r="D16" s="2006">
        <v>0.47</v>
      </c>
      <c r="E16" s="2006">
        <v>0.41</v>
      </c>
      <c r="F16" s="2006">
        <v>0.24</v>
      </c>
      <c r="G16" s="2006">
        <v>0.48</v>
      </c>
      <c r="H16" s="2915">
        <v>0.48</v>
      </c>
      <c r="I16" s="2007">
        <f t="shared" si="4"/>
        <v>0.24</v>
      </c>
      <c r="J16" s="2904"/>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4"/>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4"/>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3" t="s">
        <v>2827</v>
      </c>
      <c r="B17" s="2030">
        <v>2021</v>
      </c>
      <c r="C17" s="2041">
        <v>2</v>
      </c>
      <c r="D17" s="2006">
        <v>0.92</v>
      </c>
      <c r="E17" s="2006">
        <v>0.72</v>
      </c>
      <c r="F17" s="2006">
        <v>0.41</v>
      </c>
      <c r="G17" s="2006">
        <v>0.95</v>
      </c>
      <c r="H17" s="2915">
        <v>1.01</v>
      </c>
      <c r="I17" s="2007">
        <f t="shared" si="4"/>
        <v>0.41</v>
      </c>
      <c r="J17" s="2904"/>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4"/>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4"/>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6" customFormat="1" thickBot="1">
      <c r="A18" s="2916" t="s">
        <v>2828</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4" t="s">
        <v>2829</v>
      </c>
    </row>
    <row r="23" spans="1:30" s="2008" customFormat="1" ht="12.75">
      <c r="B23" s="2927" t="s">
        <v>3376</v>
      </c>
      <c r="C23" s="2928"/>
      <c r="D23" s="2928"/>
      <c r="E23" s="2928"/>
      <c r="F23" s="2928"/>
      <c r="G23" s="2928"/>
      <c r="H23" s="2928"/>
      <c r="I23" s="2928"/>
      <c r="J23" s="2894"/>
      <c r="K23" s="2928" t="s">
        <v>2830</v>
      </c>
      <c r="L23" s="2928"/>
      <c r="M23" s="2928"/>
      <c r="N23" s="2928"/>
      <c r="O23" s="2928"/>
      <c r="P23" s="2928"/>
      <c r="Q23" s="2894"/>
      <c r="R23" s="3757" t="s">
        <v>2831</v>
      </c>
      <c r="S23" s="3758"/>
      <c r="T23" s="3758"/>
      <c r="U23" s="3758"/>
      <c r="V23" s="3758"/>
      <c r="W23" s="3758"/>
      <c r="X23" s="2894"/>
      <c r="Y23" s="3757" t="s">
        <v>2832</v>
      </c>
      <c r="Z23" s="3758"/>
      <c r="AA23" s="3758"/>
      <c r="AB23" s="3758"/>
      <c r="AC23" s="3758"/>
      <c r="AD23" s="3758"/>
    </row>
    <row r="24" spans="1:30" s="2009" customFormat="1" ht="14.25" thickBot="1">
      <c r="B24" s="2879"/>
      <c r="C24" s="2880"/>
      <c r="D24" s="2010" t="s">
        <v>2833</v>
      </c>
      <c r="E24" s="2011" t="s">
        <v>2834</v>
      </c>
      <c r="F24" s="2011" t="s">
        <v>2835</v>
      </c>
      <c r="G24" s="2011" t="s">
        <v>2836</v>
      </c>
      <c r="H24" s="2011"/>
      <c r="I24" s="2011" t="s">
        <v>2837</v>
      </c>
      <c r="J24" s="2881"/>
      <c r="K24" s="2010" t="s">
        <v>2833</v>
      </c>
      <c r="L24" s="2011" t="s">
        <v>2834</v>
      </c>
      <c r="M24" s="2011" t="s">
        <v>2835</v>
      </c>
      <c r="N24" s="2011" t="s">
        <v>2836</v>
      </c>
      <c r="O24" s="2011"/>
      <c r="P24" s="2011" t="s">
        <v>2837</v>
      </c>
      <c r="Q24" s="2881"/>
      <c r="R24" s="2010" t="s">
        <v>2833</v>
      </c>
      <c r="S24" s="2011" t="s">
        <v>2834</v>
      </c>
      <c r="T24" s="2011" t="s">
        <v>2835</v>
      </c>
      <c r="U24" s="2011" t="s">
        <v>2836</v>
      </c>
      <c r="V24" s="2011"/>
      <c r="W24" s="2011" t="s">
        <v>2837</v>
      </c>
      <c r="X24" s="2881"/>
      <c r="Y24" s="2010" t="s">
        <v>2833</v>
      </c>
      <c r="Z24" s="2011" t="s">
        <v>2834</v>
      </c>
      <c r="AA24" s="2011" t="s">
        <v>2835</v>
      </c>
      <c r="AB24" s="2011" t="s">
        <v>2836</v>
      </c>
      <c r="AC24" s="2011"/>
      <c r="AD24" s="2011" t="s">
        <v>2837</v>
      </c>
    </row>
    <row r="25" spans="1:30" s="2884" customFormat="1" ht="12.75">
      <c r="A25" s="2882" t="s">
        <v>2838</v>
      </c>
      <c r="B25" s="2883"/>
      <c r="E25" s="2884">
        <f t="shared" ref="E25:G25" si="32">ROUND(AVERAGEIF(E26:E40,"&lt;&gt;0"),2)</f>
        <v>0.42</v>
      </c>
      <c r="F25" s="2884">
        <f t="shared" si="32"/>
        <v>0.3</v>
      </c>
      <c r="G25" s="2884">
        <f t="shared" si="32"/>
        <v>0.73</v>
      </c>
      <c r="I25" s="2884">
        <f>F25</f>
        <v>0.3</v>
      </c>
      <c r="J25" s="2885"/>
      <c r="K25" s="2886"/>
      <c r="L25" s="2887">
        <f t="shared" ref="L25:N25" si="33">ROUND(AVERAGEIF(L26:L40,"&lt;&gt;0"),4)</f>
        <v>4.1999999999999997E-3</v>
      </c>
      <c r="M25" s="2887">
        <f t="shared" si="33"/>
        <v>3.0000000000000001E-3</v>
      </c>
      <c r="N25" s="2887">
        <f t="shared" si="33"/>
        <v>7.3000000000000001E-3</v>
      </c>
      <c r="O25" s="2887"/>
      <c r="P25" s="2887">
        <f>M25</f>
        <v>3.0000000000000001E-3</v>
      </c>
      <c r="Q25" s="2885"/>
      <c r="R25" s="2888"/>
      <c r="S25" s="2889">
        <f>ROUND(SUMPRODUCT(PRODUCT(1+L26:L40)),4)</f>
        <v>1.0468</v>
      </c>
      <c r="T25" s="2889">
        <f t="shared" ref="T25:U25" si="34">ROUND(SUMPRODUCT(PRODUCT(1+M26:M40)),4)</f>
        <v>1.0337000000000001</v>
      </c>
      <c r="U25" s="2889">
        <f t="shared" si="34"/>
        <v>1.0828</v>
      </c>
      <c r="V25" s="2889"/>
      <c r="W25" s="2888">
        <f>T25</f>
        <v>1.0337000000000001</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8" customFormat="1" ht="12.75">
      <c r="B26" s="2024"/>
      <c r="J26" s="2894"/>
      <c r="K26" s="2895"/>
      <c r="L26" s="2896"/>
      <c r="M26" s="2896"/>
      <c r="N26" s="2896"/>
      <c r="O26" s="2896"/>
      <c r="P26" s="2896"/>
      <c r="Q26" s="2894"/>
      <c r="R26" s="2026"/>
      <c r="S26" s="2897"/>
      <c r="T26" s="2898"/>
      <c r="U26" s="2026"/>
      <c r="V26" s="2899"/>
      <c r="W26" s="2026"/>
      <c r="X26" s="2894"/>
      <c r="Y26" s="2027"/>
      <c r="Z26" s="2900"/>
      <c r="AA26" s="2901"/>
      <c r="AB26" s="2027"/>
      <c r="AC26" s="2902"/>
      <c r="AD26" s="2027"/>
    </row>
    <row r="27" spans="1:30" s="2044" customFormat="1" ht="12.75">
      <c r="A27" s="2039" t="s">
        <v>3379</v>
      </c>
      <c r="B27" s="2030">
        <v>2023</v>
      </c>
      <c r="C27" s="2041">
        <v>4</v>
      </c>
      <c r="D27" s="2006"/>
      <c r="E27" s="2006">
        <v>0</v>
      </c>
      <c r="F27" s="2006">
        <v>0</v>
      </c>
      <c r="G27" s="2006">
        <v>0</v>
      </c>
      <c r="H27" s="2006"/>
      <c r="I27" s="2007">
        <f t="shared" ref="I27:I40" si="36">F27</f>
        <v>0</v>
      </c>
      <c r="J27" s="2904"/>
      <c r="K27" s="2042"/>
      <c r="L27" s="2027">
        <f t="shared" ref="L27:N40" si="37">E27/100</f>
        <v>0</v>
      </c>
      <c r="M27" s="2027">
        <f t="shared" si="37"/>
        <v>0</v>
      </c>
      <c r="N27" s="2027">
        <f t="shared" si="37"/>
        <v>0</v>
      </c>
      <c r="O27" s="2027"/>
      <c r="P27" s="2027">
        <f>M27</f>
        <v>0</v>
      </c>
      <c r="Q27" s="2904"/>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4"/>
      <c r="Y27" s="2027"/>
      <c r="Z27" s="2900">
        <f>IF(E27=0,0,ROUND(AVERAGE(E27:E40)/100,4))</f>
        <v>0</v>
      </c>
      <c r="AA27" s="2900">
        <f>IF(F27=0,0,ROUND(AVERAGE(F27:F40)/100,4))</f>
        <v>0</v>
      </c>
      <c r="AB27" s="2900">
        <f>IF(G27=0,0,ROUND(AVERAGE(G27:G40)/100,4))</f>
        <v>0</v>
      </c>
      <c r="AC27" s="2902"/>
      <c r="AD27" s="2027">
        <f>IF(I27=0,0,ROUND(AVERAGE(I27:I40)/100,4))</f>
        <v>0</v>
      </c>
    </row>
    <row r="28" spans="1:30" s="2044" customFormat="1" ht="12.75">
      <c r="A28" s="2039" t="s">
        <v>3380</v>
      </c>
      <c r="B28" s="2030">
        <v>2023</v>
      </c>
      <c r="C28" s="2041">
        <v>3</v>
      </c>
      <c r="D28" s="2006"/>
      <c r="E28" s="2006">
        <v>0</v>
      </c>
      <c r="F28" s="2006">
        <v>0</v>
      </c>
      <c r="G28" s="2006">
        <v>0</v>
      </c>
      <c r="H28" s="2006"/>
      <c r="I28" s="2007">
        <f t="shared" ref="I28:I29" si="38">F28</f>
        <v>0</v>
      </c>
      <c r="J28" s="2904"/>
      <c r="K28" s="2042"/>
      <c r="L28" s="2027">
        <f t="shared" ref="L28" si="39">E28/100</f>
        <v>0</v>
      </c>
      <c r="M28" s="2027">
        <f t="shared" ref="M28" si="40">F28/100</f>
        <v>0</v>
      </c>
      <c r="N28" s="2027">
        <f t="shared" ref="N28" si="41">G28/100</f>
        <v>0</v>
      </c>
      <c r="O28" s="2027"/>
      <c r="P28" s="2027">
        <f t="shared" ref="P28" si="42">M28</f>
        <v>0</v>
      </c>
      <c r="Q28" s="2904"/>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4"/>
      <c r="Y28" s="2027"/>
      <c r="Z28" s="2900"/>
      <c r="AA28" s="2901"/>
      <c r="AB28" s="2027"/>
      <c r="AC28" s="2902"/>
      <c r="AD28" s="2027"/>
    </row>
    <row r="29" spans="1:30" s="2044" customFormat="1" ht="12.75">
      <c r="A29" s="2039" t="s">
        <v>3381</v>
      </c>
      <c r="B29" s="2030">
        <v>2023</v>
      </c>
      <c r="C29" s="2041">
        <v>3</v>
      </c>
      <c r="D29" s="2006"/>
      <c r="E29" s="2006">
        <v>0</v>
      </c>
      <c r="F29" s="2006">
        <v>0</v>
      </c>
      <c r="G29" s="2006">
        <v>0</v>
      </c>
      <c r="H29" s="2006"/>
      <c r="I29" s="2007">
        <f t="shared" si="38"/>
        <v>0</v>
      </c>
      <c r="J29" s="2904"/>
      <c r="K29" s="2042"/>
      <c r="L29" s="2027">
        <f t="shared" si="37"/>
        <v>0</v>
      </c>
      <c r="M29" s="2027">
        <f t="shared" si="37"/>
        <v>0</v>
      </c>
      <c r="N29" s="2027">
        <f t="shared" si="37"/>
        <v>0</v>
      </c>
      <c r="O29" s="2027"/>
      <c r="P29" s="2027">
        <f t="shared" ref="P29" si="44">M29</f>
        <v>0</v>
      </c>
      <c r="Q29" s="2904"/>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4"/>
      <c r="Y29" s="2027"/>
      <c r="Z29" s="2900"/>
      <c r="AA29" s="2901"/>
      <c r="AB29" s="2027"/>
      <c r="AC29" s="2902"/>
      <c r="AD29" s="2027"/>
    </row>
    <row r="30" spans="1:30" s="2914" customFormat="1" ht="12.75">
      <c r="A30" s="2905" t="s">
        <v>3377</v>
      </c>
      <c r="B30" s="2906">
        <v>2023</v>
      </c>
      <c r="C30" s="2907">
        <v>3</v>
      </c>
      <c r="D30" s="2908"/>
      <c r="E30" s="2908">
        <v>0.35</v>
      </c>
      <c r="F30" s="2908">
        <v>0.17</v>
      </c>
      <c r="G30" s="2908">
        <v>0.52</v>
      </c>
      <c r="H30" s="2909"/>
      <c r="I30" s="2910">
        <f t="shared" si="36"/>
        <v>0.17</v>
      </c>
      <c r="J30" s="2911"/>
      <c r="K30" s="2912"/>
      <c r="L30" s="2913">
        <f t="shared" ref="L30:L32" si="46">E30/100</f>
        <v>3.4999999999999996E-3</v>
      </c>
      <c r="M30" s="2913">
        <f t="shared" ref="M30:M32" si="47">F30/100</f>
        <v>1.7000000000000001E-3</v>
      </c>
      <c r="N30" s="2913">
        <f t="shared" ref="N30:N32" si="48">G30/100</f>
        <v>5.1999999999999998E-3</v>
      </c>
      <c r="O30" s="2913"/>
      <c r="P30" s="2913">
        <f t="shared" ref="P30:P32" si="49">M30</f>
        <v>1.7000000000000001E-3</v>
      </c>
      <c r="Q30" s="2911"/>
      <c r="R30" s="2911"/>
      <c r="S30" s="2911">
        <f>ROUND(IF(项目基本情况!$B$8="出让",SUMPRODUCT(PRODUCT(1+L30:L$40)),SUMPRODUCT(PRODUCT(1+L30:L$39))),4)</f>
        <v>1.0431999999999999</v>
      </c>
      <c r="T30" s="2911">
        <f>ROUND(IF(项目基本情况!$B$8="出让",SUMPRODUCT(PRODUCT(1+M30:M$40)),SUMPRODUCT(PRODUCT(1+M30:M$39))),4)</f>
        <v>1.0286999999999999</v>
      </c>
      <c r="U30" s="2911">
        <f>ROUND(IF(项目基本情况!$B$8="出让",SUMPRODUCT(PRODUCT(1+N30:N$40)),SUMPRODUCT(PRODUCT(1+N30:N$39))),4)</f>
        <v>1.0723</v>
      </c>
      <c r="V30" s="2911"/>
      <c r="W30" s="2911">
        <f t="shared" ref="W30:W32" si="50">T30</f>
        <v>1.0286999999999999</v>
      </c>
      <c r="X30" s="2911"/>
      <c r="Y30" s="2913"/>
      <c r="Z30" s="2929"/>
      <c r="AA30" s="2930"/>
      <c r="AB30" s="2913"/>
      <c r="AC30" s="2931"/>
      <c r="AD30" s="2913"/>
    </row>
    <row r="31" spans="1:30" s="2044" customFormat="1" ht="12.75">
      <c r="A31" s="2903" t="s">
        <v>3378</v>
      </c>
      <c r="B31" s="2030">
        <v>2023</v>
      </c>
      <c r="C31" s="2041">
        <v>2</v>
      </c>
      <c r="D31" s="2006"/>
      <c r="E31" s="2006">
        <v>0.5</v>
      </c>
      <c r="F31" s="2006">
        <v>0.45</v>
      </c>
      <c r="G31" s="2006">
        <v>0.89</v>
      </c>
      <c r="H31" s="2915"/>
      <c r="I31" s="2007">
        <f t="shared" si="36"/>
        <v>0.45</v>
      </c>
      <c r="J31" s="2904"/>
      <c r="K31" s="2042"/>
      <c r="L31" s="2027">
        <f t="shared" si="46"/>
        <v>5.0000000000000001E-3</v>
      </c>
      <c r="M31" s="2027">
        <f t="shared" si="47"/>
        <v>4.5000000000000005E-3</v>
      </c>
      <c r="N31" s="2027">
        <f t="shared" si="48"/>
        <v>8.8999999999999999E-3</v>
      </c>
      <c r="O31" s="2027"/>
      <c r="P31" s="2027">
        <f t="shared" si="49"/>
        <v>4.5000000000000005E-3</v>
      </c>
      <c r="Q31" s="2904"/>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4"/>
      <c r="Y31" s="2027"/>
      <c r="Z31" s="2900"/>
      <c r="AA31" s="2901"/>
      <c r="AB31" s="2027"/>
      <c r="AC31" s="2902"/>
      <c r="AD31" s="2027"/>
    </row>
    <row r="32" spans="1:30" s="2044" customFormat="1" ht="12.75">
      <c r="A32" s="2903" t="s">
        <v>3372</v>
      </c>
      <c r="B32" s="2030">
        <v>2023</v>
      </c>
      <c r="C32" s="2041">
        <v>1</v>
      </c>
      <c r="D32" s="2006"/>
      <c r="E32" s="2006">
        <v>0.55000000000000004</v>
      </c>
      <c r="F32" s="2006">
        <v>0.59</v>
      </c>
      <c r="G32" s="2006">
        <v>0.64</v>
      </c>
      <c r="H32" s="2915"/>
      <c r="I32" s="2007">
        <f t="shared" si="36"/>
        <v>0.59</v>
      </c>
      <c r="J32" s="2904"/>
      <c r="K32" s="2042"/>
      <c r="L32" s="2027">
        <f t="shared" si="46"/>
        <v>5.5000000000000005E-3</v>
      </c>
      <c r="M32" s="2027">
        <f t="shared" si="47"/>
        <v>5.8999999999999999E-3</v>
      </c>
      <c r="N32" s="2027">
        <f t="shared" si="48"/>
        <v>6.4000000000000003E-3</v>
      </c>
      <c r="O32" s="2027"/>
      <c r="P32" s="2027">
        <f t="shared" si="49"/>
        <v>5.8999999999999999E-3</v>
      </c>
      <c r="Q32" s="2904"/>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4"/>
      <c r="Y32" s="2027"/>
      <c r="Z32" s="2900"/>
      <c r="AA32" s="2901"/>
      <c r="AB32" s="2027"/>
      <c r="AC32" s="2902"/>
      <c r="AD32" s="2027"/>
    </row>
    <row r="33" spans="1:30" s="2044" customFormat="1" ht="12.75">
      <c r="A33" s="2903" t="s">
        <v>3371</v>
      </c>
      <c r="B33" s="2030">
        <v>2022</v>
      </c>
      <c r="C33" s="2041">
        <v>4</v>
      </c>
      <c r="D33" s="2006"/>
      <c r="E33" s="2006">
        <v>0.45</v>
      </c>
      <c r="F33" s="2006">
        <v>0.2</v>
      </c>
      <c r="G33" s="2006">
        <v>0.38</v>
      </c>
      <c r="H33" s="2915"/>
      <c r="I33" s="2007">
        <f t="shared" si="36"/>
        <v>0.2</v>
      </c>
      <c r="J33" s="2904"/>
      <c r="K33" s="2042"/>
      <c r="L33" s="2027">
        <f t="shared" si="37"/>
        <v>4.5000000000000005E-3</v>
      </c>
      <c r="M33" s="2027">
        <f t="shared" si="37"/>
        <v>2E-3</v>
      </c>
      <c r="N33" s="2027">
        <f t="shared" si="37"/>
        <v>3.8E-3</v>
      </c>
      <c r="O33" s="2027"/>
      <c r="P33" s="2027">
        <f t="shared" ref="P33:P40" si="51">M33</f>
        <v>2E-3</v>
      </c>
      <c r="Q33" s="2904"/>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4"/>
      <c r="Y33" s="2027"/>
      <c r="Z33" s="2900">
        <f t="shared" ref="Z33:AD40" si="53">IF(E33=0,0,ROUND(AVERAGE(E33:E41)/100,4))</f>
        <v>4.0000000000000001E-3</v>
      </c>
      <c r="AA33" s="2901">
        <f t="shared" si="53"/>
        <v>2.5999999999999999E-3</v>
      </c>
      <c r="AB33" s="2027">
        <f t="shared" si="53"/>
        <v>7.4000000000000003E-3</v>
      </c>
      <c r="AC33" s="2902"/>
      <c r="AD33" s="2027">
        <f t="shared" si="53"/>
        <v>2.5999999999999999E-3</v>
      </c>
    </row>
    <row r="34" spans="1:30" s="2044" customFormat="1" ht="12.75">
      <c r="A34" s="2903" t="s">
        <v>3368</v>
      </c>
      <c r="B34" s="2030">
        <v>2022</v>
      </c>
      <c r="C34" s="2041">
        <v>3</v>
      </c>
      <c r="D34" s="2006"/>
      <c r="E34" s="2006">
        <v>0.3</v>
      </c>
      <c r="F34" s="2006">
        <v>0.28999999999999998</v>
      </c>
      <c r="G34" s="2006">
        <v>0.83</v>
      </c>
      <c r="H34" s="2915"/>
      <c r="I34" s="2007">
        <f t="shared" si="36"/>
        <v>0.28999999999999998</v>
      </c>
      <c r="J34" s="2904"/>
      <c r="K34" s="2042"/>
      <c r="L34" s="2027">
        <f t="shared" si="37"/>
        <v>3.0000000000000001E-3</v>
      </c>
      <c r="M34" s="2027">
        <f t="shared" si="37"/>
        <v>2.8999999999999998E-3</v>
      </c>
      <c r="N34" s="2027">
        <f t="shared" si="37"/>
        <v>8.3000000000000001E-3</v>
      </c>
      <c r="O34" s="2027"/>
      <c r="P34" s="2027">
        <f t="shared" si="51"/>
        <v>2.8999999999999998E-3</v>
      </c>
      <c r="Q34" s="2904"/>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4"/>
      <c r="Y34" s="2027"/>
      <c r="Z34" s="2900">
        <f t="shared" si="53"/>
        <v>3.8999999999999998E-3</v>
      </c>
      <c r="AA34" s="2901">
        <f t="shared" si="53"/>
        <v>2.7000000000000001E-3</v>
      </c>
      <c r="AB34" s="2027">
        <f t="shared" si="53"/>
        <v>7.9000000000000008E-3</v>
      </c>
      <c r="AC34" s="2902"/>
      <c r="AD34" s="2027">
        <f t="shared" si="53"/>
        <v>2.7000000000000001E-3</v>
      </c>
    </row>
    <row r="35" spans="1:30" s="2044" customFormat="1" ht="12.75">
      <c r="A35" s="2903" t="s">
        <v>3358</v>
      </c>
      <c r="B35" s="2030">
        <v>2022</v>
      </c>
      <c r="C35" s="2041">
        <v>2</v>
      </c>
      <c r="D35" s="2006"/>
      <c r="E35" s="2006">
        <v>-0.11</v>
      </c>
      <c r="F35" s="2006">
        <v>-0.13</v>
      </c>
      <c r="G35" s="2006">
        <v>0.53</v>
      </c>
      <c r="H35" s="2915"/>
      <c r="I35" s="2007">
        <f t="shared" si="36"/>
        <v>-0.13</v>
      </c>
      <c r="J35" s="2904"/>
      <c r="K35" s="2042"/>
      <c r="L35" s="2027">
        <f t="shared" si="37"/>
        <v>-1.1000000000000001E-3</v>
      </c>
      <c r="M35" s="2027">
        <f t="shared" si="37"/>
        <v>-1.2999999999999999E-3</v>
      </c>
      <c r="N35" s="2027">
        <f t="shared" si="37"/>
        <v>5.3E-3</v>
      </c>
      <c r="O35" s="2027"/>
      <c r="P35" s="2027">
        <f t="shared" si="51"/>
        <v>-1.2999999999999999E-3</v>
      </c>
      <c r="Q35" s="2904"/>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4"/>
      <c r="Y35" s="2027"/>
      <c r="Z35" s="2900">
        <f t="shared" si="53"/>
        <v>4.1000000000000003E-3</v>
      </c>
      <c r="AA35" s="2901">
        <f t="shared" si="53"/>
        <v>2.7000000000000001E-3</v>
      </c>
      <c r="AB35" s="2027">
        <f t="shared" si="53"/>
        <v>7.9000000000000008E-3</v>
      </c>
      <c r="AC35" s="2902"/>
      <c r="AD35" s="2027">
        <f t="shared" si="53"/>
        <v>2.7000000000000001E-3</v>
      </c>
    </row>
    <row r="36" spans="1:30" s="2044" customFormat="1" ht="12.75">
      <c r="A36" s="2903" t="s">
        <v>2839</v>
      </c>
      <c r="B36" s="2030">
        <v>2022</v>
      </c>
      <c r="C36" s="2041">
        <v>1</v>
      </c>
      <c r="D36" s="2006"/>
      <c r="E36" s="2006">
        <v>0.6</v>
      </c>
      <c r="F36" s="2006">
        <v>0.45</v>
      </c>
      <c r="G36" s="2006">
        <v>0.53</v>
      </c>
      <c r="H36" s="2915"/>
      <c r="I36" s="2007">
        <f t="shared" si="36"/>
        <v>0.45</v>
      </c>
      <c r="J36" s="2904"/>
      <c r="K36" s="2042"/>
      <c r="L36" s="2027">
        <f t="shared" si="37"/>
        <v>6.0000000000000001E-3</v>
      </c>
      <c r="M36" s="2027">
        <f t="shared" si="37"/>
        <v>4.5000000000000005E-3</v>
      </c>
      <c r="N36" s="2027">
        <f t="shared" si="37"/>
        <v>5.3E-3</v>
      </c>
      <c r="O36" s="2027"/>
      <c r="P36" s="2027">
        <f t="shared" si="51"/>
        <v>4.5000000000000005E-3</v>
      </c>
      <c r="Q36" s="2904"/>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4"/>
      <c r="Y36" s="2027"/>
      <c r="Z36" s="2900">
        <f t="shared" si="53"/>
        <v>5.1000000000000004E-3</v>
      </c>
      <c r="AA36" s="2901">
        <f t="shared" si="53"/>
        <v>3.5000000000000001E-3</v>
      </c>
      <c r="AB36" s="2027">
        <f t="shared" si="53"/>
        <v>8.3999999999999995E-3</v>
      </c>
      <c r="AC36" s="2902"/>
      <c r="AD36" s="2027">
        <f t="shared" si="53"/>
        <v>3.5000000000000001E-3</v>
      </c>
    </row>
    <row r="37" spans="1:30" s="2044" customFormat="1" ht="12.75">
      <c r="A37" s="2903" t="s">
        <v>2840</v>
      </c>
      <c r="B37" s="2030">
        <v>2021</v>
      </c>
      <c r="C37" s="2041">
        <v>4</v>
      </c>
      <c r="D37" s="2006"/>
      <c r="E37" s="2006">
        <v>0.57999999999999996</v>
      </c>
      <c r="F37" s="2006">
        <v>0.08</v>
      </c>
      <c r="G37" s="2006">
        <v>0.68</v>
      </c>
      <c r="H37" s="2915"/>
      <c r="I37" s="2007">
        <f t="shared" si="36"/>
        <v>0.08</v>
      </c>
      <c r="J37" s="2904"/>
      <c r="K37" s="2042"/>
      <c r="L37" s="2027">
        <f t="shared" si="37"/>
        <v>5.7999999999999996E-3</v>
      </c>
      <c r="M37" s="2027">
        <f t="shared" si="37"/>
        <v>8.0000000000000004E-4</v>
      </c>
      <c r="N37" s="2027">
        <f t="shared" si="37"/>
        <v>6.8000000000000005E-3</v>
      </c>
      <c r="O37" s="2027"/>
      <c r="P37" s="2027">
        <f t="shared" si="51"/>
        <v>8.0000000000000004E-4</v>
      </c>
      <c r="Q37" s="2904"/>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4"/>
      <c r="Y37" s="2027"/>
      <c r="Z37" s="2900">
        <f t="shared" si="53"/>
        <v>4.8999999999999998E-3</v>
      </c>
      <c r="AA37" s="2901">
        <f t="shared" si="53"/>
        <v>3.3E-3</v>
      </c>
      <c r="AB37" s="2027">
        <f t="shared" si="53"/>
        <v>9.1999999999999998E-3</v>
      </c>
      <c r="AC37" s="2902"/>
      <c r="AD37" s="2027">
        <f t="shared" si="53"/>
        <v>3.3E-3</v>
      </c>
    </row>
    <row r="38" spans="1:30" s="2044" customFormat="1" ht="12.75">
      <c r="A38" s="2903" t="s">
        <v>2841</v>
      </c>
      <c r="B38" s="2030">
        <v>2021</v>
      </c>
      <c r="C38" s="2041">
        <v>3</v>
      </c>
      <c r="D38" s="2006"/>
      <c r="E38" s="2006">
        <v>0.47</v>
      </c>
      <c r="F38" s="2006">
        <v>0.28000000000000003</v>
      </c>
      <c r="G38" s="2006">
        <v>0.91</v>
      </c>
      <c r="H38" s="2915"/>
      <c r="I38" s="2007">
        <f t="shared" si="36"/>
        <v>0.28000000000000003</v>
      </c>
      <c r="J38" s="2904"/>
      <c r="K38" s="2042"/>
      <c r="L38" s="2027">
        <f t="shared" si="37"/>
        <v>4.6999999999999993E-3</v>
      </c>
      <c r="M38" s="2027">
        <f t="shared" si="37"/>
        <v>2.8000000000000004E-3</v>
      </c>
      <c r="N38" s="2027">
        <f t="shared" si="37"/>
        <v>9.1000000000000004E-3</v>
      </c>
      <c r="O38" s="2027"/>
      <c r="P38" s="2027">
        <f t="shared" si="51"/>
        <v>2.8000000000000004E-3</v>
      </c>
      <c r="Q38" s="2904"/>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4"/>
      <c r="Y38" s="2027"/>
      <c r="Z38" s="2900">
        <f t="shared" si="53"/>
        <v>4.5999999999999999E-3</v>
      </c>
      <c r="AA38" s="2901">
        <f t="shared" si="53"/>
        <v>4.1000000000000003E-3</v>
      </c>
      <c r="AB38" s="2027">
        <f t="shared" si="53"/>
        <v>0.01</v>
      </c>
      <c r="AC38" s="2902"/>
      <c r="AD38" s="2027">
        <f t="shared" si="53"/>
        <v>4.1000000000000003E-3</v>
      </c>
    </row>
    <row r="39" spans="1:30" s="2044" customFormat="1" ht="12.75">
      <c r="A39" s="2903" t="s">
        <v>2842</v>
      </c>
      <c r="B39" s="2030">
        <v>2021</v>
      </c>
      <c r="C39" s="2041">
        <v>2</v>
      </c>
      <c r="D39" s="2006"/>
      <c r="E39" s="2006">
        <v>0.55000000000000004</v>
      </c>
      <c r="F39" s="2006">
        <v>0.46</v>
      </c>
      <c r="G39" s="2006">
        <v>1.1000000000000001</v>
      </c>
      <c r="H39" s="2915"/>
      <c r="I39" s="2007">
        <f t="shared" si="36"/>
        <v>0.46</v>
      </c>
      <c r="J39" s="2904"/>
      <c r="K39" s="2042"/>
      <c r="L39" s="2027">
        <f t="shared" si="37"/>
        <v>5.5000000000000005E-3</v>
      </c>
      <c r="M39" s="2027">
        <f t="shared" si="37"/>
        <v>4.5999999999999999E-3</v>
      </c>
      <c r="N39" s="2027">
        <f t="shared" si="37"/>
        <v>1.1000000000000001E-2</v>
      </c>
      <c r="O39" s="2027"/>
      <c r="P39" s="2027">
        <f t="shared" si="51"/>
        <v>4.5999999999999999E-3</v>
      </c>
      <c r="Q39" s="2904"/>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4"/>
      <c r="Y39" s="2027"/>
      <c r="Z39" s="2900">
        <f t="shared" si="53"/>
        <v>4.4999999999999997E-3</v>
      </c>
      <c r="AA39" s="2901">
        <f t="shared" si="53"/>
        <v>4.7000000000000002E-3</v>
      </c>
      <c r="AB39" s="2027">
        <f t="shared" si="53"/>
        <v>1.04E-2</v>
      </c>
      <c r="AC39" s="2902"/>
      <c r="AD39" s="2027">
        <f t="shared" si="53"/>
        <v>4.7000000000000002E-3</v>
      </c>
    </row>
    <row r="40" spans="1:30" s="2926" customFormat="1" thickBot="1">
      <c r="A40" s="2916" t="s">
        <v>2828</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762" t="s">
        <v>452</v>
      </c>
      <c r="C1" s="3762"/>
      <c r="D1" s="3762"/>
      <c r="E1" s="3762"/>
      <c r="F1" s="3762"/>
      <c r="G1" s="3758" t="s">
        <v>453</v>
      </c>
      <c r="H1" s="3758"/>
      <c r="I1" s="3758"/>
      <c r="J1" s="3758"/>
      <c r="K1" s="3758"/>
      <c r="L1" s="3758"/>
      <c r="N1" s="3758" t="s">
        <v>454</v>
      </c>
      <c r="O1" s="3758"/>
      <c r="P1" s="3758"/>
      <c r="Q1" s="3758"/>
      <c r="S1" s="3758" t="s">
        <v>455</v>
      </c>
      <c r="T1" s="3758"/>
      <c r="U1" s="3758"/>
      <c r="V1" s="3758"/>
      <c r="X1" s="3757" t="s">
        <v>456</v>
      </c>
      <c r="Y1" s="3758"/>
      <c r="Z1" s="3758"/>
      <c r="AA1" s="3758"/>
      <c r="AB1" s="3758"/>
      <c r="AD1" s="3757" t="s">
        <v>457</v>
      </c>
      <c r="AE1" s="3758"/>
      <c r="AF1" s="3758"/>
      <c r="AG1" s="3758"/>
      <c r="AH1" s="375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2440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76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76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76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76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76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76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76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76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76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76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76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76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75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76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76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76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75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76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76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76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76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76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76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76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75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76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76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76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75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76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76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76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75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76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76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76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75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76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76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76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75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76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76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76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75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76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76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76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75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76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76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76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75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76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76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76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75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76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76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76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75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76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76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76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75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76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76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76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45407</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199" t="s">
        <v>2313</v>
      </c>
      <c r="C23" s="1206">
        <v>43697</v>
      </c>
      <c r="D23" s="2572">
        <v>4.25</v>
      </c>
      <c r="E23" s="2572">
        <v>4.25</v>
      </c>
      <c r="F23" s="2572">
        <v>4.25</v>
      </c>
      <c r="G23" s="2572">
        <v>4.25</v>
      </c>
      <c r="H23" s="2572">
        <v>4.8499999999999996</v>
      </c>
      <c r="I23" s="2572"/>
      <c r="J23" s="2572"/>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5"/>
      <c r="C24" s="2576">
        <v>42301</v>
      </c>
      <c r="D24" s="2577">
        <v>4.3499999999999996</v>
      </c>
      <c r="E24" s="2577">
        <v>4.3499999999999996</v>
      </c>
      <c r="F24" s="2577">
        <v>4.75</v>
      </c>
      <c r="G24" s="2577">
        <v>4.75</v>
      </c>
      <c r="H24" s="2577">
        <v>4.9000000000000004</v>
      </c>
      <c r="I24" s="2577"/>
      <c r="J24" s="2577"/>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2"/>
  <sheetViews>
    <sheetView topLeftCell="A22" workbookViewId="0">
      <selection activeCell="B32" sqref="B32"/>
    </sheetView>
  </sheetViews>
  <sheetFormatPr defaultRowHeight="13.5"/>
  <sheetData>
    <row r="6" spans="3:3">
      <c r="C6" s="1404"/>
    </row>
    <row r="32" spans="1:2">
      <c r="A32" s="1404"/>
      <c r="B32" s="3363" t="s">
        <v>4263</v>
      </c>
    </row>
  </sheetData>
  <phoneticPr fontId="135" type="noConversion"/>
  <hyperlinks>
    <hyperlink ref="B32"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7"/>
  <sheetViews>
    <sheetView workbookViewId="0">
      <pane ySplit="2" topLeftCell="A117" activePane="bottomLeft" state="frozen"/>
      <selection pane="bottomLeft" activeCell="D107" sqref="D107"/>
    </sheetView>
  </sheetViews>
  <sheetFormatPr defaultColWidth="8.875" defaultRowHeight="12"/>
  <cols>
    <col min="1" max="2" width="8.875" style="3340"/>
    <col min="3" max="3" width="10.875" style="3340" customWidth="1"/>
    <col min="4" max="4" width="10.375" style="3340" customWidth="1"/>
    <col min="5" max="5" width="8.375" style="3340" customWidth="1"/>
    <col min="6" max="6" width="8.875" style="3340"/>
    <col min="7" max="7" width="24.125" style="3340" customWidth="1"/>
    <col min="8" max="8" width="25.625" style="3340" customWidth="1"/>
    <col min="9" max="9" width="64.5" style="3340" customWidth="1"/>
    <col min="10" max="10" width="12.375" style="3340" customWidth="1"/>
    <col min="11" max="11" width="19.375" style="3340" customWidth="1"/>
    <col min="12" max="16384" width="8.875" style="3340"/>
  </cols>
  <sheetData>
    <row r="1" spans="1:10">
      <c r="A1" s="3768" t="s">
        <v>3869</v>
      </c>
      <c r="B1" s="3768"/>
      <c r="C1" s="3768"/>
      <c r="D1" s="3768"/>
      <c r="E1" s="3768"/>
      <c r="F1" s="3768"/>
      <c r="G1" s="3768"/>
      <c r="H1" s="3768"/>
      <c r="I1" s="3768"/>
      <c r="J1" s="3339"/>
    </row>
    <row r="2" spans="1:10">
      <c r="A2" s="3341" t="s">
        <v>3870</v>
      </c>
      <c r="B2" s="3341" t="s">
        <v>3871</v>
      </c>
      <c r="C2" s="3341" t="s">
        <v>3872</v>
      </c>
      <c r="D2" s="3341" t="s">
        <v>3873</v>
      </c>
      <c r="E2" s="3341" t="s">
        <v>3874</v>
      </c>
      <c r="F2" s="3341" t="s">
        <v>3875</v>
      </c>
      <c r="G2" s="3341"/>
      <c r="H2" s="3342" t="s">
        <v>3876</v>
      </c>
      <c r="I2" s="3342" t="s">
        <v>3877</v>
      </c>
      <c r="J2" s="3343" t="s">
        <v>3875</v>
      </c>
    </row>
    <row r="3" spans="1:10">
      <c r="A3" s="3344" t="s">
        <v>3878</v>
      </c>
      <c r="B3" s="3344"/>
      <c r="C3" s="3337" t="s">
        <v>3879</v>
      </c>
      <c r="D3" s="3338">
        <v>127.66</v>
      </c>
      <c r="E3" s="3344" t="s">
        <v>3880</v>
      </c>
      <c r="F3" s="3344" t="s">
        <v>673</v>
      </c>
      <c r="G3" s="3345" t="s">
        <v>3881</v>
      </c>
      <c r="H3" s="3344" t="s">
        <v>3882</v>
      </c>
      <c r="I3" s="3346" t="s">
        <v>3883</v>
      </c>
      <c r="J3" s="3339"/>
    </row>
    <row r="4" spans="1:10" ht="24">
      <c r="A4" s="3344" t="s">
        <v>3878</v>
      </c>
      <c r="B4" s="3344"/>
      <c r="C4" s="3337" t="s">
        <v>3884</v>
      </c>
      <c r="D4" s="3338">
        <v>55.54</v>
      </c>
      <c r="E4" s="3344" t="s">
        <v>3880</v>
      </c>
      <c r="F4" s="3344" t="s">
        <v>673</v>
      </c>
      <c r="G4" s="3345" t="s">
        <v>3885</v>
      </c>
      <c r="H4" s="3344" t="s">
        <v>3886</v>
      </c>
      <c r="I4" s="3346" t="s">
        <v>3887</v>
      </c>
      <c r="J4" s="3339"/>
    </row>
    <row r="5" spans="1:10" ht="24">
      <c r="A5" s="3344" t="s">
        <v>3878</v>
      </c>
      <c r="B5" s="3344"/>
      <c r="C5" s="3337" t="s">
        <v>3888</v>
      </c>
      <c r="D5" s="3338">
        <v>70.430000000000007</v>
      </c>
      <c r="E5" s="3344" t="s">
        <v>3880</v>
      </c>
      <c r="F5" s="3344" t="s">
        <v>673</v>
      </c>
      <c r="G5" s="3345" t="s">
        <v>3885</v>
      </c>
      <c r="H5" s="3344" t="s">
        <v>3886</v>
      </c>
      <c r="I5" s="3346" t="s">
        <v>3887</v>
      </c>
      <c r="J5" s="3339"/>
    </row>
    <row r="6" spans="1:10">
      <c r="A6" s="3344" t="s">
        <v>3878</v>
      </c>
      <c r="B6" s="3344"/>
      <c r="C6" s="3337" t="s">
        <v>3889</v>
      </c>
      <c r="D6" s="3338">
        <v>86.32</v>
      </c>
      <c r="E6" s="3344" t="s">
        <v>3880</v>
      </c>
      <c r="F6" s="3344" t="s">
        <v>673</v>
      </c>
      <c r="G6" s="3345" t="s">
        <v>3890</v>
      </c>
      <c r="H6" s="3344" t="s">
        <v>3891</v>
      </c>
      <c r="I6" s="3346" t="s">
        <v>3883</v>
      </c>
      <c r="J6" s="3339"/>
    </row>
    <row r="7" spans="1:10">
      <c r="A7" s="3344" t="s">
        <v>3878</v>
      </c>
      <c r="B7" s="3344"/>
      <c r="C7" s="3337" t="s">
        <v>3892</v>
      </c>
      <c r="D7" s="3338">
        <v>140.63999999999999</v>
      </c>
      <c r="E7" s="3344" t="s">
        <v>3880</v>
      </c>
      <c r="F7" s="3344" t="s">
        <v>673</v>
      </c>
      <c r="G7" s="3345" t="s">
        <v>3890</v>
      </c>
      <c r="H7" s="3344" t="s">
        <v>3891</v>
      </c>
      <c r="I7" s="3346" t="s">
        <v>3883</v>
      </c>
      <c r="J7" s="3339"/>
    </row>
    <row r="8" spans="1:10">
      <c r="A8" s="3344" t="s">
        <v>3878</v>
      </c>
      <c r="B8" s="3344"/>
      <c r="C8" s="3337" t="s">
        <v>3893</v>
      </c>
      <c r="D8" s="3338">
        <v>204.02</v>
      </c>
      <c r="E8" s="3344" t="s">
        <v>3880</v>
      </c>
      <c r="F8" s="3344" t="s">
        <v>673</v>
      </c>
      <c r="G8" s="3345" t="s">
        <v>3890</v>
      </c>
      <c r="H8" s="3346" t="s">
        <v>3894</v>
      </c>
      <c r="I8" s="3346" t="s">
        <v>3895</v>
      </c>
      <c r="J8" s="3339"/>
    </row>
    <row r="9" spans="1:10">
      <c r="A9" s="3344" t="s">
        <v>3878</v>
      </c>
      <c r="B9" s="3344"/>
      <c r="C9" s="3337" t="s">
        <v>3896</v>
      </c>
      <c r="D9" s="3338">
        <v>141.54</v>
      </c>
      <c r="E9" s="3344" t="s">
        <v>3880</v>
      </c>
      <c r="F9" s="3344" t="s">
        <v>673</v>
      </c>
      <c r="G9" s="3345" t="s">
        <v>3890</v>
      </c>
      <c r="H9" s="3346" t="s">
        <v>3894</v>
      </c>
      <c r="I9" s="3346" t="s">
        <v>3895</v>
      </c>
      <c r="J9" s="3339"/>
    </row>
    <row r="10" spans="1:10">
      <c r="A10" s="3344" t="s">
        <v>3878</v>
      </c>
      <c r="B10" s="3344"/>
      <c r="C10" s="3337" t="s">
        <v>3897</v>
      </c>
      <c r="D10" s="3338">
        <v>141.54</v>
      </c>
      <c r="E10" s="3344" t="s">
        <v>3880</v>
      </c>
      <c r="F10" s="3344" t="s">
        <v>673</v>
      </c>
      <c r="G10" s="3345" t="s">
        <v>3890</v>
      </c>
      <c r="H10" s="3346" t="s">
        <v>3894</v>
      </c>
      <c r="I10" s="3346" t="s">
        <v>3895</v>
      </c>
      <c r="J10" s="3339"/>
    </row>
    <row r="11" spans="1:10">
      <c r="A11" s="3344" t="s">
        <v>3878</v>
      </c>
      <c r="B11" s="3344"/>
      <c r="C11" s="3337" t="s">
        <v>3898</v>
      </c>
      <c r="D11" s="3338">
        <v>135.28</v>
      </c>
      <c r="E11" s="3344" t="s">
        <v>3880</v>
      </c>
      <c r="F11" s="3344" t="s">
        <v>673</v>
      </c>
      <c r="G11" s="3345" t="s">
        <v>3890</v>
      </c>
      <c r="H11" s="3346" t="s">
        <v>3894</v>
      </c>
      <c r="I11" s="3346" t="s">
        <v>3895</v>
      </c>
      <c r="J11" s="3339"/>
    </row>
    <row r="12" spans="1:10">
      <c r="A12" s="3344" t="s">
        <v>3878</v>
      </c>
      <c r="B12" s="3344"/>
      <c r="C12" s="3337" t="s">
        <v>3899</v>
      </c>
      <c r="D12" s="3338">
        <v>203.98</v>
      </c>
      <c r="E12" s="3344" t="s">
        <v>3880</v>
      </c>
      <c r="F12" s="3344" t="s">
        <v>673</v>
      </c>
      <c r="G12" s="3345" t="s">
        <v>3890</v>
      </c>
      <c r="H12" s="3346" t="s">
        <v>3894</v>
      </c>
      <c r="I12" s="3346" t="s">
        <v>3895</v>
      </c>
      <c r="J12" s="3339"/>
    </row>
    <row r="13" spans="1:10" ht="36">
      <c r="A13" s="3344" t="s">
        <v>3900</v>
      </c>
      <c r="B13" s="3344" t="s">
        <v>3901</v>
      </c>
      <c r="C13" s="3337" t="s">
        <v>3892</v>
      </c>
      <c r="D13" s="3338">
        <v>193.6</v>
      </c>
      <c r="E13" s="3344" t="s">
        <v>3880</v>
      </c>
      <c r="F13" s="3344" t="s">
        <v>673</v>
      </c>
      <c r="G13" s="3345" t="s">
        <v>3902</v>
      </c>
      <c r="H13" s="3344" t="s">
        <v>3903</v>
      </c>
      <c r="I13" s="3346" t="s">
        <v>3904</v>
      </c>
      <c r="J13" s="3339"/>
    </row>
    <row r="14" spans="1:10">
      <c r="A14" s="3344" t="s">
        <v>3900</v>
      </c>
      <c r="B14" s="3344" t="s">
        <v>3901</v>
      </c>
      <c r="C14" s="3337" t="s">
        <v>3905</v>
      </c>
      <c r="D14" s="3338">
        <v>165.67</v>
      </c>
      <c r="E14" s="3344" t="s">
        <v>3880</v>
      </c>
      <c r="F14" s="3344" t="s">
        <v>673</v>
      </c>
      <c r="G14" s="3345" t="s">
        <v>3906</v>
      </c>
      <c r="H14" s="3344" t="s">
        <v>3907</v>
      </c>
      <c r="I14" s="3346" t="s">
        <v>3883</v>
      </c>
      <c r="J14" s="3339"/>
    </row>
    <row r="15" spans="1:10">
      <c r="A15" s="3344" t="s">
        <v>3900</v>
      </c>
      <c r="B15" s="3344" t="s">
        <v>3901</v>
      </c>
      <c r="C15" s="3337" t="s">
        <v>3908</v>
      </c>
      <c r="D15" s="3338">
        <v>110.54</v>
      </c>
      <c r="E15" s="3344" t="s">
        <v>3880</v>
      </c>
      <c r="F15" s="3344" t="s">
        <v>673</v>
      </c>
      <c r="G15" s="3345" t="s">
        <v>3909</v>
      </c>
      <c r="H15" s="3344" t="s">
        <v>3910</v>
      </c>
      <c r="I15" s="3346" t="s">
        <v>3883</v>
      </c>
      <c r="J15" s="3339"/>
    </row>
    <row r="16" spans="1:10">
      <c r="A16" s="3344" t="s">
        <v>3900</v>
      </c>
      <c r="B16" s="3344" t="s">
        <v>3901</v>
      </c>
      <c r="C16" s="3337" t="s">
        <v>3911</v>
      </c>
      <c r="D16" s="3338">
        <v>56.23</v>
      </c>
      <c r="E16" s="3344" t="s">
        <v>3880</v>
      </c>
      <c r="F16" s="3344" t="s">
        <v>673</v>
      </c>
      <c r="G16" s="3345" t="s">
        <v>3912</v>
      </c>
      <c r="H16" s="3344"/>
      <c r="I16" s="3347"/>
      <c r="J16" s="3339"/>
    </row>
    <row r="17" spans="1:10">
      <c r="A17" s="3344" t="s">
        <v>3900</v>
      </c>
      <c r="B17" s="3344" t="s">
        <v>3901</v>
      </c>
      <c r="C17" s="3337" t="s">
        <v>3913</v>
      </c>
      <c r="D17" s="3338">
        <v>53.16</v>
      </c>
      <c r="E17" s="3344" t="s">
        <v>3880</v>
      </c>
      <c r="F17" s="3344" t="s">
        <v>673</v>
      </c>
      <c r="G17" s="3345" t="s">
        <v>3914</v>
      </c>
      <c r="H17" s="3346" t="s">
        <v>3915</v>
      </c>
      <c r="I17" s="3346" t="s">
        <v>3883</v>
      </c>
      <c r="J17" s="3339"/>
    </row>
    <row r="18" spans="1:10">
      <c r="A18" s="3344" t="s">
        <v>3900</v>
      </c>
      <c r="B18" s="3344" t="s">
        <v>3901</v>
      </c>
      <c r="C18" s="3337" t="s">
        <v>3893</v>
      </c>
      <c r="D18" s="3338">
        <v>139.78</v>
      </c>
      <c r="E18" s="3344" t="s">
        <v>3880</v>
      </c>
      <c r="F18" s="3344" t="s">
        <v>673</v>
      </c>
      <c r="G18" s="3345" t="s">
        <v>3916</v>
      </c>
      <c r="H18" s="3346" t="s">
        <v>3917</v>
      </c>
      <c r="I18" s="3346" t="s">
        <v>3918</v>
      </c>
      <c r="J18" s="3339"/>
    </row>
    <row r="19" spans="1:10">
      <c r="A19" s="3344" t="s">
        <v>3900</v>
      </c>
      <c r="B19" s="3344" t="s">
        <v>3901</v>
      </c>
      <c r="C19" s="3337" t="s">
        <v>3896</v>
      </c>
      <c r="D19" s="3338">
        <v>115.64</v>
      </c>
      <c r="E19" s="3344" t="s">
        <v>3880</v>
      </c>
      <c r="F19" s="3344" t="s">
        <v>673</v>
      </c>
      <c r="G19" s="3345" t="s">
        <v>3916</v>
      </c>
      <c r="H19" s="3346" t="s">
        <v>3917</v>
      </c>
      <c r="I19" s="3346" t="s">
        <v>3918</v>
      </c>
      <c r="J19" s="3339"/>
    </row>
    <row r="20" spans="1:10">
      <c r="A20" s="3344" t="s">
        <v>3900</v>
      </c>
      <c r="B20" s="3344" t="s">
        <v>3901</v>
      </c>
      <c r="C20" s="3337" t="s">
        <v>3897</v>
      </c>
      <c r="D20" s="3338">
        <v>120.66</v>
      </c>
      <c r="E20" s="3344" t="s">
        <v>3880</v>
      </c>
      <c r="F20" s="3344" t="s">
        <v>673</v>
      </c>
      <c r="G20" s="3345" t="s">
        <v>3916</v>
      </c>
      <c r="H20" s="3346" t="s">
        <v>3917</v>
      </c>
      <c r="I20" s="3346" t="s">
        <v>3918</v>
      </c>
      <c r="J20" s="3339"/>
    </row>
    <row r="21" spans="1:10">
      <c r="A21" s="3344" t="s">
        <v>3900</v>
      </c>
      <c r="B21" s="3344" t="s">
        <v>3901</v>
      </c>
      <c r="C21" s="3337" t="s">
        <v>3898</v>
      </c>
      <c r="D21" s="3338">
        <v>147.16</v>
      </c>
      <c r="E21" s="3344" t="s">
        <v>3880</v>
      </c>
      <c r="F21" s="3344" t="s">
        <v>673</v>
      </c>
      <c r="G21" s="3345" t="s">
        <v>3916</v>
      </c>
      <c r="H21" s="3346" t="s">
        <v>3917</v>
      </c>
      <c r="I21" s="3346" t="s">
        <v>3918</v>
      </c>
      <c r="J21" s="3339"/>
    </row>
    <row r="22" spans="1:10">
      <c r="A22" s="3344" t="s">
        <v>3900</v>
      </c>
      <c r="B22" s="3344" t="s">
        <v>3901</v>
      </c>
      <c r="C22" s="3337" t="s">
        <v>3899</v>
      </c>
      <c r="D22" s="3338">
        <v>48.26</v>
      </c>
      <c r="E22" s="3344" t="s">
        <v>3880</v>
      </c>
      <c r="F22" s="3344" t="s">
        <v>673</v>
      </c>
      <c r="G22" s="3345" t="s">
        <v>3916</v>
      </c>
      <c r="H22" s="3346" t="s">
        <v>3917</v>
      </c>
      <c r="I22" s="3346" t="s">
        <v>3918</v>
      </c>
      <c r="J22" s="3339"/>
    </row>
    <row r="23" spans="1:10">
      <c r="A23" s="3344" t="s">
        <v>3900</v>
      </c>
      <c r="B23" s="3344" t="s">
        <v>3901</v>
      </c>
      <c r="C23" s="3337" t="s">
        <v>3919</v>
      </c>
      <c r="D23" s="3338">
        <v>283.54000000000002</v>
      </c>
      <c r="E23" s="3344" t="s">
        <v>3880</v>
      </c>
      <c r="F23" s="3344" t="s">
        <v>673</v>
      </c>
      <c r="G23" s="3345" t="s">
        <v>3916</v>
      </c>
      <c r="H23" s="3346" t="s">
        <v>3917</v>
      </c>
      <c r="I23" s="3346" t="s">
        <v>3918</v>
      </c>
      <c r="J23" s="3339"/>
    </row>
    <row r="24" spans="1:10">
      <c r="A24" s="3344" t="s">
        <v>3900</v>
      </c>
      <c r="B24" s="3344" t="s">
        <v>3901</v>
      </c>
      <c r="C24" s="3337" t="s">
        <v>3920</v>
      </c>
      <c r="D24" s="3338">
        <v>232.75</v>
      </c>
      <c r="E24" s="3344" t="s">
        <v>3880</v>
      </c>
      <c r="F24" s="3344" t="s">
        <v>673</v>
      </c>
      <c r="G24" s="3345" t="s">
        <v>3916</v>
      </c>
      <c r="H24" s="3346" t="s">
        <v>3917</v>
      </c>
      <c r="I24" s="3346" t="s">
        <v>3918</v>
      </c>
      <c r="J24" s="3339"/>
    </row>
    <row r="25" spans="1:10">
      <c r="A25" s="3344" t="s">
        <v>3900</v>
      </c>
      <c r="B25" s="3344" t="s">
        <v>3901</v>
      </c>
      <c r="C25" s="3337" t="s">
        <v>3921</v>
      </c>
      <c r="D25" s="3338">
        <v>158.69999999999999</v>
      </c>
      <c r="E25" s="3344" t="s">
        <v>3880</v>
      </c>
      <c r="F25" s="3344" t="s">
        <v>673</v>
      </c>
      <c r="G25" s="3345" t="s">
        <v>3916</v>
      </c>
      <c r="H25" s="3346" t="s">
        <v>3917</v>
      </c>
      <c r="I25" s="3346" t="s">
        <v>3918</v>
      </c>
      <c r="J25" s="3339"/>
    </row>
    <row r="26" spans="1:10">
      <c r="A26" s="3344" t="s">
        <v>3900</v>
      </c>
      <c r="B26" s="3344" t="s">
        <v>3901</v>
      </c>
      <c r="C26" s="3337" t="s">
        <v>3922</v>
      </c>
      <c r="D26" s="3338">
        <v>229.11</v>
      </c>
      <c r="E26" s="3344" t="s">
        <v>3880</v>
      </c>
      <c r="F26" s="3344" t="s">
        <v>21</v>
      </c>
      <c r="G26" s="3345" t="s">
        <v>3923</v>
      </c>
      <c r="H26" s="3346" t="s">
        <v>3924</v>
      </c>
      <c r="I26" s="3346" t="s">
        <v>3925</v>
      </c>
      <c r="J26" s="3339"/>
    </row>
    <row r="27" spans="1:10">
      <c r="A27" s="3344" t="s">
        <v>3900</v>
      </c>
      <c r="B27" s="3344" t="s">
        <v>3901</v>
      </c>
      <c r="C27" s="3337" t="s">
        <v>3926</v>
      </c>
      <c r="D27" s="3338">
        <v>112.7</v>
      </c>
      <c r="E27" s="3344" t="s">
        <v>3880</v>
      </c>
      <c r="F27" s="3344" t="s">
        <v>21</v>
      </c>
      <c r="G27" s="3345" t="s">
        <v>3923</v>
      </c>
      <c r="H27" s="3346" t="s">
        <v>3924</v>
      </c>
      <c r="I27" s="3346" t="s">
        <v>3925</v>
      </c>
      <c r="J27" s="3339"/>
    </row>
    <row r="28" spans="1:10">
      <c r="A28" s="3344" t="s">
        <v>3900</v>
      </c>
      <c r="B28" s="3344" t="s">
        <v>3901</v>
      </c>
      <c r="C28" s="3337" t="s">
        <v>3927</v>
      </c>
      <c r="D28" s="3338">
        <v>117.06</v>
      </c>
      <c r="E28" s="3344" t="s">
        <v>3880</v>
      </c>
      <c r="F28" s="3344" t="s">
        <v>21</v>
      </c>
      <c r="G28" s="3345" t="s">
        <v>3923</v>
      </c>
      <c r="H28" s="3346" t="s">
        <v>3924</v>
      </c>
      <c r="I28" s="3346" t="s">
        <v>3925</v>
      </c>
      <c r="J28" s="3339"/>
    </row>
    <row r="29" spans="1:10">
      <c r="A29" s="3344" t="s">
        <v>3900</v>
      </c>
      <c r="B29" s="3344" t="s">
        <v>3901</v>
      </c>
      <c r="C29" s="3337" t="s">
        <v>3928</v>
      </c>
      <c r="D29" s="3338">
        <v>117.06</v>
      </c>
      <c r="E29" s="3344" t="s">
        <v>3880</v>
      </c>
      <c r="F29" s="3344" t="s">
        <v>21</v>
      </c>
      <c r="G29" s="3345" t="s">
        <v>3923</v>
      </c>
      <c r="H29" s="3346" t="s">
        <v>3924</v>
      </c>
      <c r="I29" s="3346" t="s">
        <v>3925</v>
      </c>
      <c r="J29" s="3339"/>
    </row>
    <row r="30" spans="1:10">
      <c r="A30" s="3344" t="s">
        <v>3900</v>
      </c>
      <c r="B30" s="3344" t="s">
        <v>3901</v>
      </c>
      <c r="C30" s="3337" t="s">
        <v>3929</v>
      </c>
      <c r="D30" s="3338">
        <v>148.97999999999999</v>
      </c>
      <c r="E30" s="3344" t="s">
        <v>3880</v>
      </c>
      <c r="F30" s="3344" t="s">
        <v>21</v>
      </c>
      <c r="G30" s="3345" t="s">
        <v>3923</v>
      </c>
      <c r="H30" s="3346" t="s">
        <v>3924</v>
      </c>
      <c r="I30" s="3346" t="s">
        <v>3925</v>
      </c>
      <c r="J30" s="3339"/>
    </row>
    <row r="31" spans="1:10">
      <c r="A31" s="3344" t="s">
        <v>3900</v>
      </c>
      <c r="B31" s="3344" t="s">
        <v>3901</v>
      </c>
      <c r="C31" s="3337" t="s">
        <v>3930</v>
      </c>
      <c r="D31" s="3338">
        <v>342.27</v>
      </c>
      <c r="E31" s="3344" t="s">
        <v>3880</v>
      </c>
      <c r="F31" s="3344" t="s">
        <v>21</v>
      </c>
      <c r="G31" s="3345" t="s">
        <v>3923</v>
      </c>
      <c r="H31" s="3346" t="s">
        <v>3924</v>
      </c>
      <c r="I31" s="3346" t="s">
        <v>3925</v>
      </c>
      <c r="J31" s="3339"/>
    </row>
    <row r="32" spans="1:10">
      <c r="A32" s="3344" t="s">
        <v>3900</v>
      </c>
      <c r="B32" s="3344" t="s">
        <v>3901</v>
      </c>
      <c r="C32" s="3337" t="s">
        <v>3931</v>
      </c>
      <c r="D32" s="3338">
        <v>822.7</v>
      </c>
      <c r="E32" s="3344" t="s">
        <v>3880</v>
      </c>
      <c r="F32" s="3344" t="s">
        <v>21</v>
      </c>
      <c r="G32" s="3345" t="s">
        <v>3932</v>
      </c>
      <c r="H32" s="3346" t="s">
        <v>3933</v>
      </c>
      <c r="I32" s="3346" t="s">
        <v>3934</v>
      </c>
      <c r="J32" s="3339"/>
    </row>
    <row r="33" spans="1:10" ht="24">
      <c r="A33" s="3344" t="s">
        <v>3900</v>
      </c>
      <c r="B33" s="3344" t="s">
        <v>3901</v>
      </c>
      <c r="C33" s="3337" t="s">
        <v>3935</v>
      </c>
      <c r="D33" s="3338">
        <v>93.63</v>
      </c>
      <c r="E33" s="3344" t="s">
        <v>3880</v>
      </c>
      <c r="F33" s="3344" t="s">
        <v>21</v>
      </c>
      <c r="G33" s="3348" t="s">
        <v>3936</v>
      </c>
      <c r="H33" s="3346" t="s">
        <v>3924</v>
      </c>
      <c r="I33" s="3346" t="s">
        <v>3937</v>
      </c>
      <c r="J33" s="3339"/>
    </row>
    <row r="34" spans="1:10" ht="24">
      <c r="A34" s="3344" t="s">
        <v>3900</v>
      </c>
      <c r="B34" s="3344" t="s">
        <v>3901</v>
      </c>
      <c r="C34" s="3337" t="s">
        <v>3938</v>
      </c>
      <c r="D34" s="3338">
        <v>203.65</v>
      </c>
      <c r="E34" s="3344" t="s">
        <v>3880</v>
      </c>
      <c r="F34" s="3344" t="s">
        <v>21</v>
      </c>
      <c r="G34" s="3348" t="s">
        <v>3939</v>
      </c>
      <c r="H34" s="3346" t="s">
        <v>3924</v>
      </c>
      <c r="I34" s="3346" t="s">
        <v>3937</v>
      </c>
      <c r="J34" s="3339"/>
    </row>
    <row r="35" spans="1:10">
      <c r="A35" s="3344" t="s">
        <v>3900</v>
      </c>
      <c r="B35" s="3344" t="s">
        <v>3901</v>
      </c>
      <c r="C35" s="3337" t="s">
        <v>3940</v>
      </c>
      <c r="D35" s="3338">
        <v>156.6</v>
      </c>
      <c r="E35" s="3344" t="s">
        <v>3880</v>
      </c>
      <c r="F35" s="3344" t="s">
        <v>21</v>
      </c>
      <c r="G35" s="3345" t="s">
        <v>3923</v>
      </c>
      <c r="H35" s="3346" t="s">
        <v>3924</v>
      </c>
      <c r="I35" s="3346" t="s">
        <v>3925</v>
      </c>
      <c r="J35" s="3339"/>
    </row>
    <row r="36" spans="1:10">
      <c r="A36" s="3344" t="s">
        <v>3900</v>
      </c>
      <c r="B36" s="3344" t="s">
        <v>3901</v>
      </c>
      <c r="C36" s="3337" t="s">
        <v>3941</v>
      </c>
      <c r="D36" s="3338">
        <v>108.54</v>
      </c>
      <c r="E36" s="3344" t="s">
        <v>3880</v>
      </c>
      <c r="F36" s="3344" t="s">
        <v>21</v>
      </c>
      <c r="G36" s="3345" t="s">
        <v>3923</v>
      </c>
      <c r="H36" s="3346" t="s">
        <v>3924</v>
      </c>
      <c r="I36" s="3346" t="s">
        <v>3925</v>
      </c>
      <c r="J36" s="3339"/>
    </row>
    <row r="37" spans="1:10">
      <c r="A37" s="3344" t="s">
        <v>3900</v>
      </c>
      <c r="B37" s="3344" t="s">
        <v>3901</v>
      </c>
      <c r="C37" s="3337" t="s">
        <v>3942</v>
      </c>
      <c r="D37" s="3338">
        <v>121.64</v>
      </c>
      <c r="E37" s="3344" t="s">
        <v>3880</v>
      </c>
      <c r="F37" s="3344" t="s">
        <v>21</v>
      </c>
      <c r="G37" s="3345" t="s">
        <v>3923</v>
      </c>
      <c r="H37" s="3346" t="s">
        <v>3924</v>
      </c>
      <c r="I37" s="3346" t="s">
        <v>3925</v>
      </c>
      <c r="J37" s="3339"/>
    </row>
    <row r="38" spans="1:10">
      <c r="A38" s="3344" t="s">
        <v>3900</v>
      </c>
      <c r="B38" s="3344" t="s">
        <v>3901</v>
      </c>
      <c r="C38" s="3337" t="s">
        <v>3943</v>
      </c>
      <c r="D38" s="3338">
        <v>117.06</v>
      </c>
      <c r="E38" s="3344" t="s">
        <v>3880</v>
      </c>
      <c r="F38" s="3344" t="s">
        <v>21</v>
      </c>
      <c r="G38" s="3345" t="s">
        <v>3923</v>
      </c>
      <c r="H38" s="3346" t="s">
        <v>3924</v>
      </c>
      <c r="I38" s="3346" t="s">
        <v>3925</v>
      </c>
      <c r="J38" s="3339"/>
    </row>
    <row r="39" spans="1:10">
      <c r="A39" s="3344" t="s">
        <v>3900</v>
      </c>
      <c r="B39" s="3344" t="s">
        <v>3901</v>
      </c>
      <c r="C39" s="3337" t="s">
        <v>3944</v>
      </c>
      <c r="D39" s="3338">
        <v>156.6</v>
      </c>
      <c r="E39" s="3344" t="s">
        <v>3880</v>
      </c>
      <c r="F39" s="3344" t="s">
        <v>21</v>
      </c>
      <c r="G39" s="3345" t="s">
        <v>3923</v>
      </c>
      <c r="H39" s="3346" t="s">
        <v>3924</v>
      </c>
      <c r="I39" s="3346" t="s">
        <v>3925</v>
      </c>
      <c r="J39" s="3339"/>
    </row>
    <row r="40" spans="1:10">
      <c r="A40" s="3344" t="s">
        <v>3900</v>
      </c>
      <c r="B40" s="3344" t="s">
        <v>3901</v>
      </c>
      <c r="C40" s="3337" t="s">
        <v>3945</v>
      </c>
      <c r="D40" s="3338">
        <v>73.28</v>
      </c>
      <c r="E40" s="3344" t="s">
        <v>3880</v>
      </c>
      <c r="F40" s="3344" t="s">
        <v>21</v>
      </c>
      <c r="G40" s="3345" t="s">
        <v>3923</v>
      </c>
      <c r="H40" s="3346" t="s">
        <v>3924</v>
      </c>
      <c r="I40" s="3346" t="s">
        <v>3925</v>
      </c>
      <c r="J40" s="3339"/>
    </row>
    <row r="41" spans="1:10">
      <c r="A41" s="3344" t="s">
        <v>3900</v>
      </c>
      <c r="B41" s="3344" t="s">
        <v>3901</v>
      </c>
      <c r="C41" s="3337" t="s">
        <v>3946</v>
      </c>
      <c r="D41" s="3338">
        <v>164.59</v>
      </c>
      <c r="E41" s="3344" t="s">
        <v>3880</v>
      </c>
      <c r="F41" s="3344" t="s">
        <v>21</v>
      </c>
      <c r="G41" s="3345" t="s">
        <v>3923</v>
      </c>
      <c r="H41" s="3346" t="s">
        <v>3924</v>
      </c>
      <c r="I41" s="3346" t="s">
        <v>3925</v>
      </c>
      <c r="J41" s="3339"/>
    </row>
    <row r="42" spans="1:10">
      <c r="A42" s="3344" t="s">
        <v>3900</v>
      </c>
      <c r="B42" s="3344" t="s">
        <v>3901</v>
      </c>
      <c r="C42" s="3337" t="s">
        <v>3947</v>
      </c>
      <c r="D42" s="3338">
        <v>117.26</v>
      </c>
      <c r="E42" s="3344" t="s">
        <v>3880</v>
      </c>
      <c r="F42" s="3344" t="s">
        <v>21</v>
      </c>
      <c r="G42" s="3345" t="s">
        <v>3923</v>
      </c>
      <c r="H42" s="3346" t="s">
        <v>3924</v>
      </c>
      <c r="I42" s="3346" t="s">
        <v>3925</v>
      </c>
      <c r="J42" s="3339"/>
    </row>
    <row r="43" spans="1:10">
      <c r="A43" s="3344" t="s">
        <v>3900</v>
      </c>
      <c r="B43" s="3344" t="s">
        <v>3901</v>
      </c>
      <c r="C43" s="3337" t="s">
        <v>3948</v>
      </c>
      <c r="D43" s="3338">
        <v>156.80000000000001</v>
      </c>
      <c r="E43" s="3344" t="s">
        <v>3880</v>
      </c>
      <c r="F43" s="3344" t="s">
        <v>21</v>
      </c>
      <c r="G43" s="3345" t="s">
        <v>3923</v>
      </c>
      <c r="H43" s="3346" t="s">
        <v>3924</v>
      </c>
      <c r="I43" s="3346" t="s">
        <v>3925</v>
      </c>
      <c r="J43" s="3339"/>
    </row>
    <row r="44" spans="1:10">
      <c r="A44" s="3344" t="s">
        <v>3900</v>
      </c>
      <c r="B44" s="3344" t="s">
        <v>3901</v>
      </c>
      <c r="C44" s="3337" t="s">
        <v>3949</v>
      </c>
      <c r="D44" s="3338">
        <v>72.33</v>
      </c>
      <c r="E44" s="3344" t="s">
        <v>3880</v>
      </c>
      <c r="F44" s="3344" t="s">
        <v>21</v>
      </c>
      <c r="G44" s="3345" t="s">
        <v>3923</v>
      </c>
      <c r="H44" s="3346" t="s">
        <v>3924</v>
      </c>
      <c r="I44" s="3346" t="s">
        <v>3925</v>
      </c>
      <c r="J44" s="3339"/>
    </row>
    <row r="45" spans="1:10">
      <c r="A45" s="3344" t="s">
        <v>3900</v>
      </c>
      <c r="B45" s="3344" t="s">
        <v>3901</v>
      </c>
      <c r="C45" s="3337" t="s">
        <v>3950</v>
      </c>
      <c r="D45" s="3338">
        <v>164.62</v>
      </c>
      <c r="E45" s="3344" t="s">
        <v>3880</v>
      </c>
      <c r="F45" s="3344" t="s">
        <v>21</v>
      </c>
      <c r="G45" s="3345" t="s">
        <v>3923</v>
      </c>
      <c r="H45" s="3346" t="s">
        <v>3924</v>
      </c>
      <c r="I45" s="3346" t="s">
        <v>3925</v>
      </c>
      <c r="J45" s="3339"/>
    </row>
    <row r="46" spans="1:10">
      <c r="A46" s="3344" t="s">
        <v>3900</v>
      </c>
      <c r="B46" s="3344" t="s">
        <v>3901</v>
      </c>
      <c r="C46" s="3337" t="s">
        <v>3951</v>
      </c>
      <c r="D46" s="3338">
        <v>113.1</v>
      </c>
      <c r="E46" s="3344" t="s">
        <v>3880</v>
      </c>
      <c r="F46" s="3344" t="s">
        <v>21</v>
      </c>
      <c r="G46" s="3345" t="s">
        <v>3923</v>
      </c>
      <c r="H46" s="3346" t="s">
        <v>3924</v>
      </c>
      <c r="I46" s="3346" t="s">
        <v>3925</v>
      </c>
      <c r="J46" s="3339"/>
    </row>
    <row r="47" spans="1:10">
      <c r="A47" s="3344" t="s">
        <v>3900</v>
      </c>
      <c r="B47" s="3344" t="s">
        <v>3901</v>
      </c>
      <c r="C47" s="3337" t="s">
        <v>3952</v>
      </c>
      <c r="D47" s="3338">
        <v>117.26</v>
      </c>
      <c r="E47" s="3344" t="s">
        <v>3880</v>
      </c>
      <c r="F47" s="3344" t="s">
        <v>21</v>
      </c>
      <c r="G47" s="3345" t="s">
        <v>3923</v>
      </c>
      <c r="H47" s="3346" t="s">
        <v>3924</v>
      </c>
      <c r="I47" s="3346" t="s">
        <v>3925</v>
      </c>
      <c r="J47" s="3339"/>
    </row>
    <row r="48" spans="1:10">
      <c r="A48" s="3344" t="s">
        <v>3900</v>
      </c>
      <c r="B48" s="3344" t="s">
        <v>3901</v>
      </c>
      <c r="C48" s="3337" t="s">
        <v>3953</v>
      </c>
      <c r="D48" s="3338">
        <v>117.6</v>
      </c>
      <c r="E48" s="3344" t="s">
        <v>3880</v>
      </c>
      <c r="F48" s="3344" t="s">
        <v>21</v>
      </c>
      <c r="G48" s="3345" t="s">
        <v>3923</v>
      </c>
      <c r="H48" s="3346" t="s">
        <v>3924</v>
      </c>
      <c r="I48" s="3346" t="s">
        <v>3925</v>
      </c>
      <c r="J48" s="3339"/>
    </row>
    <row r="49" spans="1:10">
      <c r="A49" s="3344" t="s">
        <v>3900</v>
      </c>
      <c r="B49" s="3344" t="s">
        <v>3901</v>
      </c>
      <c r="C49" s="3337" t="s">
        <v>3954</v>
      </c>
      <c r="D49" s="3338">
        <v>164.62</v>
      </c>
      <c r="E49" s="3344" t="s">
        <v>3880</v>
      </c>
      <c r="F49" s="3344" t="s">
        <v>21</v>
      </c>
      <c r="G49" s="3345" t="s">
        <v>3923</v>
      </c>
      <c r="H49" s="3346" t="s">
        <v>3924</v>
      </c>
      <c r="I49" s="3346" t="s">
        <v>3925</v>
      </c>
      <c r="J49" s="3339"/>
    </row>
    <row r="50" spans="1:10">
      <c r="A50" s="3344" t="s">
        <v>3900</v>
      </c>
      <c r="B50" s="3344" t="s">
        <v>3901</v>
      </c>
      <c r="C50" s="3337" t="s">
        <v>3955</v>
      </c>
      <c r="D50" s="3338">
        <v>262.47000000000003</v>
      </c>
      <c r="E50" s="3344" t="s">
        <v>3880</v>
      </c>
      <c r="F50" s="3344" t="s">
        <v>21</v>
      </c>
      <c r="G50" s="3345" t="s">
        <v>3923</v>
      </c>
      <c r="H50" s="3346" t="s">
        <v>3924</v>
      </c>
      <c r="I50" s="3346" t="s">
        <v>3925</v>
      </c>
      <c r="J50" s="3339"/>
    </row>
    <row r="51" spans="1:10">
      <c r="A51" s="3344" t="s">
        <v>3900</v>
      </c>
      <c r="B51" s="3344" t="s">
        <v>3901</v>
      </c>
      <c r="C51" s="3337" t="s">
        <v>3956</v>
      </c>
      <c r="D51" s="3338">
        <v>113.05</v>
      </c>
      <c r="E51" s="3344" t="s">
        <v>3880</v>
      </c>
      <c r="F51" s="3344" t="s">
        <v>21</v>
      </c>
      <c r="G51" s="3345" t="s">
        <v>3923</v>
      </c>
      <c r="H51" s="3346" t="s">
        <v>3924</v>
      </c>
      <c r="I51" s="3346" t="s">
        <v>3925</v>
      </c>
      <c r="J51" s="3339"/>
    </row>
    <row r="52" spans="1:10">
      <c r="A52" s="3344" t="s">
        <v>3900</v>
      </c>
      <c r="B52" s="3344" t="s">
        <v>3901</v>
      </c>
      <c r="C52" s="3337" t="s">
        <v>3957</v>
      </c>
      <c r="D52" s="3338">
        <v>117.06</v>
      </c>
      <c r="E52" s="3344" t="s">
        <v>3880</v>
      </c>
      <c r="F52" s="3344" t="s">
        <v>21</v>
      </c>
      <c r="G52" s="3345" t="s">
        <v>3923</v>
      </c>
      <c r="H52" s="3346" t="s">
        <v>3924</v>
      </c>
      <c r="I52" s="3346" t="s">
        <v>3925</v>
      </c>
      <c r="J52" s="3339"/>
    </row>
    <row r="53" spans="1:10">
      <c r="A53" s="3344" t="s">
        <v>3900</v>
      </c>
      <c r="B53" s="3344" t="s">
        <v>3901</v>
      </c>
      <c r="C53" s="3337" t="s">
        <v>3958</v>
      </c>
      <c r="D53" s="3338">
        <v>117.39</v>
      </c>
      <c r="E53" s="3344" t="s">
        <v>3880</v>
      </c>
      <c r="F53" s="3344" t="s">
        <v>21</v>
      </c>
      <c r="G53" s="3345" t="s">
        <v>3923</v>
      </c>
      <c r="H53" s="3346" t="s">
        <v>3924</v>
      </c>
      <c r="I53" s="3346" t="s">
        <v>3925</v>
      </c>
      <c r="J53" s="3339"/>
    </row>
    <row r="54" spans="1:10">
      <c r="A54" s="3344" t="s">
        <v>3900</v>
      </c>
      <c r="B54" s="3344" t="s">
        <v>3901</v>
      </c>
      <c r="C54" s="3337" t="s">
        <v>3959</v>
      </c>
      <c r="D54" s="3338">
        <v>262.47000000000003</v>
      </c>
      <c r="E54" s="3344" t="s">
        <v>3880</v>
      </c>
      <c r="F54" s="3344" t="s">
        <v>21</v>
      </c>
      <c r="G54" s="3345" t="s">
        <v>3923</v>
      </c>
      <c r="H54" s="3346" t="s">
        <v>3924</v>
      </c>
      <c r="I54" s="3346" t="s">
        <v>3925</v>
      </c>
      <c r="J54" s="3339"/>
    </row>
    <row r="55" spans="1:10">
      <c r="A55" s="3344" t="s">
        <v>3900</v>
      </c>
      <c r="B55" s="3344" t="s">
        <v>3901</v>
      </c>
      <c r="C55" s="3337" t="s">
        <v>3960</v>
      </c>
      <c r="D55" s="3338">
        <v>164.62</v>
      </c>
      <c r="E55" s="3344" t="s">
        <v>3880</v>
      </c>
      <c r="F55" s="3344" t="s">
        <v>21</v>
      </c>
      <c r="G55" s="3345" t="s">
        <v>3923</v>
      </c>
      <c r="H55" s="3346" t="s">
        <v>3924</v>
      </c>
      <c r="I55" s="3346" t="s">
        <v>3925</v>
      </c>
      <c r="J55" s="3339"/>
    </row>
    <row r="56" spans="1:10">
      <c r="A56" s="3344" t="s">
        <v>3900</v>
      </c>
      <c r="B56" s="3344" t="s">
        <v>3901</v>
      </c>
      <c r="C56" s="3337" t="s">
        <v>3961</v>
      </c>
      <c r="D56" s="3338">
        <v>113.1</v>
      </c>
      <c r="E56" s="3344" t="s">
        <v>3880</v>
      </c>
      <c r="F56" s="3344" t="s">
        <v>21</v>
      </c>
      <c r="G56" s="3345" t="s">
        <v>3923</v>
      </c>
      <c r="H56" s="3346" t="s">
        <v>3924</v>
      </c>
      <c r="I56" s="3346" t="s">
        <v>3925</v>
      </c>
      <c r="J56" s="3339"/>
    </row>
    <row r="57" spans="1:10">
      <c r="A57" s="3344" t="s">
        <v>3900</v>
      </c>
      <c r="B57" s="3344" t="s">
        <v>3901</v>
      </c>
      <c r="C57" s="3337" t="s">
        <v>3962</v>
      </c>
      <c r="D57" s="3338">
        <v>117.26</v>
      </c>
      <c r="E57" s="3344" t="s">
        <v>3880</v>
      </c>
      <c r="F57" s="3344" t="s">
        <v>21</v>
      </c>
      <c r="G57" s="3345" t="s">
        <v>3923</v>
      </c>
      <c r="H57" s="3346" t="s">
        <v>3924</v>
      </c>
      <c r="I57" s="3346" t="s">
        <v>3925</v>
      </c>
      <c r="J57" s="3339"/>
    </row>
    <row r="58" spans="1:10">
      <c r="A58" s="3344" t="s">
        <v>3900</v>
      </c>
      <c r="B58" s="3344" t="s">
        <v>3901</v>
      </c>
      <c r="C58" s="3337" t="s">
        <v>3963</v>
      </c>
      <c r="D58" s="3338">
        <v>117.6</v>
      </c>
      <c r="E58" s="3344" t="s">
        <v>3880</v>
      </c>
      <c r="F58" s="3344" t="s">
        <v>21</v>
      </c>
      <c r="G58" s="3345" t="s">
        <v>3923</v>
      </c>
      <c r="H58" s="3346" t="s">
        <v>3924</v>
      </c>
      <c r="I58" s="3346" t="s">
        <v>3925</v>
      </c>
      <c r="J58" s="3339"/>
    </row>
    <row r="59" spans="1:10">
      <c r="A59" s="3344" t="s">
        <v>3900</v>
      </c>
      <c r="B59" s="3344" t="s">
        <v>3901</v>
      </c>
      <c r="C59" s="3337" t="s">
        <v>3964</v>
      </c>
      <c r="D59" s="3338">
        <v>164.62</v>
      </c>
      <c r="E59" s="3344" t="s">
        <v>3880</v>
      </c>
      <c r="F59" s="3344" t="s">
        <v>21</v>
      </c>
      <c r="G59" s="3345" t="s">
        <v>3923</v>
      </c>
      <c r="H59" s="3346" t="s">
        <v>3924</v>
      </c>
      <c r="I59" s="3346" t="s">
        <v>3925</v>
      </c>
      <c r="J59" s="3339"/>
    </row>
    <row r="60" spans="1:10">
      <c r="A60" s="3344" t="s">
        <v>3900</v>
      </c>
      <c r="B60" s="3344" t="s">
        <v>3901</v>
      </c>
      <c r="C60" s="3337" t="s">
        <v>3965</v>
      </c>
      <c r="D60" s="3338">
        <v>262.47000000000003</v>
      </c>
      <c r="E60" s="3344" t="s">
        <v>3880</v>
      </c>
      <c r="F60" s="3344" t="s">
        <v>21</v>
      </c>
      <c r="G60" s="3345" t="s">
        <v>3923</v>
      </c>
      <c r="H60" s="3346" t="s">
        <v>3924</v>
      </c>
      <c r="I60" s="3346" t="s">
        <v>3925</v>
      </c>
      <c r="J60" s="3339"/>
    </row>
    <row r="61" spans="1:10">
      <c r="A61" s="3344" t="s">
        <v>3900</v>
      </c>
      <c r="B61" s="3344" t="s">
        <v>3901</v>
      </c>
      <c r="C61" s="3337" t="s">
        <v>3966</v>
      </c>
      <c r="D61" s="3338">
        <v>113.05</v>
      </c>
      <c r="E61" s="3344" t="s">
        <v>3880</v>
      </c>
      <c r="F61" s="3344" t="s">
        <v>21</v>
      </c>
      <c r="G61" s="3345" t="s">
        <v>3923</v>
      </c>
      <c r="H61" s="3346" t="s">
        <v>3924</v>
      </c>
      <c r="I61" s="3346" t="s">
        <v>3925</v>
      </c>
      <c r="J61" s="3339"/>
    </row>
    <row r="62" spans="1:10">
      <c r="A62" s="3344" t="s">
        <v>3900</v>
      </c>
      <c r="B62" s="3344" t="s">
        <v>3901</v>
      </c>
      <c r="C62" s="3337" t="s">
        <v>3967</v>
      </c>
      <c r="D62" s="3338">
        <v>117.06</v>
      </c>
      <c r="E62" s="3344" t="s">
        <v>3880</v>
      </c>
      <c r="F62" s="3344" t="s">
        <v>21</v>
      </c>
      <c r="G62" s="3345" t="s">
        <v>3923</v>
      </c>
      <c r="H62" s="3346" t="s">
        <v>3924</v>
      </c>
      <c r="I62" s="3346" t="s">
        <v>3925</v>
      </c>
      <c r="J62" s="3339"/>
    </row>
    <row r="63" spans="1:10">
      <c r="A63" s="3344" t="s">
        <v>3900</v>
      </c>
      <c r="B63" s="3344" t="s">
        <v>3901</v>
      </c>
      <c r="C63" s="3337" t="s">
        <v>3968</v>
      </c>
      <c r="D63" s="3338">
        <v>117.39</v>
      </c>
      <c r="E63" s="3344" t="s">
        <v>3880</v>
      </c>
      <c r="F63" s="3344" t="s">
        <v>21</v>
      </c>
      <c r="G63" s="3345" t="s">
        <v>3923</v>
      </c>
      <c r="H63" s="3346" t="s">
        <v>3924</v>
      </c>
      <c r="I63" s="3346" t="s">
        <v>3925</v>
      </c>
      <c r="J63" s="3339"/>
    </row>
    <row r="64" spans="1:10">
      <c r="A64" s="3344" t="s">
        <v>3900</v>
      </c>
      <c r="B64" s="3344" t="s">
        <v>3901</v>
      </c>
      <c r="C64" s="3337" t="s">
        <v>3969</v>
      </c>
      <c r="D64" s="3338">
        <v>262.47000000000003</v>
      </c>
      <c r="E64" s="3344" t="s">
        <v>3880</v>
      </c>
      <c r="F64" s="3344" t="s">
        <v>21</v>
      </c>
      <c r="G64" s="3345" t="s">
        <v>3923</v>
      </c>
      <c r="H64" s="3346" t="s">
        <v>3924</v>
      </c>
      <c r="I64" s="3346" t="s">
        <v>3925</v>
      </c>
      <c r="J64" s="3339"/>
    </row>
    <row r="65" spans="1:10">
      <c r="A65" s="3344" t="s">
        <v>3900</v>
      </c>
      <c r="B65" s="3344" t="s">
        <v>3901</v>
      </c>
      <c r="C65" s="3337" t="s">
        <v>3970</v>
      </c>
      <c r="D65" s="3338">
        <v>164.41</v>
      </c>
      <c r="E65" s="3344" t="s">
        <v>3880</v>
      </c>
      <c r="F65" s="3344" t="s">
        <v>21</v>
      </c>
      <c r="G65" s="3345" t="s">
        <v>3923</v>
      </c>
      <c r="H65" s="3346" t="s">
        <v>3924</v>
      </c>
      <c r="I65" s="3346" t="s">
        <v>3925</v>
      </c>
      <c r="J65" s="3339"/>
    </row>
    <row r="66" spans="1:10">
      <c r="A66" s="3344" t="s">
        <v>3900</v>
      </c>
      <c r="B66" s="3344" t="s">
        <v>3901</v>
      </c>
      <c r="C66" s="3337" t="s">
        <v>3971</v>
      </c>
      <c r="D66" s="3338">
        <v>113.05</v>
      </c>
      <c r="E66" s="3344" t="s">
        <v>3880</v>
      </c>
      <c r="F66" s="3344" t="s">
        <v>21</v>
      </c>
      <c r="G66" s="3345" t="s">
        <v>3923</v>
      </c>
      <c r="H66" s="3346" t="s">
        <v>3924</v>
      </c>
      <c r="I66" s="3346" t="s">
        <v>3925</v>
      </c>
      <c r="J66" s="3339"/>
    </row>
    <row r="67" spans="1:10">
      <c r="A67" s="3344" t="s">
        <v>3900</v>
      </c>
      <c r="B67" s="3344" t="s">
        <v>3901</v>
      </c>
      <c r="C67" s="3337" t="s">
        <v>3972</v>
      </c>
      <c r="D67" s="3338">
        <v>117.06</v>
      </c>
      <c r="E67" s="3344" t="s">
        <v>3880</v>
      </c>
      <c r="F67" s="3344" t="s">
        <v>21</v>
      </c>
      <c r="G67" s="3345" t="s">
        <v>3923</v>
      </c>
      <c r="H67" s="3346" t="s">
        <v>3924</v>
      </c>
      <c r="I67" s="3346" t="s">
        <v>3925</v>
      </c>
      <c r="J67" s="3339"/>
    </row>
    <row r="68" spans="1:10">
      <c r="A68" s="3344" t="s">
        <v>3900</v>
      </c>
      <c r="B68" s="3344" t="s">
        <v>3901</v>
      </c>
      <c r="C68" s="3337" t="s">
        <v>3973</v>
      </c>
      <c r="D68" s="3338">
        <v>117.39</v>
      </c>
      <c r="E68" s="3344" t="s">
        <v>3880</v>
      </c>
      <c r="F68" s="3344" t="s">
        <v>21</v>
      </c>
      <c r="G68" s="3345" t="s">
        <v>3923</v>
      </c>
      <c r="H68" s="3346" t="s">
        <v>3924</v>
      </c>
      <c r="I68" s="3346" t="s">
        <v>3925</v>
      </c>
      <c r="J68" s="3339"/>
    </row>
    <row r="69" spans="1:10">
      <c r="A69" s="3344" t="s">
        <v>3900</v>
      </c>
      <c r="B69" s="3344" t="s">
        <v>3901</v>
      </c>
      <c r="C69" s="3337" t="s">
        <v>3974</v>
      </c>
      <c r="D69" s="3338">
        <v>164.41</v>
      </c>
      <c r="E69" s="3344" t="s">
        <v>3880</v>
      </c>
      <c r="F69" s="3344" t="s">
        <v>21</v>
      </c>
      <c r="G69" s="3345" t="s">
        <v>3923</v>
      </c>
      <c r="H69" s="3346" t="s">
        <v>3924</v>
      </c>
      <c r="I69" s="3346" t="s">
        <v>3925</v>
      </c>
      <c r="J69" s="3339"/>
    </row>
    <row r="70" spans="1:10">
      <c r="A70" s="3344" t="s">
        <v>3900</v>
      </c>
      <c r="B70" s="3344" t="s">
        <v>3901</v>
      </c>
      <c r="C70" s="3337" t="s">
        <v>3975</v>
      </c>
      <c r="D70" s="3338">
        <v>262.52999999999997</v>
      </c>
      <c r="E70" s="3344" t="s">
        <v>3880</v>
      </c>
      <c r="F70" s="3344" t="s">
        <v>21</v>
      </c>
      <c r="G70" s="3345" t="s">
        <v>3923</v>
      </c>
      <c r="H70" s="3346" t="s">
        <v>3924</v>
      </c>
      <c r="I70" s="3346" t="s">
        <v>3925</v>
      </c>
      <c r="J70" s="3339"/>
    </row>
    <row r="71" spans="1:10">
      <c r="A71" s="3344" t="s">
        <v>3900</v>
      </c>
      <c r="B71" s="3344" t="s">
        <v>3901</v>
      </c>
      <c r="C71" s="3337" t="s">
        <v>3976</v>
      </c>
      <c r="D71" s="3338">
        <v>113.1</v>
      </c>
      <c r="E71" s="3344" t="s">
        <v>3880</v>
      </c>
      <c r="F71" s="3344" t="s">
        <v>21</v>
      </c>
      <c r="G71" s="3345" t="s">
        <v>3923</v>
      </c>
      <c r="H71" s="3346" t="s">
        <v>3924</v>
      </c>
      <c r="I71" s="3346" t="s">
        <v>3925</v>
      </c>
      <c r="J71" s="3339"/>
    </row>
    <row r="72" spans="1:10">
      <c r="A72" s="3344" t="s">
        <v>3900</v>
      </c>
      <c r="B72" s="3344" t="s">
        <v>3901</v>
      </c>
      <c r="C72" s="3337" t="s">
        <v>3977</v>
      </c>
      <c r="D72" s="3338">
        <v>117.26</v>
      </c>
      <c r="E72" s="3344" t="s">
        <v>3880</v>
      </c>
      <c r="F72" s="3344" t="s">
        <v>21</v>
      </c>
      <c r="G72" s="3345" t="s">
        <v>3923</v>
      </c>
      <c r="H72" s="3346" t="s">
        <v>3924</v>
      </c>
      <c r="I72" s="3346" t="s">
        <v>3925</v>
      </c>
      <c r="J72" s="3339"/>
    </row>
    <row r="73" spans="1:10">
      <c r="A73" s="3344" t="s">
        <v>3900</v>
      </c>
      <c r="B73" s="3344" t="s">
        <v>3901</v>
      </c>
      <c r="C73" s="3337" t="s">
        <v>3978</v>
      </c>
      <c r="D73" s="3338">
        <v>117.6</v>
      </c>
      <c r="E73" s="3344" t="s">
        <v>3880</v>
      </c>
      <c r="F73" s="3344" t="s">
        <v>21</v>
      </c>
      <c r="G73" s="3345" t="s">
        <v>3923</v>
      </c>
      <c r="H73" s="3346" t="s">
        <v>3924</v>
      </c>
      <c r="I73" s="3346" t="s">
        <v>3925</v>
      </c>
      <c r="J73" s="3339"/>
    </row>
    <row r="74" spans="1:10">
      <c r="A74" s="3344" t="s">
        <v>3900</v>
      </c>
      <c r="B74" s="3344" t="s">
        <v>3901</v>
      </c>
      <c r="C74" s="3337" t="s">
        <v>3979</v>
      </c>
      <c r="D74" s="3338">
        <v>262.52999999999997</v>
      </c>
      <c r="E74" s="3344" t="s">
        <v>3880</v>
      </c>
      <c r="F74" s="3344" t="s">
        <v>21</v>
      </c>
      <c r="G74" s="3345" t="s">
        <v>3923</v>
      </c>
      <c r="H74" s="3346" t="s">
        <v>3924</v>
      </c>
      <c r="I74" s="3346" t="s">
        <v>3925</v>
      </c>
      <c r="J74" s="3339"/>
    </row>
    <row r="75" spans="1:10">
      <c r="A75" s="3344" t="s">
        <v>3900</v>
      </c>
      <c r="B75" s="3344" t="s">
        <v>3901</v>
      </c>
      <c r="C75" s="3337" t="s">
        <v>3980</v>
      </c>
      <c r="D75" s="3338">
        <v>164.41</v>
      </c>
      <c r="E75" s="3344" t="s">
        <v>3880</v>
      </c>
      <c r="F75" s="3344" t="s">
        <v>21</v>
      </c>
      <c r="G75" s="3345" t="s">
        <v>3923</v>
      </c>
      <c r="H75" s="3346" t="s">
        <v>3924</v>
      </c>
      <c r="I75" s="3346" t="s">
        <v>3925</v>
      </c>
      <c r="J75" s="3339"/>
    </row>
    <row r="76" spans="1:10">
      <c r="A76" s="3344" t="s">
        <v>3900</v>
      </c>
      <c r="B76" s="3344" t="s">
        <v>3901</v>
      </c>
      <c r="C76" s="3337" t="s">
        <v>3981</v>
      </c>
      <c r="D76" s="3338">
        <v>113.05</v>
      </c>
      <c r="E76" s="3344" t="s">
        <v>3880</v>
      </c>
      <c r="F76" s="3344" t="s">
        <v>21</v>
      </c>
      <c r="G76" s="3345" t="s">
        <v>3923</v>
      </c>
      <c r="H76" s="3346" t="s">
        <v>3924</v>
      </c>
      <c r="I76" s="3346" t="s">
        <v>3925</v>
      </c>
      <c r="J76" s="3339"/>
    </row>
    <row r="77" spans="1:10">
      <c r="A77" s="3344" t="s">
        <v>3900</v>
      </c>
      <c r="B77" s="3344" t="s">
        <v>3901</v>
      </c>
      <c r="C77" s="3337" t="s">
        <v>3982</v>
      </c>
      <c r="D77" s="3338">
        <v>117.06</v>
      </c>
      <c r="E77" s="3344" t="s">
        <v>3880</v>
      </c>
      <c r="F77" s="3344" t="s">
        <v>21</v>
      </c>
      <c r="G77" s="3345" t="s">
        <v>3923</v>
      </c>
      <c r="H77" s="3346" t="s">
        <v>3924</v>
      </c>
      <c r="I77" s="3346" t="s">
        <v>3925</v>
      </c>
      <c r="J77" s="3339"/>
    </row>
    <row r="78" spans="1:10">
      <c r="A78" s="3344" t="s">
        <v>3900</v>
      </c>
      <c r="B78" s="3344" t="s">
        <v>3901</v>
      </c>
      <c r="C78" s="3337" t="s">
        <v>3983</v>
      </c>
      <c r="D78" s="3338">
        <v>117.39</v>
      </c>
      <c r="E78" s="3344" t="s">
        <v>3880</v>
      </c>
      <c r="F78" s="3344" t="s">
        <v>21</v>
      </c>
      <c r="G78" s="3345" t="s">
        <v>3923</v>
      </c>
      <c r="H78" s="3346" t="s">
        <v>3924</v>
      </c>
      <c r="I78" s="3346" t="s">
        <v>3925</v>
      </c>
      <c r="J78" s="3339"/>
    </row>
    <row r="79" spans="1:10">
      <c r="A79" s="3344" t="s">
        <v>3900</v>
      </c>
      <c r="B79" s="3344" t="s">
        <v>3901</v>
      </c>
      <c r="C79" s="3337" t="s">
        <v>3984</v>
      </c>
      <c r="D79" s="3338">
        <v>164.41</v>
      </c>
      <c r="E79" s="3344" t="s">
        <v>3880</v>
      </c>
      <c r="F79" s="3344" t="s">
        <v>21</v>
      </c>
      <c r="G79" s="3345" t="s">
        <v>3923</v>
      </c>
      <c r="H79" s="3346" t="s">
        <v>3924</v>
      </c>
      <c r="I79" s="3346" t="s">
        <v>3925</v>
      </c>
      <c r="J79" s="3339"/>
    </row>
    <row r="80" spans="1:10">
      <c r="A80" s="3344" t="s">
        <v>3900</v>
      </c>
      <c r="B80" s="3344" t="s">
        <v>3901</v>
      </c>
      <c r="C80" s="3337" t="s">
        <v>3985</v>
      </c>
      <c r="D80" s="3338">
        <v>262.52999999999997</v>
      </c>
      <c r="E80" s="3344" t="s">
        <v>3880</v>
      </c>
      <c r="F80" s="3344" t="s">
        <v>21</v>
      </c>
      <c r="G80" s="3345" t="s">
        <v>3923</v>
      </c>
      <c r="H80" s="3346" t="s">
        <v>3924</v>
      </c>
      <c r="I80" s="3346" t="s">
        <v>3925</v>
      </c>
      <c r="J80" s="3339"/>
    </row>
    <row r="81" spans="1:10">
      <c r="A81" s="3344" t="s">
        <v>3900</v>
      </c>
      <c r="B81" s="3344" t="s">
        <v>3901</v>
      </c>
      <c r="C81" s="3337" t="s">
        <v>3986</v>
      </c>
      <c r="D81" s="3338">
        <v>113.1</v>
      </c>
      <c r="E81" s="3344" t="s">
        <v>3880</v>
      </c>
      <c r="F81" s="3344" t="s">
        <v>21</v>
      </c>
      <c r="G81" s="3345" t="s">
        <v>3923</v>
      </c>
      <c r="H81" s="3346" t="s">
        <v>3924</v>
      </c>
      <c r="I81" s="3346" t="s">
        <v>3925</v>
      </c>
      <c r="J81" s="3339"/>
    </row>
    <row r="82" spans="1:10">
      <c r="A82" s="3344" t="s">
        <v>3900</v>
      </c>
      <c r="B82" s="3344" t="s">
        <v>3901</v>
      </c>
      <c r="C82" s="3337" t="s">
        <v>3987</v>
      </c>
      <c r="D82" s="3338">
        <v>117.26</v>
      </c>
      <c r="E82" s="3344" t="s">
        <v>3880</v>
      </c>
      <c r="F82" s="3344" t="s">
        <v>21</v>
      </c>
      <c r="G82" s="3345" t="s">
        <v>3923</v>
      </c>
      <c r="H82" s="3346" t="s">
        <v>3924</v>
      </c>
      <c r="I82" s="3346" t="s">
        <v>3925</v>
      </c>
      <c r="J82" s="3339"/>
    </row>
    <row r="83" spans="1:10">
      <c r="A83" s="3344" t="s">
        <v>3900</v>
      </c>
      <c r="B83" s="3344" t="s">
        <v>3901</v>
      </c>
      <c r="C83" s="3337" t="s">
        <v>3988</v>
      </c>
      <c r="D83" s="3338">
        <v>117.6</v>
      </c>
      <c r="E83" s="3344" t="s">
        <v>3880</v>
      </c>
      <c r="F83" s="3344" t="s">
        <v>21</v>
      </c>
      <c r="G83" s="3345" t="s">
        <v>3923</v>
      </c>
      <c r="H83" s="3346" t="s">
        <v>3924</v>
      </c>
      <c r="I83" s="3346" t="s">
        <v>3925</v>
      </c>
      <c r="J83" s="3339"/>
    </row>
    <row r="84" spans="1:10">
      <c r="A84" s="3344" t="s">
        <v>3900</v>
      </c>
      <c r="B84" s="3344" t="s">
        <v>3901</v>
      </c>
      <c r="C84" s="3337" t="s">
        <v>3989</v>
      </c>
      <c r="D84" s="3338">
        <v>262.52999999999997</v>
      </c>
      <c r="E84" s="3344" t="s">
        <v>3880</v>
      </c>
      <c r="F84" s="3344" t="s">
        <v>21</v>
      </c>
      <c r="G84" s="3345" t="s">
        <v>3923</v>
      </c>
      <c r="H84" s="3346" t="s">
        <v>3924</v>
      </c>
      <c r="I84" s="3346" t="s">
        <v>3925</v>
      </c>
      <c r="J84" s="3339"/>
    </row>
    <row r="85" spans="1:10">
      <c r="A85" s="3344" t="s">
        <v>3900</v>
      </c>
      <c r="B85" s="3344" t="s">
        <v>3901</v>
      </c>
      <c r="C85" s="3337" t="s">
        <v>3990</v>
      </c>
      <c r="D85" s="3338">
        <v>164.62</v>
      </c>
      <c r="E85" s="3344" t="s">
        <v>3880</v>
      </c>
      <c r="F85" s="3344" t="s">
        <v>21</v>
      </c>
      <c r="G85" s="3345" t="s">
        <v>3923</v>
      </c>
      <c r="H85" s="3346" t="s">
        <v>3924</v>
      </c>
      <c r="I85" s="3346" t="s">
        <v>3925</v>
      </c>
      <c r="J85" s="3339"/>
    </row>
    <row r="86" spans="1:10">
      <c r="A86" s="3344" t="s">
        <v>3900</v>
      </c>
      <c r="B86" s="3344" t="s">
        <v>3901</v>
      </c>
      <c r="C86" s="3337" t="s">
        <v>3991</v>
      </c>
      <c r="D86" s="3338">
        <v>113.1</v>
      </c>
      <c r="E86" s="3344" t="s">
        <v>3880</v>
      </c>
      <c r="F86" s="3344" t="s">
        <v>21</v>
      </c>
      <c r="G86" s="3345" t="s">
        <v>3923</v>
      </c>
      <c r="H86" s="3346" t="s">
        <v>3924</v>
      </c>
      <c r="I86" s="3346" t="s">
        <v>3925</v>
      </c>
      <c r="J86" s="3339"/>
    </row>
    <row r="87" spans="1:10">
      <c r="A87" s="3344" t="s">
        <v>3900</v>
      </c>
      <c r="B87" s="3344" t="s">
        <v>3901</v>
      </c>
      <c r="C87" s="3337" t="s">
        <v>3992</v>
      </c>
      <c r="D87" s="3338">
        <v>117.26</v>
      </c>
      <c r="E87" s="3344" t="s">
        <v>3880</v>
      </c>
      <c r="F87" s="3344" t="s">
        <v>21</v>
      </c>
      <c r="G87" s="3345" t="s">
        <v>3923</v>
      </c>
      <c r="H87" s="3346" t="s">
        <v>3924</v>
      </c>
      <c r="I87" s="3346" t="s">
        <v>3925</v>
      </c>
      <c r="J87" s="3339"/>
    </row>
    <row r="88" spans="1:10">
      <c r="A88" s="3344" t="s">
        <v>3900</v>
      </c>
      <c r="B88" s="3344" t="s">
        <v>3901</v>
      </c>
      <c r="C88" s="3337" t="s">
        <v>3993</v>
      </c>
      <c r="D88" s="3338">
        <v>114.9</v>
      </c>
      <c r="E88" s="3344" t="s">
        <v>3880</v>
      </c>
      <c r="F88" s="3344" t="s">
        <v>21</v>
      </c>
      <c r="G88" s="3345" t="s">
        <v>3923</v>
      </c>
      <c r="H88" s="3346" t="s">
        <v>3924</v>
      </c>
      <c r="I88" s="3346" t="s">
        <v>3925</v>
      </c>
      <c r="J88" s="3339"/>
    </row>
    <row r="89" spans="1:10">
      <c r="A89" s="3344" t="s">
        <v>3900</v>
      </c>
      <c r="B89" s="3344" t="s">
        <v>3901</v>
      </c>
      <c r="C89" s="3337" t="s">
        <v>3994</v>
      </c>
      <c r="D89" s="3338">
        <v>157.96</v>
      </c>
      <c r="E89" s="3344" t="s">
        <v>3880</v>
      </c>
      <c r="F89" s="3344" t="s">
        <v>21</v>
      </c>
      <c r="G89" s="3345" t="s">
        <v>3923</v>
      </c>
      <c r="H89" s="3346" t="s">
        <v>3924</v>
      </c>
      <c r="I89" s="3346" t="s">
        <v>3925</v>
      </c>
      <c r="J89" s="3339"/>
    </row>
    <row r="90" spans="1:10">
      <c r="A90" s="3344" t="s">
        <v>3900</v>
      </c>
      <c r="B90" s="3344" t="s">
        <v>3901</v>
      </c>
      <c r="C90" s="3337" t="s">
        <v>3995</v>
      </c>
      <c r="D90" s="3338">
        <v>262.47000000000003</v>
      </c>
      <c r="E90" s="3344" t="s">
        <v>3880</v>
      </c>
      <c r="F90" s="3344" t="s">
        <v>21</v>
      </c>
      <c r="G90" s="3345" t="s">
        <v>3923</v>
      </c>
      <c r="H90" s="3346" t="s">
        <v>3924</v>
      </c>
      <c r="I90" s="3346" t="s">
        <v>3925</v>
      </c>
      <c r="J90" s="3339"/>
    </row>
    <row r="91" spans="1:10">
      <c r="A91" s="3344" t="s">
        <v>3900</v>
      </c>
      <c r="B91" s="3344" t="s">
        <v>3901</v>
      </c>
      <c r="C91" s="3337" t="s">
        <v>3996</v>
      </c>
      <c r="D91" s="3338">
        <v>113.05</v>
      </c>
      <c r="E91" s="3344" t="s">
        <v>3880</v>
      </c>
      <c r="F91" s="3344" t="s">
        <v>21</v>
      </c>
      <c r="G91" s="3345" t="s">
        <v>3923</v>
      </c>
      <c r="H91" s="3346" t="s">
        <v>3924</v>
      </c>
      <c r="I91" s="3346" t="s">
        <v>3925</v>
      </c>
      <c r="J91" s="3339"/>
    </row>
    <row r="92" spans="1:10">
      <c r="A92" s="3344" t="s">
        <v>3900</v>
      </c>
      <c r="B92" s="3344" t="s">
        <v>3901</v>
      </c>
      <c r="C92" s="3337" t="s">
        <v>3997</v>
      </c>
      <c r="D92" s="3338">
        <v>117.06</v>
      </c>
      <c r="E92" s="3344" t="s">
        <v>3880</v>
      </c>
      <c r="F92" s="3344" t="s">
        <v>21</v>
      </c>
      <c r="G92" s="3345" t="s">
        <v>3923</v>
      </c>
      <c r="H92" s="3346" t="s">
        <v>3924</v>
      </c>
      <c r="I92" s="3346" t="s">
        <v>3925</v>
      </c>
      <c r="J92" s="3339"/>
    </row>
    <row r="93" spans="1:10">
      <c r="A93" s="3344" t="s">
        <v>3900</v>
      </c>
      <c r="B93" s="3344" t="s">
        <v>3901</v>
      </c>
      <c r="C93" s="3337" t="s">
        <v>3998</v>
      </c>
      <c r="D93" s="3338">
        <v>117.39</v>
      </c>
      <c r="E93" s="3344" t="s">
        <v>3880</v>
      </c>
      <c r="F93" s="3344" t="s">
        <v>21</v>
      </c>
      <c r="G93" s="3345" t="s">
        <v>3923</v>
      </c>
      <c r="H93" s="3346" t="s">
        <v>3924</v>
      </c>
      <c r="I93" s="3346" t="s">
        <v>3925</v>
      </c>
      <c r="J93" s="3339"/>
    </row>
    <row r="94" spans="1:10">
      <c r="A94" s="3344" t="s">
        <v>3900</v>
      </c>
      <c r="B94" s="3344" t="s">
        <v>3901</v>
      </c>
      <c r="C94" s="3337" t="s">
        <v>3999</v>
      </c>
      <c r="D94" s="3338">
        <v>262.47000000000003</v>
      </c>
      <c r="E94" s="3344" t="s">
        <v>3880</v>
      </c>
      <c r="F94" s="3344" t="s">
        <v>21</v>
      </c>
      <c r="G94" s="3345" t="s">
        <v>3923</v>
      </c>
      <c r="H94" s="3346" t="s">
        <v>3924</v>
      </c>
      <c r="I94" s="3346" t="s">
        <v>3925</v>
      </c>
      <c r="J94" s="3339"/>
    </row>
    <row r="95" spans="1:10">
      <c r="A95" s="3344" t="s">
        <v>3900</v>
      </c>
      <c r="B95" s="3344" t="s">
        <v>3901</v>
      </c>
      <c r="C95" s="3337" t="s">
        <v>4000</v>
      </c>
      <c r="D95" s="3338">
        <v>164.41</v>
      </c>
      <c r="E95" s="3344" t="s">
        <v>3880</v>
      </c>
      <c r="F95" s="3344" t="s">
        <v>21</v>
      </c>
      <c r="G95" s="3345" t="s">
        <v>3923</v>
      </c>
      <c r="H95" s="3346" t="s">
        <v>3924</v>
      </c>
      <c r="I95" s="3346" t="s">
        <v>3925</v>
      </c>
      <c r="J95" s="3339"/>
    </row>
    <row r="96" spans="1:10">
      <c r="A96" s="3344" t="s">
        <v>3900</v>
      </c>
      <c r="B96" s="3344" t="s">
        <v>3901</v>
      </c>
      <c r="C96" s="3337" t="s">
        <v>4001</v>
      </c>
      <c r="D96" s="3338">
        <v>113.05</v>
      </c>
      <c r="E96" s="3344" t="s">
        <v>3880</v>
      </c>
      <c r="F96" s="3344" t="s">
        <v>21</v>
      </c>
      <c r="G96" s="3345" t="s">
        <v>3923</v>
      </c>
      <c r="H96" s="3346" t="s">
        <v>3924</v>
      </c>
      <c r="I96" s="3346" t="s">
        <v>3925</v>
      </c>
      <c r="J96" s="3339"/>
    </row>
    <row r="97" spans="1:12">
      <c r="A97" s="3344" t="s">
        <v>3900</v>
      </c>
      <c r="B97" s="3344" t="s">
        <v>3901</v>
      </c>
      <c r="C97" s="3337" t="s">
        <v>4002</v>
      </c>
      <c r="D97" s="3338">
        <v>117.06</v>
      </c>
      <c r="E97" s="3344" t="s">
        <v>3880</v>
      </c>
      <c r="F97" s="3344" t="s">
        <v>21</v>
      </c>
      <c r="G97" s="3345" t="s">
        <v>3923</v>
      </c>
      <c r="H97" s="3346" t="s">
        <v>3924</v>
      </c>
      <c r="I97" s="3346" t="s">
        <v>3925</v>
      </c>
      <c r="J97" s="3339"/>
    </row>
    <row r="98" spans="1:12">
      <c r="A98" s="3344" t="s">
        <v>3900</v>
      </c>
      <c r="B98" s="3344" t="s">
        <v>3901</v>
      </c>
      <c r="C98" s="3337" t="s">
        <v>4003</v>
      </c>
      <c r="D98" s="3338">
        <v>117.39</v>
      </c>
      <c r="E98" s="3344" t="s">
        <v>3880</v>
      </c>
      <c r="F98" s="3344" t="s">
        <v>21</v>
      </c>
      <c r="G98" s="3345" t="s">
        <v>3923</v>
      </c>
      <c r="H98" s="3346" t="s">
        <v>3924</v>
      </c>
      <c r="I98" s="3346" t="s">
        <v>3925</v>
      </c>
      <c r="J98" s="3339"/>
    </row>
    <row r="99" spans="1:12">
      <c r="A99" s="3344" t="s">
        <v>3900</v>
      </c>
      <c r="B99" s="3344" t="s">
        <v>3901</v>
      </c>
      <c r="C99" s="3337" t="s">
        <v>4004</v>
      </c>
      <c r="D99" s="3338">
        <v>164.41</v>
      </c>
      <c r="E99" s="3344" t="s">
        <v>3880</v>
      </c>
      <c r="F99" s="3344" t="s">
        <v>21</v>
      </c>
      <c r="G99" s="3345" t="s">
        <v>3923</v>
      </c>
      <c r="H99" s="3346" t="s">
        <v>3924</v>
      </c>
      <c r="I99" s="3346" t="s">
        <v>3925</v>
      </c>
      <c r="J99" s="3339"/>
    </row>
    <row r="100" spans="1:12">
      <c r="A100" s="3344" t="s">
        <v>3900</v>
      </c>
      <c r="B100" s="3344" t="s">
        <v>3901</v>
      </c>
      <c r="C100" s="3337" t="s">
        <v>4005</v>
      </c>
      <c r="D100" s="3338">
        <v>262.52999999999997</v>
      </c>
      <c r="E100" s="3344" t="s">
        <v>3880</v>
      </c>
      <c r="F100" s="3344" t="s">
        <v>21</v>
      </c>
      <c r="G100" s="3345" t="s">
        <v>3923</v>
      </c>
      <c r="H100" s="3346" t="s">
        <v>3924</v>
      </c>
      <c r="I100" s="3346" t="s">
        <v>3925</v>
      </c>
      <c r="J100" s="3339"/>
    </row>
    <row r="101" spans="1:12">
      <c r="A101" s="3344" t="s">
        <v>3900</v>
      </c>
      <c r="B101" s="3344" t="s">
        <v>3901</v>
      </c>
      <c r="C101" s="3337" t="s">
        <v>4006</v>
      </c>
      <c r="D101" s="3338">
        <v>113.1</v>
      </c>
      <c r="E101" s="3344" t="s">
        <v>3880</v>
      </c>
      <c r="F101" s="3344" t="s">
        <v>21</v>
      </c>
      <c r="G101" s="3345" t="s">
        <v>3923</v>
      </c>
      <c r="H101" s="3346" t="s">
        <v>3924</v>
      </c>
      <c r="I101" s="3346" t="s">
        <v>3925</v>
      </c>
      <c r="J101" s="3339"/>
    </row>
    <row r="102" spans="1:12">
      <c r="A102" s="3344" t="s">
        <v>3900</v>
      </c>
      <c r="B102" s="3344" t="s">
        <v>3901</v>
      </c>
      <c r="C102" s="3337" t="s">
        <v>4007</v>
      </c>
      <c r="D102" s="3338">
        <v>117.26</v>
      </c>
      <c r="E102" s="3344" t="s">
        <v>3880</v>
      </c>
      <c r="F102" s="3344" t="s">
        <v>21</v>
      </c>
      <c r="G102" s="3345" t="s">
        <v>3923</v>
      </c>
      <c r="H102" s="3346" t="s">
        <v>3924</v>
      </c>
      <c r="I102" s="3346" t="s">
        <v>3925</v>
      </c>
      <c r="J102" s="3339"/>
    </row>
    <row r="103" spans="1:12">
      <c r="A103" s="3344" t="s">
        <v>3900</v>
      </c>
      <c r="B103" s="3344" t="s">
        <v>3901</v>
      </c>
      <c r="C103" s="3337" t="s">
        <v>4008</v>
      </c>
      <c r="D103" s="3338">
        <v>117.6</v>
      </c>
      <c r="E103" s="3344" t="s">
        <v>3880</v>
      </c>
      <c r="F103" s="3344" t="s">
        <v>21</v>
      </c>
      <c r="G103" s="3345" t="s">
        <v>3923</v>
      </c>
      <c r="H103" s="3346" t="s">
        <v>3924</v>
      </c>
      <c r="I103" s="3346" t="s">
        <v>3925</v>
      </c>
      <c r="J103" s="3339"/>
    </row>
    <row r="104" spans="1:12">
      <c r="A104" s="3344" t="s">
        <v>3900</v>
      </c>
      <c r="B104" s="3344" t="s">
        <v>3901</v>
      </c>
      <c r="C104" s="3337" t="s">
        <v>4009</v>
      </c>
      <c r="D104" s="3338">
        <v>262.52999999999997</v>
      </c>
      <c r="E104" s="3344" t="s">
        <v>3880</v>
      </c>
      <c r="F104" s="3344" t="s">
        <v>21</v>
      </c>
      <c r="G104" s="3345" t="s">
        <v>3923</v>
      </c>
      <c r="H104" s="3346" t="s">
        <v>3924</v>
      </c>
      <c r="I104" s="3346" t="s">
        <v>3925</v>
      </c>
      <c r="J104" s="3339"/>
      <c r="L104" s="3340">
        <f>10*(1+3%)</f>
        <v>10.3</v>
      </c>
    </row>
    <row r="105" spans="1:12">
      <c r="A105" s="3344" t="s">
        <v>3900</v>
      </c>
      <c r="B105" s="3344" t="s">
        <v>4010</v>
      </c>
      <c r="C105" s="3337" t="s">
        <v>3908</v>
      </c>
      <c r="D105" s="3338">
        <v>110.53</v>
      </c>
      <c r="E105" s="3344" t="s">
        <v>3880</v>
      </c>
      <c r="F105" s="3344" t="s">
        <v>673</v>
      </c>
      <c r="G105" s="3345" t="s">
        <v>4011</v>
      </c>
      <c r="H105" s="3344" t="s">
        <v>4012</v>
      </c>
      <c r="I105" s="3346" t="s">
        <v>3883</v>
      </c>
      <c r="J105" s="3339"/>
      <c r="K105" s="3340" t="s">
        <v>4244</v>
      </c>
      <c r="L105" s="3340" t="s">
        <v>4245</v>
      </c>
    </row>
    <row r="106" spans="1:12" s="3361" customFormat="1" ht="24">
      <c r="A106" s="3356" t="s">
        <v>3900</v>
      </c>
      <c r="B106" s="3356" t="s">
        <v>4010</v>
      </c>
      <c r="C106" s="3357" t="s">
        <v>3911</v>
      </c>
      <c r="D106" s="3358">
        <v>165.65</v>
      </c>
      <c r="E106" s="3356" t="s">
        <v>3880</v>
      </c>
      <c r="F106" s="3356" t="s">
        <v>673</v>
      </c>
      <c r="G106" s="3359" t="s">
        <v>4013</v>
      </c>
      <c r="H106" s="3356" t="s">
        <v>4014</v>
      </c>
      <c r="I106" s="3360" t="s">
        <v>4015</v>
      </c>
      <c r="J106" s="3360"/>
      <c r="K106" s="3361">
        <f>(10-0.87)*(1+10%)</f>
        <v>10.043000000000001</v>
      </c>
      <c r="L106" s="3361">
        <f>K106*(1+10%)</f>
        <v>11.047300000000002</v>
      </c>
    </row>
    <row r="107" spans="1:12" s="3361" customFormat="1" ht="24">
      <c r="A107" s="3356" t="s">
        <v>3900</v>
      </c>
      <c r="B107" s="3356" t="s">
        <v>4010</v>
      </c>
      <c r="C107" s="3357" t="s">
        <v>3913</v>
      </c>
      <c r="D107" s="3358">
        <v>193.57</v>
      </c>
      <c r="E107" s="3356" t="s">
        <v>3880</v>
      </c>
      <c r="F107" s="3356" t="s">
        <v>673</v>
      </c>
      <c r="G107" s="3359" t="s">
        <v>4013</v>
      </c>
      <c r="H107" s="3356" t="s">
        <v>4014</v>
      </c>
      <c r="I107" s="3360" t="s">
        <v>4015</v>
      </c>
      <c r="J107" s="3360"/>
      <c r="K107" s="3361">
        <f>K106</f>
        <v>10.043000000000001</v>
      </c>
      <c r="L107" s="3361">
        <f>L106</f>
        <v>11.047300000000002</v>
      </c>
    </row>
    <row r="108" spans="1:12" ht="24">
      <c r="A108" s="3344" t="s">
        <v>3900</v>
      </c>
      <c r="B108" s="3344" t="s">
        <v>4010</v>
      </c>
      <c r="C108" s="3337" t="s">
        <v>3893</v>
      </c>
      <c r="D108" s="3338">
        <v>147.16</v>
      </c>
      <c r="E108" s="3344" t="s">
        <v>3880</v>
      </c>
      <c r="F108" s="3344" t="s">
        <v>673</v>
      </c>
      <c r="G108" s="3345" t="s">
        <v>4016</v>
      </c>
      <c r="H108" s="3344" t="s">
        <v>4017</v>
      </c>
      <c r="I108" s="3346" t="s">
        <v>4018</v>
      </c>
      <c r="J108" s="3339"/>
    </row>
    <row r="109" spans="1:12" ht="24">
      <c r="A109" s="3344" t="s">
        <v>3900</v>
      </c>
      <c r="B109" s="3344" t="s">
        <v>4010</v>
      </c>
      <c r="C109" s="3337" t="s">
        <v>3896</v>
      </c>
      <c r="D109" s="3338">
        <v>120.66</v>
      </c>
      <c r="E109" s="3344" t="s">
        <v>3880</v>
      </c>
      <c r="F109" s="3344" t="s">
        <v>673</v>
      </c>
      <c r="G109" s="3345" t="s">
        <v>4016</v>
      </c>
      <c r="H109" s="3344" t="s">
        <v>4017</v>
      </c>
      <c r="I109" s="3346" t="s">
        <v>4018</v>
      </c>
      <c r="J109" s="3339"/>
    </row>
    <row r="110" spans="1:12" ht="24">
      <c r="A110" s="3344" t="s">
        <v>3900</v>
      </c>
      <c r="B110" s="3344" t="s">
        <v>4010</v>
      </c>
      <c r="C110" s="3337" t="s">
        <v>3897</v>
      </c>
      <c r="D110" s="3338">
        <v>115.64</v>
      </c>
      <c r="E110" s="3344" t="s">
        <v>3880</v>
      </c>
      <c r="F110" s="3344" t="s">
        <v>673</v>
      </c>
      <c r="G110" s="3345" t="s">
        <v>4016</v>
      </c>
      <c r="H110" s="3344" t="s">
        <v>4017</v>
      </c>
      <c r="I110" s="3346" t="s">
        <v>4018</v>
      </c>
      <c r="J110" s="3339"/>
    </row>
    <row r="111" spans="1:12" ht="24">
      <c r="A111" s="3344" t="s">
        <v>3900</v>
      </c>
      <c r="B111" s="3344" t="s">
        <v>4010</v>
      </c>
      <c r="C111" s="3337" t="s">
        <v>3898</v>
      </c>
      <c r="D111" s="3338">
        <v>139.78</v>
      </c>
      <c r="E111" s="3344" t="s">
        <v>3880</v>
      </c>
      <c r="F111" s="3344" t="s">
        <v>673</v>
      </c>
      <c r="G111" s="3345" t="s">
        <v>4016</v>
      </c>
      <c r="H111" s="3344" t="s">
        <v>4017</v>
      </c>
      <c r="I111" s="3346" t="s">
        <v>4018</v>
      </c>
      <c r="J111" s="3339"/>
    </row>
    <row r="112" spans="1:12" ht="24">
      <c r="A112" s="3344" t="s">
        <v>3900</v>
      </c>
      <c r="B112" s="3344" t="s">
        <v>4010</v>
      </c>
      <c r="C112" s="3337" t="s">
        <v>3899</v>
      </c>
      <c r="D112" s="3338">
        <v>48.26</v>
      </c>
      <c r="E112" s="3344" t="s">
        <v>3880</v>
      </c>
      <c r="F112" s="3344" t="s">
        <v>673</v>
      </c>
      <c r="G112" s="3345" t="s">
        <v>4016</v>
      </c>
      <c r="H112" s="3344" t="s">
        <v>4017</v>
      </c>
      <c r="I112" s="3346" t="s">
        <v>4018</v>
      </c>
      <c r="J112" s="3339"/>
    </row>
    <row r="113" spans="1:10" ht="24">
      <c r="A113" s="3344" t="s">
        <v>3900</v>
      </c>
      <c r="B113" s="3344" t="s">
        <v>4010</v>
      </c>
      <c r="C113" s="3337" t="s">
        <v>3919</v>
      </c>
      <c r="D113" s="3338">
        <v>283.52999999999997</v>
      </c>
      <c r="E113" s="3344" t="s">
        <v>3880</v>
      </c>
      <c r="F113" s="3344" t="s">
        <v>673</v>
      </c>
      <c r="G113" s="3345" t="s">
        <v>4016</v>
      </c>
      <c r="H113" s="3344" t="s">
        <v>4017</v>
      </c>
      <c r="I113" s="3346" t="s">
        <v>4018</v>
      </c>
      <c r="J113" s="3339"/>
    </row>
    <row r="114" spans="1:10" ht="24">
      <c r="A114" s="3344" t="s">
        <v>3900</v>
      </c>
      <c r="B114" s="3344" t="s">
        <v>4010</v>
      </c>
      <c r="C114" s="3337" t="s">
        <v>3920</v>
      </c>
      <c r="D114" s="3338">
        <v>232.75</v>
      </c>
      <c r="E114" s="3344" t="s">
        <v>3880</v>
      </c>
      <c r="F114" s="3344" t="s">
        <v>673</v>
      </c>
      <c r="G114" s="3345" t="s">
        <v>4016</v>
      </c>
      <c r="H114" s="3344" t="s">
        <v>4017</v>
      </c>
      <c r="I114" s="3346" t="s">
        <v>4018</v>
      </c>
      <c r="J114" s="3339"/>
    </row>
    <row r="115" spans="1:10" ht="24">
      <c r="A115" s="3344" t="s">
        <v>3900</v>
      </c>
      <c r="B115" s="3344" t="s">
        <v>4010</v>
      </c>
      <c r="C115" s="3337" t="s">
        <v>3921</v>
      </c>
      <c r="D115" s="3338">
        <v>158.69999999999999</v>
      </c>
      <c r="E115" s="3344" t="s">
        <v>3880</v>
      </c>
      <c r="F115" s="3344" t="s">
        <v>673</v>
      </c>
      <c r="G115" s="3345" t="s">
        <v>4019</v>
      </c>
      <c r="H115" s="3344" t="s">
        <v>4020</v>
      </c>
      <c r="I115" s="3346" t="s">
        <v>4021</v>
      </c>
      <c r="J115" s="3339"/>
    </row>
    <row r="116" spans="1:10">
      <c r="A116" s="3344" t="s">
        <v>3900</v>
      </c>
      <c r="B116" s="3344" t="s">
        <v>4010</v>
      </c>
      <c r="C116" s="3337" t="s">
        <v>3931</v>
      </c>
      <c r="D116" s="3338">
        <v>822.02</v>
      </c>
      <c r="E116" s="3344" t="s">
        <v>3880</v>
      </c>
      <c r="F116" s="3344" t="s">
        <v>21</v>
      </c>
      <c r="G116" s="3344"/>
      <c r="H116" s="3344"/>
      <c r="I116" s="3347"/>
      <c r="J116" s="3339"/>
    </row>
    <row r="117" spans="1:10">
      <c r="A117" s="3344" t="s">
        <v>3900</v>
      </c>
      <c r="B117" s="3344" t="s">
        <v>4010</v>
      </c>
      <c r="C117" s="3337" t="s">
        <v>3935</v>
      </c>
      <c r="D117" s="3338">
        <v>93.81</v>
      </c>
      <c r="E117" s="3344" t="s">
        <v>3880</v>
      </c>
      <c r="F117" s="3344" t="s">
        <v>21</v>
      </c>
      <c r="G117" s="3344"/>
      <c r="H117" s="3344"/>
      <c r="I117" s="3347"/>
      <c r="J117" s="3339"/>
    </row>
    <row r="118" spans="1:10">
      <c r="A118" s="3344" t="s">
        <v>3900</v>
      </c>
      <c r="B118" s="3344" t="s">
        <v>4010</v>
      </c>
      <c r="C118" s="3337" t="s">
        <v>3938</v>
      </c>
      <c r="D118" s="3338">
        <v>203.64</v>
      </c>
      <c r="E118" s="3344" t="s">
        <v>3880</v>
      </c>
      <c r="F118" s="3344" t="s">
        <v>21</v>
      </c>
      <c r="G118" s="3344"/>
      <c r="H118" s="3344"/>
      <c r="I118" s="3347"/>
      <c r="J118" s="3339"/>
    </row>
    <row r="119" spans="1:10">
      <c r="A119" s="3344" t="s">
        <v>3900</v>
      </c>
      <c r="B119" s="3344" t="s">
        <v>4022</v>
      </c>
      <c r="C119" s="3337" t="s">
        <v>3879</v>
      </c>
      <c r="D119" s="3338">
        <v>127.24</v>
      </c>
      <c r="E119" s="3344" t="s">
        <v>3880</v>
      </c>
      <c r="F119" s="3344" t="s">
        <v>673</v>
      </c>
      <c r="G119" s="3345" t="s">
        <v>4023</v>
      </c>
      <c r="H119" s="3346" t="s">
        <v>4024</v>
      </c>
      <c r="I119" s="3346" t="s">
        <v>3883</v>
      </c>
      <c r="J119" s="3339"/>
    </row>
    <row r="120" spans="1:10">
      <c r="A120" s="3344" t="s">
        <v>3900</v>
      </c>
      <c r="B120" s="3344" t="s">
        <v>4022</v>
      </c>
      <c r="C120" s="3337" t="s">
        <v>3884</v>
      </c>
      <c r="D120" s="3338">
        <v>174.31</v>
      </c>
      <c r="E120" s="3344" t="s">
        <v>3880</v>
      </c>
      <c r="F120" s="3344" t="s">
        <v>673</v>
      </c>
      <c r="G120" s="3345" t="s">
        <v>4025</v>
      </c>
      <c r="H120" s="3346" t="s">
        <v>4026</v>
      </c>
      <c r="I120" s="3346" t="s">
        <v>3883</v>
      </c>
      <c r="J120" s="3339"/>
    </row>
    <row r="121" spans="1:10" ht="24">
      <c r="A121" s="3344" t="s">
        <v>3900</v>
      </c>
      <c r="B121" s="3344" t="s">
        <v>4022</v>
      </c>
      <c r="C121" s="3337" t="s">
        <v>3888</v>
      </c>
      <c r="D121" s="3338">
        <v>177.12</v>
      </c>
      <c r="E121" s="3344" t="s">
        <v>3880</v>
      </c>
      <c r="F121" s="3344" t="s">
        <v>673</v>
      </c>
      <c r="G121" s="3345" t="s">
        <v>4027</v>
      </c>
      <c r="H121" s="3344" t="s">
        <v>4028</v>
      </c>
      <c r="I121" s="3346" t="s">
        <v>3883</v>
      </c>
      <c r="J121" s="3339"/>
    </row>
    <row r="122" spans="1:10">
      <c r="A122" s="3344" t="s">
        <v>3900</v>
      </c>
      <c r="B122" s="3344" t="s">
        <v>4022</v>
      </c>
      <c r="C122" s="3337" t="s">
        <v>3889</v>
      </c>
      <c r="D122" s="3338">
        <v>135.43</v>
      </c>
      <c r="E122" s="3344" t="s">
        <v>3880</v>
      </c>
      <c r="F122" s="3344" t="s">
        <v>673</v>
      </c>
      <c r="G122" s="3345" t="s">
        <v>4029</v>
      </c>
      <c r="H122" s="3344" t="s">
        <v>4030</v>
      </c>
      <c r="I122" s="3347"/>
      <c r="J122" s="3339"/>
    </row>
    <row r="123" spans="1:10">
      <c r="A123" s="3344" t="s">
        <v>3900</v>
      </c>
      <c r="B123" s="3344" t="s">
        <v>4022</v>
      </c>
      <c r="C123" s="3337" t="s">
        <v>3893</v>
      </c>
      <c r="D123" s="3338">
        <v>730.62</v>
      </c>
      <c r="E123" s="3344" t="s">
        <v>3880</v>
      </c>
      <c r="F123" s="3344" t="s">
        <v>673</v>
      </c>
      <c r="G123" s="3345" t="s">
        <v>3916</v>
      </c>
      <c r="H123" s="3346" t="s">
        <v>3917</v>
      </c>
      <c r="I123" s="3346" t="s">
        <v>3918</v>
      </c>
      <c r="J123" s="3339"/>
    </row>
    <row r="124" spans="1:10">
      <c r="A124" s="3344" t="s">
        <v>3900</v>
      </c>
      <c r="B124" s="3344" t="s">
        <v>4022</v>
      </c>
      <c r="C124" s="3337" t="s">
        <v>3896</v>
      </c>
      <c r="D124" s="3338">
        <v>208.49</v>
      </c>
      <c r="E124" s="3344" t="s">
        <v>3880</v>
      </c>
      <c r="F124" s="3344" t="s">
        <v>673</v>
      </c>
      <c r="G124" s="3345" t="s">
        <v>3916</v>
      </c>
      <c r="H124" s="3346" t="s">
        <v>3917</v>
      </c>
      <c r="I124" s="3346" t="s">
        <v>3918</v>
      </c>
      <c r="J124" s="3339"/>
    </row>
    <row r="125" spans="1:10">
      <c r="A125" s="3344" t="s">
        <v>3900</v>
      </c>
      <c r="B125" s="3344" t="s">
        <v>4022</v>
      </c>
      <c r="C125" s="3337" t="s">
        <v>3897</v>
      </c>
      <c r="D125" s="3349">
        <v>4120.6899999999996</v>
      </c>
      <c r="E125" s="3344" t="s">
        <v>3880</v>
      </c>
      <c r="F125" s="3344" t="s">
        <v>4031</v>
      </c>
      <c r="G125" s="3344"/>
      <c r="H125" s="3344"/>
      <c r="I125" s="3347"/>
      <c r="J125" s="3339"/>
    </row>
    <row r="126" spans="1:10" ht="24">
      <c r="A126" s="3350" t="s">
        <v>3900</v>
      </c>
      <c r="B126" s="3350" t="s">
        <v>4022</v>
      </c>
      <c r="C126" s="3351" t="s">
        <v>3922</v>
      </c>
      <c r="D126" s="3352">
        <v>4318.2</v>
      </c>
      <c r="E126" s="3350" t="s">
        <v>3880</v>
      </c>
      <c r="F126" s="3350" t="s">
        <v>4032</v>
      </c>
      <c r="G126" s="3353" t="s">
        <v>3939</v>
      </c>
      <c r="H126" s="3354" t="s">
        <v>3924</v>
      </c>
      <c r="I126" s="3354" t="s">
        <v>3937</v>
      </c>
      <c r="J126" s="3355" t="s">
        <v>4033</v>
      </c>
    </row>
    <row r="127" spans="1:10">
      <c r="A127" s="3344" t="s">
        <v>3900</v>
      </c>
      <c r="B127" s="3344" t="s">
        <v>4022</v>
      </c>
      <c r="C127" s="3337" t="s">
        <v>3940</v>
      </c>
      <c r="D127" s="3338">
        <v>95.89</v>
      </c>
      <c r="E127" s="3344" t="s">
        <v>3880</v>
      </c>
      <c r="F127" s="3344" t="s">
        <v>21</v>
      </c>
      <c r="G127" s="3345" t="s">
        <v>4034</v>
      </c>
      <c r="H127" s="3344" t="s">
        <v>4035</v>
      </c>
      <c r="I127" s="3769" t="s">
        <v>4036</v>
      </c>
      <c r="J127" s="3339"/>
    </row>
    <row r="128" spans="1:10" ht="24">
      <c r="A128" s="3344" t="s">
        <v>3900</v>
      </c>
      <c r="B128" s="3344" t="s">
        <v>4022</v>
      </c>
      <c r="C128" s="3337" t="s">
        <v>3941</v>
      </c>
      <c r="D128" s="3338">
        <v>133.13999999999999</v>
      </c>
      <c r="E128" s="3344" t="s">
        <v>3880</v>
      </c>
      <c r="F128" s="3344" t="s">
        <v>21</v>
      </c>
      <c r="G128" s="3345" t="s">
        <v>4037</v>
      </c>
      <c r="H128" s="3344" t="s">
        <v>4038</v>
      </c>
      <c r="I128" s="3770"/>
      <c r="J128" s="3339"/>
    </row>
    <row r="129" spans="1:10" ht="24">
      <c r="A129" s="3344" t="s">
        <v>3900</v>
      </c>
      <c r="B129" s="3344" t="s">
        <v>4022</v>
      </c>
      <c r="C129" s="3337" t="s">
        <v>3942</v>
      </c>
      <c r="D129" s="3338">
        <v>94.13</v>
      </c>
      <c r="E129" s="3344" t="s">
        <v>3880</v>
      </c>
      <c r="F129" s="3344" t="s">
        <v>21</v>
      </c>
      <c r="G129" s="3345" t="s">
        <v>4039</v>
      </c>
      <c r="H129" s="3344" t="s">
        <v>4038</v>
      </c>
      <c r="I129" s="3770"/>
      <c r="J129" s="3339"/>
    </row>
    <row r="130" spans="1:10">
      <c r="A130" s="3344" t="s">
        <v>3900</v>
      </c>
      <c r="B130" s="3344" t="s">
        <v>4022</v>
      </c>
      <c r="C130" s="3337" t="s">
        <v>3943</v>
      </c>
      <c r="D130" s="3338">
        <v>139.75</v>
      </c>
      <c r="E130" s="3344" t="s">
        <v>3880</v>
      </c>
      <c r="F130" s="3344" t="s">
        <v>21</v>
      </c>
      <c r="G130" s="3345" t="s">
        <v>4040</v>
      </c>
      <c r="H130" s="3344" t="s">
        <v>4041</v>
      </c>
      <c r="I130" s="3770"/>
      <c r="J130" s="3339"/>
    </row>
    <row r="131" spans="1:10" ht="24">
      <c r="A131" s="3344" t="s">
        <v>3900</v>
      </c>
      <c r="B131" s="3344" t="s">
        <v>4022</v>
      </c>
      <c r="C131" s="3337" t="s">
        <v>3944</v>
      </c>
      <c r="D131" s="3338">
        <v>139.75</v>
      </c>
      <c r="E131" s="3344" t="s">
        <v>3880</v>
      </c>
      <c r="F131" s="3344" t="s">
        <v>21</v>
      </c>
      <c r="G131" s="3345" t="s">
        <v>4042</v>
      </c>
      <c r="H131" s="3344" t="s">
        <v>4038</v>
      </c>
      <c r="I131" s="3770"/>
      <c r="J131" s="3339"/>
    </row>
    <row r="132" spans="1:10">
      <c r="A132" s="3344" t="s">
        <v>3900</v>
      </c>
      <c r="B132" s="3344" t="s">
        <v>4022</v>
      </c>
      <c r="C132" s="3337" t="s">
        <v>3945</v>
      </c>
      <c r="D132" s="3338">
        <v>94.13</v>
      </c>
      <c r="E132" s="3344" t="s">
        <v>3880</v>
      </c>
      <c r="F132" s="3344" t="s">
        <v>21</v>
      </c>
      <c r="G132" s="3345" t="s">
        <v>4043</v>
      </c>
      <c r="H132" s="3344" t="s">
        <v>4038</v>
      </c>
      <c r="I132" s="3770"/>
      <c r="J132" s="3339"/>
    </row>
    <row r="133" spans="1:10" ht="24">
      <c r="A133" s="3344" t="s">
        <v>3900</v>
      </c>
      <c r="B133" s="3344" t="s">
        <v>4022</v>
      </c>
      <c r="C133" s="3337" t="s">
        <v>3950</v>
      </c>
      <c r="D133" s="3338">
        <v>293.2</v>
      </c>
      <c r="E133" s="3344" t="s">
        <v>3880</v>
      </c>
      <c r="F133" s="3344" t="s">
        <v>21</v>
      </c>
      <c r="G133" s="3345" t="s">
        <v>4044</v>
      </c>
      <c r="H133" s="3344" t="s">
        <v>4038</v>
      </c>
      <c r="I133" s="3770"/>
      <c r="J133" s="3339"/>
    </row>
    <row r="134" spans="1:10">
      <c r="A134" s="3344" t="s">
        <v>3900</v>
      </c>
      <c r="B134" s="3344" t="s">
        <v>4022</v>
      </c>
      <c r="C134" s="3337" t="s">
        <v>3951</v>
      </c>
      <c r="D134" s="3338">
        <v>154.78</v>
      </c>
      <c r="E134" s="3344" t="s">
        <v>3880</v>
      </c>
      <c r="F134" s="3344" t="s">
        <v>21</v>
      </c>
      <c r="G134" s="3345" t="s">
        <v>4045</v>
      </c>
      <c r="H134" s="3344" t="s">
        <v>4046</v>
      </c>
      <c r="I134" s="3770"/>
      <c r="J134" s="3339"/>
    </row>
    <row r="135" spans="1:10">
      <c r="A135" s="3344" t="s">
        <v>3900</v>
      </c>
      <c r="B135" s="3344" t="s">
        <v>4022</v>
      </c>
      <c r="C135" s="3337" t="s">
        <v>3952</v>
      </c>
      <c r="D135" s="3338">
        <v>108.41</v>
      </c>
      <c r="E135" s="3344" t="s">
        <v>3880</v>
      </c>
      <c r="F135" s="3344" t="s">
        <v>21</v>
      </c>
      <c r="G135" s="3345"/>
      <c r="H135" s="3344"/>
      <c r="I135" s="3770"/>
      <c r="J135" s="3339"/>
    </row>
    <row r="136" spans="1:10">
      <c r="A136" s="3344" t="s">
        <v>3900</v>
      </c>
      <c r="B136" s="3344" t="s">
        <v>4022</v>
      </c>
      <c r="C136" s="3337" t="s">
        <v>3953</v>
      </c>
      <c r="D136" s="3338">
        <v>108.41</v>
      </c>
      <c r="E136" s="3344" t="s">
        <v>3880</v>
      </c>
      <c r="F136" s="3344" t="s">
        <v>21</v>
      </c>
      <c r="G136" s="3345"/>
      <c r="H136" s="3344"/>
      <c r="I136" s="3770"/>
      <c r="J136" s="3339"/>
    </row>
    <row r="137" spans="1:10">
      <c r="A137" s="3344" t="s">
        <v>3900</v>
      </c>
      <c r="B137" s="3344" t="s">
        <v>4022</v>
      </c>
      <c r="C137" s="3337" t="s">
        <v>3954</v>
      </c>
      <c r="D137" s="3338">
        <v>108.41</v>
      </c>
      <c r="E137" s="3344" t="s">
        <v>3880</v>
      </c>
      <c r="F137" s="3344" t="s">
        <v>21</v>
      </c>
      <c r="G137" s="3345" t="s">
        <v>4047</v>
      </c>
      <c r="H137" s="3344" t="s">
        <v>4048</v>
      </c>
      <c r="I137" s="3770"/>
      <c r="J137" s="3339"/>
    </row>
    <row r="138" spans="1:10">
      <c r="A138" s="3344" t="s">
        <v>3900</v>
      </c>
      <c r="B138" s="3344" t="s">
        <v>4022</v>
      </c>
      <c r="C138" s="3337" t="s">
        <v>3955</v>
      </c>
      <c r="D138" s="3338">
        <v>293.2</v>
      </c>
      <c r="E138" s="3344" t="s">
        <v>3880</v>
      </c>
      <c r="F138" s="3344" t="s">
        <v>21</v>
      </c>
      <c r="G138" s="3345" t="s">
        <v>4049</v>
      </c>
      <c r="H138" s="3344" t="s">
        <v>4038</v>
      </c>
      <c r="I138" s="3770"/>
      <c r="J138" s="3339"/>
    </row>
    <row r="139" spans="1:10">
      <c r="A139" s="3344" t="s">
        <v>3900</v>
      </c>
      <c r="B139" s="3344" t="s">
        <v>4022</v>
      </c>
      <c r="C139" s="3337" t="s">
        <v>3956</v>
      </c>
      <c r="D139" s="3338">
        <v>160.71</v>
      </c>
      <c r="E139" s="3344" t="s">
        <v>3880</v>
      </c>
      <c r="F139" s="3344" t="s">
        <v>21</v>
      </c>
      <c r="G139" s="3345" t="s">
        <v>4050</v>
      </c>
      <c r="H139" s="3344" t="s">
        <v>4051</v>
      </c>
      <c r="I139" s="3770"/>
      <c r="J139" s="3339"/>
    </row>
    <row r="140" spans="1:10">
      <c r="A140" s="3344" t="s">
        <v>3900</v>
      </c>
      <c r="B140" s="3344" t="s">
        <v>4022</v>
      </c>
      <c r="C140" s="3337" t="s">
        <v>3957</v>
      </c>
      <c r="D140" s="3338">
        <v>108.41</v>
      </c>
      <c r="E140" s="3344" t="s">
        <v>3880</v>
      </c>
      <c r="F140" s="3344" t="s">
        <v>21</v>
      </c>
      <c r="G140" s="3345" t="s">
        <v>4052</v>
      </c>
      <c r="H140" s="3344" t="s">
        <v>4038</v>
      </c>
      <c r="I140" s="3770"/>
      <c r="J140" s="3339"/>
    </row>
    <row r="141" spans="1:10">
      <c r="A141" s="3344" t="s">
        <v>3900</v>
      </c>
      <c r="B141" s="3344" t="s">
        <v>4022</v>
      </c>
      <c r="C141" s="3337" t="s">
        <v>3958</v>
      </c>
      <c r="D141" s="3338">
        <v>108.41</v>
      </c>
      <c r="E141" s="3344" t="s">
        <v>3880</v>
      </c>
      <c r="F141" s="3344" t="s">
        <v>21</v>
      </c>
      <c r="G141" s="3345" t="s">
        <v>4052</v>
      </c>
      <c r="H141" s="3344" t="s">
        <v>4038</v>
      </c>
      <c r="I141" s="3770"/>
      <c r="J141" s="3339"/>
    </row>
    <row r="142" spans="1:10">
      <c r="A142" s="3344" t="s">
        <v>3900</v>
      </c>
      <c r="B142" s="3344" t="s">
        <v>4022</v>
      </c>
      <c r="C142" s="3337" t="s">
        <v>3959</v>
      </c>
      <c r="D142" s="3338">
        <v>107.7</v>
      </c>
      <c r="E142" s="3344" t="s">
        <v>3880</v>
      </c>
      <c r="F142" s="3344" t="s">
        <v>21</v>
      </c>
      <c r="G142" s="3345" t="s">
        <v>4053</v>
      </c>
      <c r="H142" s="3344" t="s">
        <v>4054</v>
      </c>
      <c r="I142" s="3770"/>
      <c r="J142" s="3339"/>
    </row>
    <row r="143" spans="1:10" ht="24">
      <c r="A143" s="3344" t="s">
        <v>3900</v>
      </c>
      <c r="B143" s="3344" t="s">
        <v>4022</v>
      </c>
      <c r="C143" s="3337" t="s">
        <v>3960</v>
      </c>
      <c r="D143" s="3338">
        <v>293.2</v>
      </c>
      <c r="E143" s="3344" t="s">
        <v>3880</v>
      </c>
      <c r="F143" s="3344" t="s">
        <v>21</v>
      </c>
      <c r="G143" s="3345" t="s">
        <v>4055</v>
      </c>
      <c r="H143" s="3346" t="s">
        <v>4056</v>
      </c>
      <c r="I143" s="3346" t="s">
        <v>4057</v>
      </c>
      <c r="J143" s="3339"/>
    </row>
    <row r="144" spans="1:10" ht="24">
      <c r="A144" s="3344" t="s">
        <v>3900</v>
      </c>
      <c r="B144" s="3344" t="s">
        <v>4022</v>
      </c>
      <c r="C144" s="3337" t="s">
        <v>3961</v>
      </c>
      <c r="D144" s="3338">
        <v>154.78</v>
      </c>
      <c r="E144" s="3344" t="s">
        <v>3880</v>
      </c>
      <c r="F144" s="3344" t="s">
        <v>21</v>
      </c>
      <c r="G144" s="3345" t="s">
        <v>4055</v>
      </c>
      <c r="H144" s="3346" t="s">
        <v>4056</v>
      </c>
      <c r="I144" s="3346" t="s">
        <v>4058</v>
      </c>
      <c r="J144" s="3339"/>
    </row>
    <row r="145" spans="1:10" ht="24">
      <c r="A145" s="3344" t="s">
        <v>3900</v>
      </c>
      <c r="B145" s="3344" t="s">
        <v>4022</v>
      </c>
      <c r="C145" s="3337" t="s">
        <v>3962</v>
      </c>
      <c r="D145" s="3338">
        <v>108.41</v>
      </c>
      <c r="E145" s="3344" t="s">
        <v>3880</v>
      </c>
      <c r="F145" s="3344" t="s">
        <v>21</v>
      </c>
      <c r="G145" s="3345" t="s">
        <v>4055</v>
      </c>
      <c r="H145" s="3346" t="s">
        <v>4056</v>
      </c>
      <c r="I145" s="3346" t="s">
        <v>4059</v>
      </c>
      <c r="J145" s="3339"/>
    </row>
    <row r="146" spans="1:10" ht="24">
      <c r="A146" s="3344" t="s">
        <v>3900</v>
      </c>
      <c r="B146" s="3344" t="s">
        <v>4022</v>
      </c>
      <c r="C146" s="3337" t="s">
        <v>3963</v>
      </c>
      <c r="D146" s="3338">
        <v>108.41</v>
      </c>
      <c r="E146" s="3344" t="s">
        <v>3880</v>
      </c>
      <c r="F146" s="3344" t="s">
        <v>21</v>
      </c>
      <c r="G146" s="3345" t="s">
        <v>4060</v>
      </c>
      <c r="H146" s="3344" t="s">
        <v>4056</v>
      </c>
      <c r="I146" s="3347" t="s">
        <v>4061</v>
      </c>
      <c r="J146" s="3339"/>
    </row>
    <row r="147" spans="1:10" ht="24">
      <c r="A147" s="3344" t="s">
        <v>3900</v>
      </c>
      <c r="B147" s="3344" t="s">
        <v>4022</v>
      </c>
      <c r="C147" s="3337" t="s">
        <v>3964</v>
      </c>
      <c r="D147" s="3338">
        <v>108.41</v>
      </c>
      <c r="E147" s="3344" t="s">
        <v>3880</v>
      </c>
      <c r="F147" s="3344" t="s">
        <v>21</v>
      </c>
      <c r="G147" s="3345" t="s">
        <v>4060</v>
      </c>
      <c r="H147" s="3344" t="s">
        <v>4056</v>
      </c>
      <c r="I147" s="3347" t="s">
        <v>4061</v>
      </c>
      <c r="J147" s="3339"/>
    </row>
    <row r="148" spans="1:10" ht="24">
      <c r="A148" s="3344" t="s">
        <v>3900</v>
      </c>
      <c r="B148" s="3344" t="s">
        <v>4022</v>
      </c>
      <c r="C148" s="3337" t="s">
        <v>3965</v>
      </c>
      <c r="D148" s="3338">
        <v>293.2</v>
      </c>
      <c r="E148" s="3344" t="s">
        <v>3880</v>
      </c>
      <c r="F148" s="3344" t="s">
        <v>21</v>
      </c>
      <c r="G148" s="3345" t="s">
        <v>4060</v>
      </c>
      <c r="H148" s="3344" t="s">
        <v>4056</v>
      </c>
      <c r="I148" s="3347" t="s">
        <v>4061</v>
      </c>
      <c r="J148" s="3339"/>
    </row>
    <row r="149" spans="1:10" ht="24">
      <c r="A149" s="3344" t="s">
        <v>3900</v>
      </c>
      <c r="B149" s="3344" t="s">
        <v>4022</v>
      </c>
      <c r="C149" s="3337" t="s">
        <v>3966</v>
      </c>
      <c r="D149" s="3338">
        <v>160.71</v>
      </c>
      <c r="E149" s="3344" t="s">
        <v>3880</v>
      </c>
      <c r="F149" s="3344" t="s">
        <v>21</v>
      </c>
      <c r="G149" s="3345" t="s">
        <v>4060</v>
      </c>
      <c r="H149" s="3344" t="s">
        <v>4056</v>
      </c>
      <c r="I149" s="3347" t="s">
        <v>4061</v>
      </c>
      <c r="J149" s="3339"/>
    </row>
    <row r="150" spans="1:10" ht="24">
      <c r="A150" s="3344" t="s">
        <v>3900</v>
      </c>
      <c r="B150" s="3344" t="s">
        <v>4022</v>
      </c>
      <c r="C150" s="3337" t="s">
        <v>3967</v>
      </c>
      <c r="D150" s="3338">
        <v>108.41</v>
      </c>
      <c r="E150" s="3344" t="s">
        <v>3880</v>
      </c>
      <c r="F150" s="3344" t="s">
        <v>21</v>
      </c>
      <c r="G150" s="3345" t="s">
        <v>4060</v>
      </c>
      <c r="H150" s="3344" t="s">
        <v>4056</v>
      </c>
      <c r="I150" s="3347" t="s">
        <v>4061</v>
      </c>
      <c r="J150" s="3339"/>
    </row>
    <row r="151" spans="1:10" ht="24">
      <c r="A151" s="3344" t="s">
        <v>3900</v>
      </c>
      <c r="B151" s="3344" t="s">
        <v>4022</v>
      </c>
      <c r="C151" s="3337" t="s">
        <v>3968</v>
      </c>
      <c r="D151" s="3338">
        <v>108.41</v>
      </c>
      <c r="E151" s="3344" t="s">
        <v>3880</v>
      </c>
      <c r="F151" s="3344" t="s">
        <v>21</v>
      </c>
      <c r="G151" s="3345" t="s">
        <v>4060</v>
      </c>
      <c r="H151" s="3344" t="s">
        <v>4056</v>
      </c>
      <c r="I151" s="3347" t="s">
        <v>4061</v>
      </c>
      <c r="J151" s="3339"/>
    </row>
    <row r="152" spans="1:10" ht="24">
      <c r="A152" s="3344" t="s">
        <v>3900</v>
      </c>
      <c r="B152" s="3344" t="s">
        <v>4022</v>
      </c>
      <c r="C152" s="3337" t="s">
        <v>3969</v>
      </c>
      <c r="D152" s="3338">
        <v>107.7</v>
      </c>
      <c r="E152" s="3344" t="s">
        <v>3880</v>
      </c>
      <c r="F152" s="3344" t="s">
        <v>21</v>
      </c>
      <c r="G152" s="3345" t="s">
        <v>4060</v>
      </c>
      <c r="H152" s="3344" t="s">
        <v>4056</v>
      </c>
      <c r="I152" s="3347" t="s">
        <v>4061</v>
      </c>
      <c r="J152" s="3339"/>
    </row>
    <row r="153" spans="1:10">
      <c r="A153" s="3344" t="s">
        <v>3900</v>
      </c>
      <c r="B153" s="3344" t="s">
        <v>4022</v>
      </c>
      <c r="C153" s="3337" t="s">
        <v>3970</v>
      </c>
      <c r="D153" s="3338">
        <v>293.2</v>
      </c>
      <c r="E153" s="3344" t="s">
        <v>3880</v>
      </c>
      <c r="F153" s="3344" t="s">
        <v>21</v>
      </c>
      <c r="G153" s="3345" t="s">
        <v>4062</v>
      </c>
      <c r="H153" s="3346" t="s">
        <v>4063</v>
      </c>
      <c r="I153" s="3346" t="s">
        <v>4064</v>
      </c>
      <c r="J153" s="3339"/>
    </row>
    <row r="154" spans="1:10" ht="24">
      <c r="A154" s="3344" t="s">
        <v>3900</v>
      </c>
      <c r="B154" s="3344" t="s">
        <v>4022</v>
      </c>
      <c r="C154" s="3337" t="s">
        <v>3971</v>
      </c>
      <c r="D154" s="3338">
        <v>154.78</v>
      </c>
      <c r="E154" s="3344" t="s">
        <v>3880</v>
      </c>
      <c r="F154" s="3344" t="s">
        <v>21</v>
      </c>
      <c r="G154" s="3345" t="s">
        <v>4055</v>
      </c>
      <c r="H154" s="3346" t="s">
        <v>4056</v>
      </c>
      <c r="I154" s="3346" t="s">
        <v>4058</v>
      </c>
      <c r="J154" s="3339"/>
    </row>
    <row r="155" spans="1:10" ht="24">
      <c r="A155" s="3344" t="s">
        <v>3900</v>
      </c>
      <c r="B155" s="3344" t="s">
        <v>4022</v>
      </c>
      <c r="C155" s="3337" t="s">
        <v>3972</v>
      </c>
      <c r="D155" s="3338">
        <v>108.41</v>
      </c>
      <c r="E155" s="3344" t="s">
        <v>3880</v>
      </c>
      <c r="F155" s="3344" t="s">
        <v>21</v>
      </c>
      <c r="G155" s="3345" t="s">
        <v>4055</v>
      </c>
      <c r="H155" s="3346" t="s">
        <v>4056</v>
      </c>
      <c r="I155" s="3346" t="s">
        <v>4059</v>
      </c>
      <c r="J155" s="3339"/>
    </row>
    <row r="156" spans="1:10" ht="24">
      <c r="A156" s="3344" t="s">
        <v>3900</v>
      </c>
      <c r="B156" s="3344" t="s">
        <v>4022</v>
      </c>
      <c r="C156" s="3337" t="s">
        <v>3973</v>
      </c>
      <c r="D156" s="3338">
        <v>108.41</v>
      </c>
      <c r="E156" s="3344" t="s">
        <v>3880</v>
      </c>
      <c r="F156" s="3344" t="s">
        <v>21</v>
      </c>
      <c r="G156" s="3345" t="s">
        <v>4055</v>
      </c>
      <c r="H156" s="3346" t="s">
        <v>4056</v>
      </c>
      <c r="I156" s="3346" t="s">
        <v>4059</v>
      </c>
      <c r="J156" s="3339"/>
    </row>
    <row r="157" spans="1:10" ht="24">
      <c r="A157" s="3344" t="s">
        <v>3900</v>
      </c>
      <c r="B157" s="3344" t="s">
        <v>4022</v>
      </c>
      <c r="C157" s="3337" t="s">
        <v>3974</v>
      </c>
      <c r="D157" s="3338">
        <v>108.41</v>
      </c>
      <c r="E157" s="3344" t="s">
        <v>3880</v>
      </c>
      <c r="F157" s="3344" t="s">
        <v>21</v>
      </c>
      <c r="G157" s="3345" t="s">
        <v>4055</v>
      </c>
      <c r="H157" s="3346" t="s">
        <v>4056</v>
      </c>
      <c r="I157" s="3346" t="s">
        <v>4059</v>
      </c>
      <c r="J157" s="3339"/>
    </row>
    <row r="158" spans="1:10">
      <c r="A158" s="3344" t="s">
        <v>3900</v>
      </c>
      <c r="B158" s="3344" t="s">
        <v>4022</v>
      </c>
      <c r="C158" s="3337" t="s">
        <v>3975</v>
      </c>
      <c r="D158" s="3338">
        <v>293.2</v>
      </c>
      <c r="E158" s="3344" t="s">
        <v>3880</v>
      </c>
      <c r="F158" s="3344" t="s">
        <v>21</v>
      </c>
      <c r="G158" s="3345" t="s">
        <v>4062</v>
      </c>
      <c r="H158" s="3346" t="s">
        <v>4063</v>
      </c>
      <c r="I158" s="3346" t="s">
        <v>4064</v>
      </c>
      <c r="J158" s="3339"/>
    </row>
    <row r="159" spans="1:10">
      <c r="A159" s="3344" t="s">
        <v>3900</v>
      </c>
      <c r="B159" s="3344" t="s">
        <v>4022</v>
      </c>
      <c r="C159" s="3337" t="s">
        <v>3976</v>
      </c>
      <c r="D159" s="3338">
        <v>160.71</v>
      </c>
      <c r="E159" s="3344" t="s">
        <v>3880</v>
      </c>
      <c r="F159" s="3344" t="s">
        <v>21</v>
      </c>
      <c r="G159" s="3345" t="s">
        <v>4062</v>
      </c>
      <c r="H159" s="3346" t="s">
        <v>4063</v>
      </c>
      <c r="I159" s="3346" t="s">
        <v>4064</v>
      </c>
      <c r="J159" s="3339"/>
    </row>
    <row r="160" spans="1:10">
      <c r="A160" s="3344" t="s">
        <v>3900</v>
      </c>
      <c r="B160" s="3344" t="s">
        <v>4022</v>
      </c>
      <c r="C160" s="3337" t="s">
        <v>3977</v>
      </c>
      <c r="D160" s="3338">
        <v>108.41</v>
      </c>
      <c r="E160" s="3344" t="s">
        <v>3880</v>
      </c>
      <c r="F160" s="3344" t="s">
        <v>21</v>
      </c>
      <c r="G160" s="3345" t="s">
        <v>4062</v>
      </c>
      <c r="H160" s="3346" t="s">
        <v>4063</v>
      </c>
      <c r="I160" s="3346" t="s">
        <v>4064</v>
      </c>
      <c r="J160" s="3339"/>
    </row>
    <row r="161" spans="1:10">
      <c r="A161" s="3344" t="s">
        <v>3900</v>
      </c>
      <c r="B161" s="3344" t="s">
        <v>4022</v>
      </c>
      <c r="C161" s="3337" t="s">
        <v>3978</v>
      </c>
      <c r="D161" s="3338">
        <v>108.41</v>
      </c>
      <c r="E161" s="3344" t="s">
        <v>3880</v>
      </c>
      <c r="F161" s="3344" t="s">
        <v>21</v>
      </c>
      <c r="G161" s="3345" t="s">
        <v>4062</v>
      </c>
      <c r="H161" s="3346" t="s">
        <v>4063</v>
      </c>
      <c r="I161" s="3346" t="s">
        <v>4064</v>
      </c>
      <c r="J161" s="3339"/>
    </row>
    <row r="162" spans="1:10">
      <c r="A162" s="3344" t="s">
        <v>3900</v>
      </c>
      <c r="B162" s="3344" t="s">
        <v>4022</v>
      </c>
      <c r="C162" s="3337" t="s">
        <v>3979</v>
      </c>
      <c r="D162" s="3338">
        <v>107.7</v>
      </c>
      <c r="E162" s="3344" t="s">
        <v>3880</v>
      </c>
      <c r="F162" s="3344" t="s">
        <v>21</v>
      </c>
      <c r="G162" s="3345" t="s">
        <v>4062</v>
      </c>
      <c r="H162" s="3346" t="s">
        <v>4063</v>
      </c>
      <c r="I162" s="3346" t="s">
        <v>4064</v>
      </c>
      <c r="J162" s="3339"/>
    </row>
    <row r="163" spans="1:10">
      <c r="A163" s="3344" t="s">
        <v>3900</v>
      </c>
      <c r="B163" s="3344" t="s">
        <v>4022</v>
      </c>
      <c r="C163" s="3337" t="s">
        <v>3980</v>
      </c>
      <c r="D163" s="3338">
        <v>293.2</v>
      </c>
      <c r="E163" s="3344" t="s">
        <v>3880</v>
      </c>
      <c r="F163" s="3344" t="s">
        <v>21</v>
      </c>
      <c r="G163" s="3345" t="s">
        <v>4065</v>
      </c>
      <c r="H163" s="3346" t="s">
        <v>4066</v>
      </c>
      <c r="I163" s="3347" t="s">
        <v>4067</v>
      </c>
      <c r="J163" s="3339"/>
    </row>
    <row r="164" spans="1:10">
      <c r="A164" s="3344" t="s">
        <v>3900</v>
      </c>
      <c r="B164" s="3344" t="s">
        <v>4022</v>
      </c>
      <c r="C164" s="3337" t="s">
        <v>3981</v>
      </c>
      <c r="D164" s="3338">
        <v>154.78</v>
      </c>
      <c r="E164" s="3344" t="s">
        <v>3880</v>
      </c>
      <c r="F164" s="3344" t="s">
        <v>21</v>
      </c>
      <c r="G164" s="3345" t="s">
        <v>4065</v>
      </c>
      <c r="H164" s="3346" t="s">
        <v>4066</v>
      </c>
      <c r="I164" s="3347" t="s">
        <v>4067</v>
      </c>
      <c r="J164" s="3339"/>
    </row>
    <row r="165" spans="1:10">
      <c r="A165" s="3344" t="s">
        <v>3900</v>
      </c>
      <c r="B165" s="3344" t="s">
        <v>4022</v>
      </c>
      <c r="C165" s="3337" t="s">
        <v>3982</v>
      </c>
      <c r="D165" s="3338">
        <v>108.41</v>
      </c>
      <c r="E165" s="3344" t="s">
        <v>3880</v>
      </c>
      <c r="F165" s="3344" t="s">
        <v>21</v>
      </c>
      <c r="G165" s="3345" t="s">
        <v>4065</v>
      </c>
      <c r="H165" s="3346" t="s">
        <v>4066</v>
      </c>
      <c r="I165" s="3347" t="s">
        <v>4067</v>
      </c>
      <c r="J165" s="3339"/>
    </row>
    <row r="166" spans="1:10">
      <c r="A166" s="3344" t="s">
        <v>3900</v>
      </c>
      <c r="B166" s="3344" t="s">
        <v>4022</v>
      </c>
      <c r="C166" s="3337" t="s">
        <v>3983</v>
      </c>
      <c r="D166" s="3338">
        <v>108.41</v>
      </c>
      <c r="E166" s="3344" t="s">
        <v>3880</v>
      </c>
      <c r="F166" s="3344" t="s">
        <v>21</v>
      </c>
      <c r="G166" s="3345" t="s">
        <v>4065</v>
      </c>
      <c r="H166" s="3346" t="s">
        <v>4066</v>
      </c>
      <c r="I166" s="3347" t="s">
        <v>4067</v>
      </c>
      <c r="J166" s="3339"/>
    </row>
    <row r="167" spans="1:10">
      <c r="A167" s="3344" t="s">
        <v>3900</v>
      </c>
      <c r="B167" s="3344" t="s">
        <v>4022</v>
      </c>
      <c r="C167" s="3337" t="s">
        <v>3984</v>
      </c>
      <c r="D167" s="3338">
        <v>108.41</v>
      </c>
      <c r="E167" s="3344" t="s">
        <v>3880</v>
      </c>
      <c r="F167" s="3344" t="s">
        <v>21</v>
      </c>
      <c r="G167" s="3345" t="s">
        <v>4065</v>
      </c>
      <c r="H167" s="3346" t="s">
        <v>4066</v>
      </c>
      <c r="I167" s="3347" t="s">
        <v>4067</v>
      </c>
      <c r="J167" s="3339"/>
    </row>
    <row r="168" spans="1:10">
      <c r="A168" s="3344" t="s">
        <v>3900</v>
      </c>
      <c r="B168" s="3344" t="s">
        <v>4022</v>
      </c>
      <c r="C168" s="3337" t="s">
        <v>3985</v>
      </c>
      <c r="D168" s="3338">
        <v>293.2</v>
      </c>
      <c r="E168" s="3344" t="s">
        <v>3880</v>
      </c>
      <c r="F168" s="3344" t="s">
        <v>21</v>
      </c>
      <c r="G168" s="3345" t="s">
        <v>4065</v>
      </c>
      <c r="H168" s="3346" t="s">
        <v>4066</v>
      </c>
      <c r="I168" s="3347" t="s">
        <v>4067</v>
      </c>
      <c r="J168" s="3339"/>
    </row>
    <row r="169" spans="1:10">
      <c r="A169" s="3344" t="s">
        <v>3900</v>
      </c>
      <c r="B169" s="3344" t="s">
        <v>4022</v>
      </c>
      <c r="C169" s="3337" t="s">
        <v>3986</v>
      </c>
      <c r="D169" s="3338">
        <v>160.71</v>
      </c>
      <c r="E169" s="3344" t="s">
        <v>3880</v>
      </c>
      <c r="F169" s="3344" t="s">
        <v>21</v>
      </c>
      <c r="G169" s="3345" t="s">
        <v>4065</v>
      </c>
      <c r="H169" s="3346" t="s">
        <v>4066</v>
      </c>
      <c r="I169" s="3347" t="s">
        <v>4067</v>
      </c>
      <c r="J169" s="3339"/>
    </row>
    <row r="170" spans="1:10">
      <c r="A170" s="3344" t="s">
        <v>3900</v>
      </c>
      <c r="B170" s="3344" t="s">
        <v>4022</v>
      </c>
      <c r="C170" s="3337" t="s">
        <v>3987</v>
      </c>
      <c r="D170" s="3338">
        <v>108.41</v>
      </c>
      <c r="E170" s="3344" t="s">
        <v>3880</v>
      </c>
      <c r="F170" s="3344" t="s">
        <v>21</v>
      </c>
      <c r="G170" s="3345" t="s">
        <v>4065</v>
      </c>
      <c r="H170" s="3346" t="s">
        <v>4066</v>
      </c>
      <c r="I170" s="3347" t="s">
        <v>4067</v>
      </c>
      <c r="J170" s="3339"/>
    </row>
    <row r="171" spans="1:10">
      <c r="A171" s="3344" t="s">
        <v>3900</v>
      </c>
      <c r="B171" s="3344" t="s">
        <v>4022</v>
      </c>
      <c r="C171" s="3337" t="s">
        <v>3988</v>
      </c>
      <c r="D171" s="3338">
        <v>108.41</v>
      </c>
      <c r="E171" s="3344" t="s">
        <v>3880</v>
      </c>
      <c r="F171" s="3344" t="s">
        <v>21</v>
      </c>
      <c r="G171" s="3345" t="s">
        <v>4065</v>
      </c>
      <c r="H171" s="3346" t="s">
        <v>4066</v>
      </c>
      <c r="I171" s="3347" t="s">
        <v>4067</v>
      </c>
      <c r="J171" s="3339"/>
    </row>
    <row r="172" spans="1:10">
      <c r="A172" s="3344" t="s">
        <v>3900</v>
      </c>
      <c r="B172" s="3344" t="s">
        <v>4022</v>
      </c>
      <c r="C172" s="3337" t="s">
        <v>3989</v>
      </c>
      <c r="D172" s="3338">
        <v>107.7</v>
      </c>
      <c r="E172" s="3344" t="s">
        <v>3880</v>
      </c>
      <c r="F172" s="3344" t="s">
        <v>21</v>
      </c>
      <c r="G172" s="3345" t="s">
        <v>4065</v>
      </c>
      <c r="H172" s="3346" t="s">
        <v>4066</v>
      </c>
      <c r="I172" s="3347" t="s">
        <v>4067</v>
      </c>
      <c r="J172" s="3339"/>
    </row>
    <row r="173" spans="1:10">
      <c r="A173" s="3344" t="s">
        <v>3900</v>
      </c>
      <c r="B173" s="3344" t="s">
        <v>4022</v>
      </c>
      <c r="C173" s="3337" t="s">
        <v>3990</v>
      </c>
      <c r="D173" s="3338">
        <v>261.01</v>
      </c>
      <c r="E173" s="3344" t="s">
        <v>3880</v>
      </c>
      <c r="F173" s="3344" t="s">
        <v>21</v>
      </c>
      <c r="G173" s="3345" t="s">
        <v>4068</v>
      </c>
      <c r="H173" s="3344" t="s">
        <v>4069</v>
      </c>
      <c r="I173" s="3347" t="s">
        <v>4070</v>
      </c>
      <c r="J173" s="3339"/>
    </row>
    <row r="174" spans="1:10">
      <c r="A174" s="3344" t="s">
        <v>3900</v>
      </c>
      <c r="B174" s="3344" t="s">
        <v>4022</v>
      </c>
      <c r="C174" s="3337" t="s">
        <v>3991</v>
      </c>
      <c r="D174" s="3338">
        <v>148.66</v>
      </c>
      <c r="E174" s="3344" t="s">
        <v>3880</v>
      </c>
      <c r="F174" s="3344" t="s">
        <v>21</v>
      </c>
      <c r="G174" s="3345" t="s">
        <v>4071</v>
      </c>
      <c r="H174" s="3344" t="s">
        <v>4072</v>
      </c>
      <c r="I174" s="3347" t="s">
        <v>4073</v>
      </c>
      <c r="J174" s="3339"/>
    </row>
    <row r="175" spans="1:10">
      <c r="A175" s="3344" t="s">
        <v>3900</v>
      </c>
      <c r="B175" s="3344" t="s">
        <v>4022</v>
      </c>
      <c r="C175" s="3337" t="s">
        <v>3992</v>
      </c>
      <c r="D175" s="3338">
        <v>108.41</v>
      </c>
      <c r="E175" s="3344" t="s">
        <v>3880</v>
      </c>
      <c r="F175" s="3344" t="s">
        <v>21</v>
      </c>
      <c r="G175" s="3345" t="s">
        <v>4071</v>
      </c>
      <c r="H175" s="3344" t="s">
        <v>4072</v>
      </c>
      <c r="I175" s="3347" t="s">
        <v>4073</v>
      </c>
      <c r="J175" s="3339"/>
    </row>
    <row r="176" spans="1:10">
      <c r="A176" s="3344" t="s">
        <v>3900</v>
      </c>
      <c r="B176" s="3344" t="s">
        <v>4022</v>
      </c>
      <c r="C176" s="3337" t="s">
        <v>3993</v>
      </c>
      <c r="D176" s="3338">
        <v>108.41</v>
      </c>
      <c r="E176" s="3344" t="s">
        <v>3880</v>
      </c>
      <c r="F176" s="3344" t="s">
        <v>21</v>
      </c>
      <c r="G176" s="3345" t="s">
        <v>4071</v>
      </c>
      <c r="H176" s="3344" t="s">
        <v>4072</v>
      </c>
      <c r="I176" s="3347" t="s">
        <v>4073</v>
      </c>
      <c r="J176" s="3339"/>
    </row>
    <row r="177" spans="1:10">
      <c r="A177" s="3344" t="s">
        <v>3900</v>
      </c>
      <c r="B177" s="3344" t="s">
        <v>4022</v>
      </c>
      <c r="C177" s="3337" t="s">
        <v>3994</v>
      </c>
      <c r="D177" s="3338">
        <v>108.41</v>
      </c>
      <c r="E177" s="3344" t="s">
        <v>3880</v>
      </c>
      <c r="F177" s="3344" t="s">
        <v>21</v>
      </c>
      <c r="G177" s="3345" t="s">
        <v>4071</v>
      </c>
      <c r="H177" s="3344" t="s">
        <v>4072</v>
      </c>
      <c r="I177" s="3347" t="s">
        <v>4073</v>
      </c>
      <c r="J177" s="3339"/>
    </row>
    <row r="178" spans="1:10">
      <c r="A178" s="3344" t="s">
        <v>3900</v>
      </c>
      <c r="B178" s="3344" t="s">
        <v>4022</v>
      </c>
      <c r="C178" s="3337" t="s">
        <v>3995</v>
      </c>
      <c r="D178" s="3338">
        <v>257.74</v>
      </c>
      <c r="E178" s="3344" t="s">
        <v>3880</v>
      </c>
      <c r="F178" s="3344" t="s">
        <v>21</v>
      </c>
      <c r="G178" s="3345" t="s">
        <v>4068</v>
      </c>
      <c r="H178" s="3344" t="s">
        <v>4069</v>
      </c>
      <c r="I178" s="3347" t="s">
        <v>4070</v>
      </c>
      <c r="J178" s="3339"/>
    </row>
    <row r="179" spans="1:10">
      <c r="A179" s="3344" t="s">
        <v>3900</v>
      </c>
      <c r="B179" s="3344" t="s">
        <v>4022</v>
      </c>
      <c r="C179" s="3337" t="s">
        <v>3996</v>
      </c>
      <c r="D179" s="3338">
        <v>153.94999999999999</v>
      </c>
      <c r="E179" s="3344" t="s">
        <v>3880</v>
      </c>
      <c r="F179" s="3344" t="s">
        <v>21</v>
      </c>
      <c r="G179" s="3345" t="s">
        <v>4068</v>
      </c>
      <c r="H179" s="3344" t="s">
        <v>4069</v>
      </c>
      <c r="I179" s="3347" t="s">
        <v>4070</v>
      </c>
      <c r="J179" s="3339"/>
    </row>
    <row r="180" spans="1:10">
      <c r="A180" s="3344" t="s">
        <v>3900</v>
      </c>
      <c r="B180" s="3344" t="s">
        <v>4022</v>
      </c>
      <c r="C180" s="3337" t="s">
        <v>3997</v>
      </c>
      <c r="D180" s="3338">
        <v>108.41</v>
      </c>
      <c r="E180" s="3344" t="s">
        <v>3880</v>
      </c>
      <c r="F180" s="3344" t="s">
        <v>21</v>
      </c>
      <c r="G180" s="3345" t="s">
        <v>4068</v>
      </c>
      <c r="H180" s="3344" t="s">
        <v>4069</v>
      </c>
      <c r="I180" s="3347" t="s">
        <v>4070</v>
      </c>
      <c r="J180" s="3339"/>
    </row>
    <row r="181" spans="1:10">
      <c r="A181" s="3344" t="s">
        <v>3900</v>
      </c>
      <c r="B181" s="3344" t="s">
        <v>4022</v>
      </c>
      <c r="C181" s="3337" t="s">
        <v>3998</v>
      </c>
      <c r="D181" s="3338">
        <v>108.41</v>
      </c>
      <c r="E181" s="3344" t="s">
        <v>3880</v>
      </c>
      <c r="F181" s="3344" t="s">
        <v>21</v>
      </c>
      <c r="G181" s="3345" t="s">
        <v>4068</v>
      </c>
      <c r="H181" s="3344" t="s">
        <v>4069</v>
      </c>
      <c r="I181" s="3347" t="s">
        <v>4070</v>
      </c>
      <c r="J181" s="3339"/>
    </row>
    <row r="182" spans="1:10">
      <c r="A182" s="3344" t="s">
        <v>3900</v>
      </c>
      <c r="B182" s="3344" t="s">
        <v>4022</v>
      </c>
      <c r="C182" s="3337" t="s">
        <v>3999</v>
      </c>
      <c r="D182" s="3338">
        <v>107.7</v>
      </c>
      <c r="E182" s="3344" t="s">
        <v>3880</v>
      </c>
      <c r="F182" s="3344" t="s">
        <v>21</v>
      </c>
      <c r="G182" s="3345" t="s">
        <v>4068</v>
      </c>
      <c r="H182" s="3344" t="s">
        <v>4069</v>
      </c>
      <c r="I182" s="3347" t="s">
        <v>4070</v>
      </c>
      <c r="J182" s="3339"/>
    </row>
    <row r="183" spans="1:10">
      <c r="A183" s="3344" t="s">
        <v>3900</v>
      </c>
      <c r="B183" s="3344" t="s">
        <v>4022</v>
      </c>
      <c r="C183" s="3337" t="s">
        <v>4000</v>
      </c>
      <c r="D183" s="3338">
        <v>141.12</v>
      </c>
      <c r="E183" s="3344" t="s">
        <v>3880</v>
      </c>
      <c r="F183" s="3344" t="s">
        <v>21</v>
      </c>
      <c r="G183" s="3345" t="s">
        <v>4074</v>
      </c>
      <c r="H183" s="3346" t="s">
        <v>4075</v>
      </c>
      <c r="I183" s="3346" t="s">
        <v>4076</v>
      </c>
      <c r="J183" s="3339"/>
    </row>
    <row r="184" spans="1:10">
      <c r="A184" s="3344" t="s">
        <v>3900</v>
      </c>
      <c r="B184" s="3344" t="s">
        <v>4022</v>
      </c>
      <c r="C184" s="3337" t="s">
        <v>4001</v>
      </c>
      <c r="D184" s="3338">
        <v>109.71</v>
      </c>
      <c r="E184" s="3344" t="s">
        <v>3880</v>
      </c>
      <c r="F184" s="3344" t="s">
        <v>21</v>
      </c>
      <c r="G184" s="3345" t="s">
        <v>4074</v>
      </c>
      <c r="H184" s="3346" t="s">
        <v>4075</v>
      </c>
      <c r="I184" s="3346" t="s">
        <v>4076</v>
      </c>
      <c r="J184" s="3339"/>
    </row>
    <row r="185" spans="1:10">
      <c r="A185" s="3344" t="s">
        <v>3900</v>
      </c>
      <c r="B185" s="3344" t="s">
        <v>4022</v>
      </c>
      <c r="C185" s="3337" t="s">
        <v>4002</v>
      </c>
      <c r="D185" s="3338">
        <v>141.12</v>
      </c>
      <c r="E185" s="3344" t="s">
        <v>3880</v>
      </c>
      <c r="F185" s="3344" t="s">
        <v>21</v>
      </c>
      <c r="G185" s="3345" t="s">
        <v>4074</v>
      </c>
      <c r="H185" s="3346" t="s">
        <v>4075</v>
      </c>
      <c r="I185" s="3346" t="s">
        <v>4076</v>
      </c>
      <c r="J185" s="3339"/>
    </row>
    <row r="186" spans="1:10">
      <c r="A186" s="3344" t="s">
        <v>3900</v>
      </c>
      <c r="B186" s="3344" t="s">
        <v>4022</v>
      </c>
      <c r="C186" s="3337" t="s">
        <v>4003</v>
      </c>
      <c r="D186" s="3338">
        <v>107.44</v>
      </c>
      <c r="E186" s="3344" t="s">
        <v>3880</v>
      </c>
      <c r="F186" s="3344" t="s">
        <v>21</v>
      </c>
      <c r="G186" s="3345" t="s">
        <v>4074</v>
      </c>
      <c r="H186" s="3346" t="s">
        <v>4075</v>
      </c>
      <c r="I186" s="3346" t="s">
        <v>4076</v>
      </c>
      <c r="J186" s="3339"/>
    </row>
    <row r="187" spans="1:10">
      <c r="A187" s="3344" t="s">
        <v>3900</v>
      </c>
      <c r="B187" s="3344" t="s">
        <v>4022</v>
      </c>
      <c r="C187" s="3337" t="s">
        <v>4004</v>
      </c>
      <c r="D187" s="3338">
        <v>106.79</v>
      </c>
      <c r="E187" s="3344" t="s">
        <v>3880</v>
      </c>
      <c r="F187" s="3344" t="s">
        <v>21</v>
      </c>
      <c r="G187" s="3345" t="s">
        <v>4074</v>
      </c>
      <c r="H187" s="3346" t="s">
        <v>4075</v>
      </c>
      <c r="I187" s="3346" t="s">
        <v>4076</v>
      </c>
      <c r="J187" s="3339"/>
    </row>
    <row r="188" spans="1:10">
      <c r="A188" s="3344" t="s">
        <v>3900</v>
      </c>
      <c r="B188" s="3344" t="s">
        <v>4022</v>
      </c>
      <c r="C188" s="3337" t="s">
        <v>4005</v>
      </c>
      <c r="D188" s="3338">
        <v>107.4</v>
      </c>
      <c r="E188" s="3344" t="s">
        <v>3880</v>
      </c>
      <c r="F188" s="3344" t="s">
        <v>21</v>
      </c>
      <c r="G188" s="3345" t="s">
        <v>4074</v>
      </c>
      <c r="H188" s="3346" t="s">
        <v>4075</v>
      </c>
      <c r="I188" s="3346" t="s">
        <v>4076</v>
      </c>
      <c r="J188" s="3339"/>
    </row>
    <row r="189" spans="1:10">
      <c r="A189" s="3344" t="s">
        <v>3900</v>
      </c>
      <c r="B189" s="3344" t="s">
        <v>4022</v>
      </c>
      <c r="C189" s="3337" t="s">
        <v>4006</v>
      </c>
      <c r="D189" s="3338">
        <v>146.99</v>
      </c>
      <c r="E189" s="3344" t="s">
        <v>3880</v>
      </c>
      <c r="F189" s="3344" t="s">
        <v>21</v>
      </c>
      <c r="G189" s="3345" t="s">
        <v>4074</v>
      </c>
      <c r="H189" s="3346" t="s">
        <v>4075</v>
      </c>
      <c r="I189" s="3346" t="s">
        <v>4076</v>
      </c>
      <c r="J189" s="3339"/>
    </row>
    <row r="190" spans="1:10">
      <c r="A190" s="3344" t="s">
        <v>3900</v>
      </c>
      <c r="B190" s="3344" t="s">
        <v>4022</v>
      </c>
      <c r="C190" s="3337" t="s">
        <v>4007</v>
      </c>
      <c r="D190" s="3338">
        <v>103.78</v>
      </c>
      <c r="E190" s="3344" t="s">
        <v>3880</v>
      </c>
      <c r="F190" s="3344" t="s">
        <v>21</v>
      </c>
      <c r="G190" s="3345" t="s">
        <v>4074</v>
      </c>
      <c r="H190" s="3346" t="s">
        <v>4075</v>
      </c>
      <c r="I190" s="3346" t="s">
        <v>4076</v>
      </c>
      <c r="J190" s="3339"/>
    </row>
    <row r="191" spans="1:10">
      <c r="A191" s="3344" t="s">
        <v>3900</v>
      </c>
      <c r="B191" s="3344" t="s">
        <v>4022</v>
      </c>
      <c r="C191" s="3337" t="s">
        <v>4008</v>
      </c>
      <c r="D191" s="3338">
        <v>146.99</v>
      </c>
      <c r="E191" s="3344" t="s">
        <v>3880</v>
      </c>
      <c r="F191" s="3344" t="s">
        <v>21</v>
      </c>
      <c r="G191" s="3345" t="s">
        <v>4074</v>
      </c>
      <c r="H191" s="3346" t="s">
        <v>4075</v>
      </c>
      <c r="I191" s="3346" t="s">
        <v>4076</v>
      </c>
      <c r="J191" s="3339"/>
    </row>
    <row r="192" spans="1:10">
      <c r="A192" s="3344" t="s">
        <v>3900</v>
      </c>
      <c r="B192" s="3344" t="s">
        <v>4022</v>
      </c>
      <c r="C192" s="3337" t="s">
        <v>4009</v>
      </c>
      <c r="D192" s="3338">
        <v>107.4</v>
      </c>
      <c r="E192" s="3344" t="s">
        <v>3880</v>
      </c>
      <c r="F192" s="3344" t="s">
        <v>21</v>
      </c>
      <c r="G192" s="3345" t="s">
        <v>4074</v>
      </c>
      <c r="H192" s="3346" t="s">
        <v>4075</v>
      </c>
      <c r="I192" s="3346" t="s">
        <v>4076</v>
      </c>
      <c r="J192" s="3339"/>
    </row>
    <row r="193" spans="1:10">
      <c r="A193" s="3344" t="s">
        <v>3900</v>
      </c>
      <c r="B193" s="3344" t="s">
        <v>4022</v>
      </c>
      <c r="C193" s="3337" t="s">
        <v>4077</v>
      </c>
      <c r="D193" s="3338">
        <v>106.79</v>
      </c>
      <c r="E193" s="3344" t="s">
        <v>3880</v>
      </c>
      <c r="F193" s="3344" t="s">
        <v>21</v>
      </c>
      <c r="G193" s="3345" t="s">
        <v>4074</v>
      </c>
      <c r="H193" s="3346" t="s">
        <v>4075</v>
      </c>
      <c r="I193" s="3346" t="s">
        <v>4076</v>
      </c>
      <c r="J193" s="3339"/>
    </row>
    <row r="194" spans="1:10">
      <c r="A194" s="3344" t="s">
        <v>3900</v>
      </c>
      <c r="B194" s="3344" t="s">
        <v>4022</v>
      </c>
      <c r="C194" s="3337" t="s">
        <v>4078</v>
      </c>
      <c r="D194" s="3338">
        <v>107.44</v>
      </c>
      <c r="E194" s="3344" t="s">
        <v>3880</v>
      </c>
      <c r="F194" s="3344" t="s">
        <v>21</v>
      </c>
      <c r="G194" s="3345" t="s">
        <v>4074</v>
      </c>
      <c r="H194" s="3346" t="s">
        <v>4075</v>
      </c>
      <c r="I194" s="3346" t="s">
        <v>4076</v>
      </c>
      <c r="J194" s="3339"/>
    </row>
    <row r="195" spans="1:10">
      <c r="A195" s="3344" t="s">
        <v>3900</v>
      </c>
      <c r="B195" s="3344" t="s">
        <v>4022</v>
      </c>
      <c r="C195" s="3337" t="s">
        <v>4079</v>
      </c>
      <c r="D195" s="3338">
        <v>141.12</v>
      </c>
      <c r="E195" s="3344" t="s">
        <v>3880</v>
      </c>
      <c r="F195" s="3344" t="s">
        <v>21</v>
      </c>
      <c r="G195" s="3345" t="s">
        <v>4080</v>
      </c>
      <c r="H195" s="3344" t="s">
        <v>4081</v>
      </c>
      <c r="I195" s="3347" t="s">
        <v>4082</v>
      </c>
      <c r="J195" s="3339"/>
    </row>
    <row r="196" spans="1:10">
      <c r="A196" s="3344" t="s">
        <v>3900</v>
      </c>
      <c r="B196" s="3344" t="s">
        <v>4022</v>
      </c>
      <c r="C196" s="3337" t="s">
        <v>4083</v>
      </c>
      <c r="D196" s="3338">
        <v>109.71</v>
      </c>
      <c r="E196" s="3344" t="s">
        <v>3880</v>
      </c>
      <c r="F196" s="3344" t="s">
        <v>21</v>
      </c>
      <c r="G196" s="3345" t="s">
        <v>4080</v>
      </c>
      <c r="H196" s="3344" t="s">
        <v>4081</v>
      </c>
      <c r="I196" s="3347" t="s">
        <v>4082</v>
      </c>
      <c r="J196" s="3339"/>
    </row>
    <row r="197" spans="1:10">
      <c r="A197" s="3344" t="s">
        <v>3900</v>
      </c>
      <c r="B197" s="3344" t="s">
        <v>4022</v>
      </c>
      <c r="C197" s="3337" t="s">
        <v>4084</v>
      </c>
      <c r="D197" s="3338">
        <v>141.12</v>
      </c>
      <c r="E197" s="3344" t="s">
        <v>3880</v>
      </c>
      <c r="F197" s="3344" t="s">
        <v>21</v>
      </c>
      <c r="G197" s="3345" t="s">
        <v>4080</v>
      </c>
      <c r="H197" s="3344" t="s">
        <v>4081</v>
      </c>
      <c r="I197" s="3347" t="s">
        <v>4082</v>
      </c>
      <c r="J197" s="3339"/>
    </row>
    <row r="198" spans="1:10">
      <c r="A198" s="3344" t="s">
        <v>3900</v>
      </c>
      <c r="B198" s="3344" t="s">
        <v>4022</v>
      </c>
      <c r="C198" s="3337" t="s">
        <v>4085</v>
      </c>
      <c r="D198" s="3338">
        <v>107.44</v>
      </c>
      <c r="E198" s="3344" t="s">
        <v>3880</v>
      </c>
      <c r="F198" s="3344" t="s">
        <v>21</v>
      </c>
      <c r="G198" s="3345" t="s">
        <v>4080</v>
      </c>
      <c r="H198" s="3344" t="s">
        <v>4081</v>
      </c>
      <c r="I198" s="3347" t="s">
        <v>4082</v>
      </c>
      <c r="J198" s="3339"/>
    </row>
    <row r="199" spans="1:10">
      <c r="A199" s="3344" t="s">
        <v>3900</v>
      </c>
      <c r="B199" s="3344" t="s">
        <v>4022</v>
      </c>
      <c r="C199" s="3337" t="s">
        <v>4086</v>
      </c>
      <c r="D199" s="3338">
        <v>106.79</v>
      </c>
      <c r="E199" s="3344" t="s">
        <v>3880</v>
      </c>
      <c r="F199" s="3344" t="s">
        <v>21</v>
      </c>
      <c r="G199" s="3345" t="s">
        <v>4080</v>
      </c>
      <c r="H199" s="3344" t="s">
        <v>4081</v>
      </c>
      <c r="I199" s="3347" t="s">
        <v>4082</v>
      </c>
      <c r="J199" s="3339"/>
    </row>
    <row r="200" spans="1:10">
      <c r="A200" s="3344" t="s">
        <v>3900</v>
      </c>
      <c r="B200" s="3344" t="s">
        <v>4022</v>
      </c>
      <c r="C200" s="3337" t="s">
        <v>4087</v>
      </c>
      <c r="D200" s="3338">
        <v>107.4</v>
      </c>
      <c r="E200" s="3344" t="s">
        <v>3880</v>
      </c>
      <c r="F200" s="3344" t="s">
        <v>21</v>
      </c>
      <c r="G200" s="3345" t="s">
        <v>4080</v>
      </c>
      <c r="H200" s="3344" t="s">
        <v>4081</v>
      </c>
      <c r="I200" s="3347" t="s">
        <v>4082</v>
      </c>
      <c r="J200" s="3339"/>
    </row>
    <row r="201" spans="1:10">
      <c r="A201" s="3344" t="s">
        <v>3900</v>
      </c>
      <c r="B201" s="3344" t="s">
        <v>4022</v>
      </c>
      <c r="C201" s="3337" t="s">
        <v>4088</v>
      </c>
      <c r="D201" s="3338">
        <v>146.99</v>
      </c>
      <c r="E201" s="3344" t="s">
        <v>3880</v>
      </c>
      <c r="F201" s="3344" t="s">
        <v>21</v>
      </c>
      <c r="G201" s="3345" t="s">
        <v>4080</v>
      </c>
      <c r="H201" s="3344" t="s">
        <v>4081</v>
      </c>
      <c r="I201" s="3347" t="s">
        <v>4082</v>
      </c>
      <c r="J201" s="3339"/>
    </row>
    <row r="202" spans="1:10">
      <c r="A202" s="3344" t="s">
        <v>3900</v>
      </c>
      <c r="B202" s="3344" t="s">
        <v>4022</v>
      </c>
      <c r="C202" s="3337" t="s">
        <v>4089</v>
      </c>
      <c r="D202" s="3338">
        <v>103.78</v>
      </c>
      <c r="E202" s="3344" t="s">
        <v>3880</v>
      </c>
      <c r="F202" s="3344" t="s">
        <v>21</v>
      </c>
      <c r="G202" s="3345" t="s">
        <v>4080</v>
      </c>
      <c r="H202" s="3344" t="s">
        <v>4081</v>
      </c>
      <c r="I202" s="3347" t="s">
        <v>4082</v>
      </c>
      <c r="J202" s="3339"/>
    </row>
    <row r="203" spans="1:10">
      <c r="A203" s="3344" t="s">
        <v>3900</v>
      </c>
      <c r="B203" s="3344" t="s">
        <v>4022</v>
      </c>
      <c r="C203" s="3337" t="s">
        <v>4090</v>
      </c>
      <c r="D203" s="3338">
        <v>146.99</v>
      </c>
      <c r="E203" s="3344" t="s">
        <v>3880</v>
      </c>
      <c r="F203" s="3344" t="s">
        <v>21</v>
      </c>
      <c r="G203" s="3345" t="s">
        <v>4080</v>
      </c>
      <c r="H203" s="3344" t="s">
        <v>4081</v>
      </c>
      <c r="I203" s="3347" t="s">
        <v>4082</v>
      </c>
      <c r="J203" s="3339"/>
    </row>
    <row r="204" spans="1:10">
      <c r="A204" s="3344" t="s">
        <v>3900</v>
      </c>
      <c r="B204" s="3344" t="s">
        <v>4022</v>
      </c>
      <c r="C204" s="3337" t="s">
        <v>4091</v>
      </c>
      <c r="D204" s="3338">
        <v>107.4</v>
      </c>
      <c r="E204" s="3344" t="s">
        <v>3880</v>
      </c>
      <c r="F204" s="3344" t="s">
        <v>21</v>
      </c>
      <c r="G204" s="3345" t="s">
        <v>4080</v>
      </c>
      <c r="H204" s="3344" t="s">
        <v>4081</v>
      </c>
      <c r="I204" s="3347" t="s">
        <v>4082</v>
      </c>
      <c r="J204" s="3339"/>
    </row>
    <row r="205" spans="1:10">
      <c r="A205" s="3344" t="s">
        <v>3900</v>
      </c>
      <c r="B205" s="3344" t="s">
        <v>4022</v>
      </c>
      <c r="C205" s="3337" t="s">
        <v>4092</v>
      </c>
      <c r="D205" s="3338">
        <v>106.79</v>
      </c>
      <c r="E205" s="3344" t="s">
        <v>3880</v>
      </c>
      <c r="F205" s="3344" t="s">
        <v>21</v>
      </c>
      <c r="G205" s="3345" t="s">
        <v>4080</v>
      </c>
      <c r="H205" s="3344" t="s">
        <v>4081</v>
      </c>
      <c r="I205" s="3347" t="s">
        <v>4082</v>
      </c>
      <c r="J205" s="3339"/>
    </row>
    <row r="206" spans="1:10">
      <c r="A206" s="3344" t="s">
        <v>3900</v>
      </c>
      <c r="B206" s="3344" t="s">
        <v>4022</v>
      </c>
      <c r="C206" s="3337" t="s">
        <v>4093</v>
      </c>
      <c r="D206" s="3338">
        <v>107.44</v>
      </c>
      <c r="E206" s="3344" t="s">
        <v>3880</v>
      </c>
      <c r="F206" s="3344" t="s">
        <v>21</v>
      </c>
      <c r="G206" s="3345" t="s">
        <v>4080</v>
      </c>
      <c r="H206" s="3344" t="s">
        <v>4081</v>
      </c>
      <c r="I206" s="3347" t="s">
        <v>4082</v>
      </c>
      <c r="J206" s="3339"/>
    </row>
    <row r="207" spans="1:10">
      <c r="A207" s="3344" t="s">
        <v>3900</v>
      </c>
      <c r="B207" s="3344" t="s">
        <v>4022</v>
      </c>
      <c r="C207" s="3337" t="s">
        <v>4094</v>
      </c>
      <c r="D207" s="3338">
        <v>141.12</v>
      </c>
      <c r="E207" s="3344" t="s">
        <v>3880</v>
      </c>
      <c r="F207" s="3344" t="s">
        <v>21</v>
      </c>
      <c r="G207" s="3345" t="s">
        <v>4095</v>
      </c>
      <c r="H207" s="3346" t="s">
        <v>4096</v>
      </c>
      <c r="I207" s="3346" t="s">
        <v>4097</v>
      </c>
      <c r="J207" s="3339"/>
    </row>
    <row r="208" spans="1:10">
      <c r="A208" s="3344" t="s">
        <v>3900</v>
      </c>
      <c r="B208" s="3344" t="s">
        <v>4022</v>
      </c>
      <c r="C208" s="3337" t="s">
        <v>4098</v>
      </c>
      <c r="D208" s="3338">
        <v>109.71</v>
      </c>
      <c r="E208" s="3344" t="s">
        <v>3880</v>
      </c>
      <c r="F208" s="3344" t="s">
        <v>21</v>
      </c>
      <c r="G208" s="3345" t="s">
        <v>4095</v>
      </c>
      <c r="H208" s="3346" t="s">
        <v>4096</v>
      </c>
      <c r="I208" s="3346" t="s">
        <v>4097</v>
      </c>
      <c r="J208" s="3339"/>
    </row>
    <row r="209" spans="1:10">
      <c r="A209" s="3344" t="s">
        <v>3900</v>
      </c>
      <c r="B209" s="3344" t="s">
        <v>4022</v>
      </c>
      <c r="C209" s="3337" t="s">
        <v>4099</v>
      </c>
      <c r="D209" s="3338">
        <v>141.12</v>
      </c>
      <c r="E209" s="3344" t="s">
        <v>3880</v>
      </c>
      <c r="F209" s="3344" t="s">
        <v>21</v>
      </c>
      <c r="G209" s="3345" t="s">
        <v>4095</v>
      </c>
      <c r="H209" s="3346" t="s">
        <v>4096</v>
      </c>
      <c r="I209" s="3346" t="s">
        <v>4097</v>
      </c>
      <c r="J209" s="3339"/>
    </row>
    <row r="210" spans="1:10">
      <c r="A210" s="3344" t="s">
        <v>3900</v>
      </c>
      <c r="B210" s="3344" t="s">
        <v>4022</v>
      </c>
      <c r="C210" s="3337" t="s">
        <v>4100</v>
      </c>
      <c r="D210" s="3338">
        <v>107.44</v>
      </c>
      <c r="E210" s="3344" t="s">
        <v>3880</v>
      </c>
      <c r="F210" s="3344" t="s">
        <v>21</v>
      </c>
      <c r="G210" s="3345" t="s">
        <v>4095</v>
      </c>
      <c r="H210" s="3346" t="s">
        <v>4096</v>
      </c>
      <c r="I210" s="3346" t="s">
        <v>4097</v>
      </c>
      <c r="J210" s="3339"/>
    </row>
    <row r="211" spans="1:10">
      <c r="A211" s="3344" t="s">
        <v>3900</v>
      </c>
      <c r="B211" s="3344" t="s">
        <v>4022</v>
      </c>
      <c r="C211" s="3337" t="s">
        <v>4101</v>
      </c>
      <c r="D211" s="3338">
        <v>106.79</v>
      </c>
      <c r="E211" s="3344" t="s">
        <v>3880</v>
      </c>
      <c r="F211" s="3344" t="s">
        <v>21</v>
      </c>
      <c r="G211" s="3345" t="s">
        <v>4095</v>
      </c>
      <c r="H211" s="3346" t="s">
        <v>4096</v>
      </c>
      <c r="I211" s="3346" t="s">
        <v>4097</v>
      </c>
      <c r="J211" s="3339"/>
    </row>
    <row r="212" spans="1:10">
      <c r="A212" s="3344" t="s">
        <v>3900</v>
      </c>
      <c r="B212" s="3344" t="s">
        <v>4022</v>
      </c>
      <c r="C212" s="3337" t="s">
        <v>4102</v>
      </c>
      <c r="D212" s="3338">
        <v>107.4</v>
      </c>
      <c r="E212" s="3344" t="s">
        <v>3880</v>
      </c>
      <c r="F212" s="3344" t="s">
        <v>21</v>
      </c>
      <c r="G212" s="3345" t="s">
        <v>4095</v>
      </c>
      <c r="H212" s="3346" t="s">
        <v>4096</v>
      </c>
      <c r="I212" s="3346" t="s">
        <v>4097</v>
      </c>
      <c r="J212" s="3339"/>
    </row>
    <row r="213" spans="1:10">
      <c r="A213" s="3344" t="s">
        <v>3900</v>
      </c>
      <c r="B213" s="3344" t="s">
        <v>4022</v>
      </c>
      <c r="C213" s="3337" t="s">
        <v>4103</v>
      </c>
      <c r="D213" s="3338">
        <v>146.99</v>
      </c>
      <c r="E213" s="3344" t="s">
        <v>3880</v>
      </c>
      <c r="F213" s="3344" t="s">
        <v>21</v>
      </c>
      <c r="G213" s="3345" t="s">
        <v>4095</v>
      </c>
      <c r="H213" s="3346" t="s">
        <v>4096</v>
      </c>
      <c r="I213" s="3346" t="s">
        <v>4097</v>
      </c>
      <c r="J213" s="3339"/>
    </row>
    <row r="214" spans="1:10">
      <c r="A214" s="3344" t="s">
        <v>3900</v>
      </c>
      <c r="B214" s="3344" t="s">
        <v>4022</v>
      </c>
      <c r="C214" s="3337" t="s">
        <v>4104</v>
      </c>
      <c r="D214" s="3338">
        <v>103.78</v>
      </c>
      <c r="E214" s="3344" t="s">
        <v>3880</v>
      </c>
      <c r="F214" s="3344" t="s">
        <v>21</v>
      </c>
      <c r="G214" s="3345" t="s">
        <v>4095</v>
      </c>
      <c r="H214" s="3346" t="s">
        <v>4096</v>
      </c>
      <c r="I214" s="3346" t="s">
        <v>4097</v>
      </c>
      <c r="J214" s="3339"/>
    </row>
    <row r="215" spans="1:10">
      <c r="A215" s="3344" t="s">
        <v>3900</v>
      </c>
      <c r="B215" s="3344" t="s">
        <v>4022</v>
      </c>
      <c r="C215" s="3337" t="s">
        <v>4105</v>
      </c>
      <c r="D215" s="3338">
        <v>146.99</v>
      </c>
      <c r="E215" s="3344" t="s">
        <v>3880</v>
      </c>
      <c r="F215" s="3344" t="s">
        <v>21</v>
      </c>
      <c r="G215" s="3345" t="s">
        <v>4095</v>
      </c>
      <c r="H215" s="3346" t="s">
        <v>4096</v>
      </c>
      <c r="I215" s="3346" t="s">
        <v>4097</v>
      </c>
      <c r="J215" s="3339"/>
    </row>
    <row r="216" spans="1:10">
      <c r="A216" s="3344" t="s">
        <v>3900</v>
      </c>
      <c r="B216" s="3344" t="s">
        <v>4022</v>
      </c>
      <c r="C216" s="3337" t="s">
        <v>4106</v>
      </c>
      <c r="D216" s="3338">
        <v>107.4</v>
      </c>
      <c r="E216" s="3344" t="s">
        <v>3880</v>
      </c>
      <c r="F216" s="3344" t="s">
        <v>21</v>
      </c>
      <c r="G216" s="3345" t="s">
        <v>4095</v>
      </c>
      <c r="H216" s="3346" t="s">
        <v>4096</v>
      </c>
      <c r="I216" s="3346" t="s">
        <v>4097</v>
      </c>
      <c r="J216" s="3339"/>
    </row>
    <row r="217" spans="1:10">
      <c r="A217" s="3344" t="s">
        <v>3900</v>
      </c>
      <c r="B217" s="3344" t="s">
        <v>4022</v>
      </c>
      <c r="C217" s="3337" t="s">
        <v>4107</v>
      </c>
      <c r="D217" s="3338">
        <v>106.79</v>
      </c>
      <c r="E217" s="3344" t="s">
        <v>3880</v>
      </c>
      <c r="F217" s="3344" t="s">
        <v>21</v>
      </c>
      <c r="G217" s="3345" t="s">
        <v>4095</v>
      </c>
      <c r="H217" s="3346" t="s">
        <v>4096</v>
      </c>
      <c r="I217" s="3346" t="s">
        <v>4097</v>
      </c>
      <c r="J217" s="3339"/>
    </row>
    <row r="218" spans="1:10">
      <c r="A218" s="3344" t="s">
        <v>3900</v>
      </c>
      <c r="B218" s="3344" t="s">
        <v>4022</v>
      </c>
      <c r="C218" s="3337" t="s">
        <v>4108</v>
      </c>
      <c r="D218" s="3338">
        <v>107.44</v>
      </c>
      <c r="E218" s="3344" t="s">
        <v>3880</v>
      </c>
      <c r="F218" s="3344" t="s">
        <v>21</v>
      </c>
      <c r="G218" s="3345" t="s">
        <v>4095</v>
      </c>
      <c r="H218" s="3346" t="s">
        <v>4096</v>
      </c>
      <c r="I218" s="3346" t="s">
        <v>4097</v>
      </c>
      <c r="J218" s="3339"/>
    </row>
    <row r="219" spans="1:10">
      <c r="A219" s="3344" t="s">
        <v>3900</v>
      </c>
      <c r="B219" s="3344" t="s">
        <v>4022</v>
      </c>
      <c r="C219" s="3337" t="s">
        <v>4109</v>
      </c>
      <c r="D219" s="3338">
        <v>141.12</v>
      </c>
      <c r="E219" s="3344" t="s">
        <v>3880</v>
      </c>
      <c r="F219" s="3344" t="s">
        <v>21</v>
      </c>
      <c r="G219" s="3345" t="s">
        <v>4080</v>
      </c>
      <c r="H219" s="3346" t="s">
        <v>4110</v>
      </c>
      <c r="I219" s="3346" t="s">
        <v>4111</v>
      </c>
      <c r="J219" s="3339"/>
    </row>
    <row r="220" spans="1:10">
      <c r="A220" s="3344" t="s">
        <v>3900</v>
      </c>
      <c r="B220" s="3344" t="s">
        <v>4022</v>
      </c>
      <c r="C220" s="3337" t="s">
        <v>4112</v>
      </c>
      <c r="D220" s="3338">
        <v>109.71</v>
      </c>
      <c r="E220" s="3344" t="s">
        <v>3880</v>
      </c>
      <c r="F220" s="3344" t="s">
        <v>21</v>
      </c>
      <c r="G220" s="3345" t="s">
        <v>4080</v>
      </c>
      <c r="H220" s="3346" t="s">
        <v>4110</v>
      </c>
      <c r="I220" s="3346" t="s">
        <v>4111</v>
      </c>
      <c r="J220" s="3339"/>
    </row>
    <row r="221" spans="1:10">
      <c r="A221" s="3344" t="s">
        <v>3900</v>
      </c>
      <c r="B221" s="3344" t="s">
        <v>4022</v>
      </c>
      <c r="C221" s="3337" t="s">
        <v>4113</v>
      </c>
      <c r="D221" s="3338">
        <v>141.12</v>
      </c>
      <c r="E221" s="3344" t="s">
        <v>3880</v>
      </c>
      <c r="F221" s="3344" t="s">
        <v>21</v>
      </c>
      <c r="G221" s="3345" t="s">
        <v>4080</v>
      </c>
      <c r="H221" s="3346" t="s">
        <v>4110</v>
      </c>
      <c r="I221" s="3346" t="s">
        <v>4111</v>
      </c>
      <c r="J221" s="3339"/>
    </row>
    <row r="222" spans="1:10">
      <c r="A222" s="3344" t="s">
        <v>3900</v>
      </c>
      <c r="B222" s="3344" t="s">
        <v>4022</v>
      </c>
      <c r="C222" s="3337" t="s">
        <v>4114</v>
      </c>
      <c r="D222" s="3338">
        <v>107.44</v>
      </c>
      <c r="E222" s="3344" t="s">
        <v>3880</v>
      </c>
      <c r="F222" s="3344" t="s">
        <v>21</v>
      </c>
      <c r="G222" s="3345" t="s">
        <v>4080</v>
      </c>
      <c r="H222" s="3346" t="s">
        <v>4110</v>
      </c>
      <c r="I222" s="3346" t="s">
        <v>4111</v>
      </c>
      <c r="J222" s="3339"/>
    </row>
    <row r="223" spans="1:10">
      <c r="A223" s="3344" t="s">
        <v>3900</v>
      </c>
      <c r="B223" s="3344" t="s">
        <v>4022</v>
      </c>
      <c r="C223" s="3337" t="s">
        <v>4115</v>
      </c>
      <c r="D223" s="3338">
        <v>106.79</v>
      </c>
      <c r="E223" s="3344" t="s">
        <v>3880</v>
      </c>
      <c r="F223" s="3344" t="s">
        <v>21</v>
      </c>
      <c r="G223" s="3345" t="s">
        <v>4080</v>
      </c>
      <c r="H223" s="3346" t="s">
        <v>4110</v>
      </c>
      <c r="I223" s="3346" t="s">
        <v>4111</v>
      </c>
      <c r="J223" s="3339"/>
    </row>
    <row r="224" spans="1:10">
      <c r="A224" s="3344" t="s">
        <v>3900</v>
      </c>
      <c r="B224" s="3344" t="s">
        <v>4022</v>
      </c>
      <c r="C224" s="3337" t="s">
        <v>4116</v>
      </c>
      <c r="D224" s="3338">
        <v>107.4</v>
      </c>
      <c r="E224" s="3344" t="s">
        <v>3880</v>
      </c>
      <c r="F224" s="3344" t="s">
        <v>21</v>
      </c>
      <c r="G224" s="3345" t="s">
        <v>4080</v>
      </c>
      <c r="H224" s="3346" t="s">
        <v>4110</v>
      </c>
      <c r="I224" s="3346" t="s">
        <v>4111</v>
      </c>
      <c r="J224" s="3339"/>
    </row>
    <row r="225" spans="1:10">
      <c r="A225" s="3344" t="s">
        <v>3900</v>
      </c>
      <c r="B225" s="3344" t="s">
        <v>4022</v>
      </c>
      <c r="C225" s="3337" t="s">
        <v>4117</v>
      </c>
      <c r="D225" s="3338">
        <v>146.99</v>
      </c>
      <c r="E225" s="3344" t="s">
        <v>3880</v>
      </c>
      <c r="F225" s="3344" t="s">
        <v>21</v>
      </c>
      <c r="G225" s="3345" t="s">
        <v>4080</v>
      </c>
      <c r="H225" s="3346" t="s">
        <v>4110</v>
      </c>
      <c r="I225" s="3346" t="s">
        <v>4111</v>
      </c>
      <c r="J225" s="3339"/>
    </row>
    <row r="226" spans="1:10">
      <c r="A226" s="3344" t="s">
        <v>3900</v>
      </c>
      <c r="B226" s="3344" t="s">
        <v>4022</v>
      </c>
      <c r="C226" s="3337" t="s">
        <v>4118</v>
      </c>
      <c r="D226" s="3338">
        <v>103.78</v>
      </c>
      <c r="E226" s="3344" t="s">
        <v>3880</v>
      </c>
      <c r="F226" s="3344" t="s">
        <v>21</v>
      </c>
      <c r="G226" s="3345" t="s">
        <v>4080</v>
      </c>
      <c r="H226" s="3346" t="s">
        <v>4110</v>
      </c>
      <c r="I226" s="3346" t="s">
        <v>4111</v>
      </c>
      <c r="J226" s="3339"/>
    </row>
    <row r="227" spans="1:10">
      <c r="A227" s="3344" t="s">
        <v>3900</v>
      </c>
      <c r="B227" s="3344" t="s">
        <v>4022</v>
      </c>
      <c r="C227" s="3337" t="s">
        <v>4119</v>
      </c>
      <c r="D227" s="3338">
        <v>146.99</v>
      </c>
      <c r="E227" s="3344" t="s">
        <v>3880</v>
      </c>
      <c r="F227" s="3344" t="s">
        <v>21</v>
      </c>
      <c r="G227" s="3345" t="s">
        <v>4080</v>
      </c>
      <c r="H227" s="3346" t="s">
        <v>4110</v>
      </c>
      <c r="I227" s="3346" t="s">
        <v>4111</v>
      </c>
      <c r="J227" s="3339"/>
    </row>
    <row r="228" spans="1:10">
      <c r="A228" s="3344" t="s">
        <v>3900</v>
      </c>
      <c r="B228" s="3344" t="s">
        <v>4022</v>
      </c>
      <c r="C228" s="3337" t="s">
        <v>4120</v>
      </c>
      <c r="D228" s="3338">
        <v>107.4</v>
      </c>
      <c r="E228" s="3344" t="s">
        <v>3880</v>
      </c>
      <c r="F228" s="3344" t="s">
        <v>21</v>
      </c>
      <c r="G228" s="3345" t="s">
        <v>4080</v>
      </c>
      <c r="H228" s="3346" t="s">
        <v>4110</v>
      </c>
      <c r="I228" s="3346" t="s">
        <v>4111</v>
      </c>
      <c r="J228" s="3339"/>
    </row>
    <row r="229" spans="1:10">
      <c r="A229" s="3344" t="s">
        <v>3900</v>
      </c>
      <c r="B229" s="3344" t="s">
        <v>4022</v>
      </c>
      <c r="C229" s="3337" t="s">
        <v>4121</v>
      </c>
      <c r="D229" s="3338">
        <v>106.79</v>
      </c>
      <c r="E229" s="3344" t="s">
        <v>3880</v>
      </c>
      <c r="F229" s="3344" t="s">
        <v>21</v>
      </c>
      <c r="G229" s="3345" t="s">
        <v>4080</v>
      </c>
      <c r="H229" s="3346" t="s">
        <v>4110</v>
      </c>
      <c r="I229" s="3346" t="s">
        <v>4111</v>
      </c>
      <c r="J229" s="3339"/>
    </row>
    <row r="230" spans="1:10">
      <c r="A230" s="3344" t="s">
        <v>3900</v>
      </c>
      <c r="B230" s="3344" t="s">
        <v>4022</v>
      </c>
      <c r="C230" s="3337" t="s">
        <v>4122</v>
      </c>
      <c r="D230" s="3338">
        <v>107.44</v>
      </c>
      <c r="E230" s="3344" t="s">
        <v>3880</v>
      </c>
      <c r="F230" s="3344" t="s">
        <v>21</v>
      </c>
      <c r="G230" s="3345" t="s">
        <v>4080</v>
      </c>
      <c r="H230" s="3346" t="s">
        <v>4110</v>
      </c>
      <c r="I230" s="3346" t="s">
        <v>4111</v>
      </c>
      <c r="J230" s="3339"/>
    </row>
    <row r="231" spans="1:10">
      <c r="A231" s="3344" t="s">
        <v>3900</v>
      </c>
      <c r="B231" s="3344" t="s">
        <v>4123</v>
      </c>
      <c r="C231" s="3337" t="s">
        <v>3879</v>
      </c>
      <c r="D231" s="3338">
        <v>160.51</v>
      </c>
      <c r="E231" s="3344" t="s">
        <v>3880</v>
      </c>
      <c r="F231" s="3344" t="s">
        <v>673</v>
      </c>
      <c r="G231" s="3345" t="s">
        <v>4124</v>
      </c>
      <c r="H231" s="3344" t="s">
        <v>3891</v>
      </c>
      <c r="I231" s="3346" t="s">
        <v>3883</v>
      </c>
      <c r="J231" s="3339"/>
    </row>
    <row r="232" spans="1:10">
      <c r="A232" s="3344" t="s">
        <v>3900</v>
      </c>
      <c r="B232" s="3344" t="s">
        <v>4123</v>
      </c>
      <c r="C232" s="3337" t="s">
        <v>3884</v>
      </c>
      <c r="D232" s="3338">
        <v>84.11</v>
      </c>
      <c r="E232" s="3344" t="s">
        <v>3880</v>
      </c>
      <c r="F232" s="3344" t="s">
        <v>673</v>
      </c>
      <c r="G232" s="3345" t="s">
        <v>4124</v>
      </c>
      <c r="H232" s="3344" t="s">
        <v>3891</v>
      </c>
      <c r="I232" s="3346" t="s">
        <v>3883</v>
      </c>
      <c r="J232" s="3339"/>
    </row>
    <row r="233" spans="1:10">
      <c r="A233" s="3344" t="s">
        <v>3900</v>
      </c>
      <c r="B233" s="3344" t="s">
        <v>4123</v>
      </c>
      <c r="C233" s="3337" t="s">
        <v>3888</v>
      </c>
      <c r="D233" s="3338">
        <v>83.88</v>
      </c>
      <c r="E233" s="3344" t="s">
        <v>3880</v>
      </c>
      <c r="F233" s="3344" t="s">
        <v>673</v>
      </c>
      <c r="G233" s="3345" t="s">
        <v>4124</v>
      </c>
      <c r="H233" s="3344" t="s">
        <v>3891</v>
      </c>
      <c r="I233" s="3346" t="s">
        <v>3883</v>
      </c>
      <c r="J233" s="3339"/>
    </row>
    <row r="234" spans="1:10" ht="24">
      <c r="A234" s="3344" t="s">
        <v>3900</v>
      </c>
      <c r="B234" s="3344" t="s">
        <v>4123</v>
      </c>
      <c r="C234" s="3337" t="s">
        <v>3889</v>
      </c>
      <c r="D234" s="3338">
        <v>146.91999999999999</v>
      </c>
      <c r="E234" s="3344" t="s">
        <v>3880</v>
      </c>
      <c r="F234" s="3344" t="s">
        <v>673</v>
      </c>
      <c r="G234" s="3345" t="s">
        <v>4125</v>
      </c>
      <c r="H234" s="3344" t="s">
        <v>4126</v>
      </c>
      <c r="I234" s="3346" t="s">
        <v>3887</v>
      </c>
      <c r="J234" s="3339"/>
    </row>
    <row r="235" spans="1:10" ht="24">
      <c r="A235" s="3344" t="s">
        <v>3900</v>
      </c>
      <c r="B235" s="3344" t="s">
        <v>4123</v>
      </c>
      <c r="C235" s="3337" t="s">
        <v>3892</v>
      </c>
      <c r="D235" s="3338">
        <v>176.13</v>
      </c>
      <c r="E235" s="3344" t="s">
        <v>3880</v>
      </c>
      <c r="F235" s="3344" t="s">
        <v>673</v>
      </c>
      <c r="G235" s="3345" t="s">
        <v>4127</v>
      </c>
      <c r="H235" s="3346" t="s">
        <v>4128</v>
      </c>
      <c r="I235" s="3346" t="s">
        <v>3883</v>
      </c>
      <c r="J235" s="3339"/>
    </row>
    <row r="236" spans="1:10" ht="24">
      <c r="A236" s="3344" t="s">
        <v>3900</v>
      </c>
      <c r="B236" s="3344" t="s">
        <v>4123</v>
      </c>
      <c r="C236" s="3337">
        <v>201</v>
      </c>
      <c r="D236" s="3338">
        <v>208.5</v>
      </c>
      <c r="E236" s="3344" t="s">
        <v>3880</v>
      </c>
      <c r="F236" s="3344" t="s">
        <v>673</v>
      </c>
      <c r="G236" s="3345" t="s">
        <v>4019</v>
      </c>
      <c r="H236" s="3344" t="s">
        <v>4020</v>
      </c>
      <c r="I236" s="3346" t="s">
        <v>4021</v>
      </c>
      <c r="J236" s="3339"/>
    </row>
    <row r="237" spans="1:10" ht="24">
      <c r="A237" s="3344" t="s">
        <v>3900</v>
      </c>
      <c r="B237" s="3344" t="s">
        <v>4123</v>
      </c>
      <c r="C237" s="3337">
        <v>202</v>
      </c>
      <c r="D237" s="3338">
        <v>180.54</v>
      </c>
      <c r="E237" s="3344" t="s">
        <v>3880</v>
      </c>
      <c r="F237" s="3344" t="s">
        <v>673</v>
      </c>
      <c r="G237" s="3345" t="s">
        <v>4019</v>
      </c>
      <c r="H237" s="3344" t="s">
        <v>4020</v>
      </c>
      <c r="I237" s="3346" t="s">
        <v>4021</v>
      </c>
      <c r="J237" s="3339"/>
    </row>
    <row r="238" spans="1:10" ht="24">
      <c r="A238" s="3344" t="s">
        <v>3900</v>
      </c>
      <c r="B238" s="3344" t="s">
        <v>4123</v>
      </c>
      <c r="C238" s="3337">
        <v>203</v>
      </c>
      <c r="D238" s="3338">
        <v>407.34</v>
      </c>
      <c r="E238" s="3344" t="s">
        <v>3880</v>
      </c>
      <c r="F238" s="3344" t="s">
        <v>673</v>
      </c>
      <c r="G238" s="3345" t="s">
        <v>4019</v>
      </c>
      <c r="H238" s="3344" t="s">
        <v>4020</v>
      </c>
      <c r="I238" s="3346" t="s">
        <v>4021</v>
      </c>
      <c r="J238" s="3339"/>
    </row>
    <row r="239" spans="1:10" ht="24">
      <c r="A239" s="3344" t="s">
        <v>3900</v>
      </c>
      <c r="B239" s="3344" t="s">
        <v>4123</v>
      </c>
      <c r="C239" s="3337" t="s">
        <v>3940</v>
      </c>
      <c r="D239" s="3338">
        <v>128.06</v>
      </c>
      <c r="E239" s="3344" t="s">
        <v>3880</v>
      </c>
      <c r="F239" s="3344" t="s">
        <v>21</v>
      </c>
      <c r="G239" s="3348" t="s">
        <v>3939</v>
      </c>
      <c r="H239" s="3346" t="s">
        <v>3924</v>
      </c>
      <c r="I239" s="3346" t="s">
        <v>3937</v>
      </c>
      <c r="J239" s="3339"/>
    </row>
    <row r="240" spans="1:10" ht="24">
      <c r="A240" s="3344" t="s">
        <v>3900</v>
      </c>
      <c r="B240" s="3344" t="s">
        <v>4123</v>
      </c>
      <c r="C240" s="3337" t="s">
        <v>3941</v>
      </c>
      <c r="D240" s="3338">
        <v>92.23</v>
      </c>
      <c r="E240" s="3344" t="s">
        <v>3880</v>
      </c>
      <c r="F240" s="3344" t="s">
        <v>21</v>
      </c>
      <c r="G240" s="3348" t="s">
        <v>3939</v>
      </c>
      <c r="H240" s="3346" t="s">
        <v>3924</v>
      </c>
      <c r="I240" s="3346" t="s">
        <v>3937</v>
      </c>
      <c r="J240" s="3339"/>
    </row>
    <row r="241" spans="1:10" ht="24">
      <c r="A241" s="3344" t="s">
        <v>3900</v>
      </c>
      <c r="B241" s="3344" t="s">
        <v>4123</v>
      </c>
      <c r="C241" s="3337" t="s">
        <v>3942</v>
      </c>
      <c r="D241" s="3338">
        <v>90.54</v>
      </c>
      <c r="E241" s="3344" t="s">
        <v>3880</v>
      </c>
      <c r="F241" s="3344" t="s">
        <v>21</v>
      </c>
      <c r="G241" s="3348" t="s">
        <v>3939</v>
      </c>
      <c r="H241" s="3346" t="s">
        <v>3924</v>
      </c>
      <c r="I241" s="3346" t="s">
        <v>3937</v>
      </c>
      <c r="J241" s="3339"/>
    </row>
    <row r="242" spans="1:10" ht="24">
      <c r="A242" s="3344" t="s">
        <v>3900</v>
      </c>
      <c r="B242" s="3344" t="s">
        <v>4123</v>
      </c>
      <c r="C242" s="3337" t="s">
        <v>3943</v>
      </c>
      <c r="D242" s="3338">
        <v>134.41999999999999</v>
      </c>
      <c r="E242" s="3344" t="s">
        <v>3880</v>
      </c>
      <c r="F242" s="3344" t="s">
        <v>21</v>
      </c>
      <c r="G242" s="3348" t="s">
        <v>3939</v>
      </c>
      <c r="H242" s="3346" t="s">
        <v>3924</v>
      </c>
      <c r="I242" s="3346" t="s">
        <v>3937</v>
      </c>
      <c r="J242" s="3339"/>
    </row>
    <row r="243" spans="1:10" ht="24">
      <c r="A243" s="3344" t="s">
        <v>3900</v>
      </c>
      <c r="B243" s="3344" t="s">
        <v>4123</v>
      </c>
      <c r="C243" s="3337" t="s">
        <v>3944</v>
      </c>
      <c r="D243" s="3338">
        <v>134.41999999999999</v>
      </c>
      <c r="E243" s="3344" t="s">
        <v>3880</v>
      </c>
      <c r="F243" s="3344" t="s">
        <v>21</v>
      </c>
      <c r="G243" s="3348" t="s">
        <v>3939</v>
      </c>
      <c r="H243" s="3346" t="s">
        <v>3924</v>
      </c>
      <c r="I243" s="3346" t="s">
        <v>3937</v>
      </c>
      <c r="J243" s="3339"/>
    </row>
    <row r="244" spans="1:10" ht="24">
      <c r="A244" s="3344" t="s">
        <v>3900</v>
      </c>
      <c r="B244" s="3344" t="s">
        <v>4123</v>
      </c>
      <c r="C244" s="3337" t="s">
        <v>3945</v>
      </c>
      <c r="D244" s="3338">
        <v>90.54</v>
      </c>
      <c r="E244" s="3344" t="s">
        <v>3880</v>
      </c>
      <c r="F244" s="3344" t="s">
        <v>21</v>
      </c>
      <c r="G244" s="3348" t="s">
        <v>3939</v>
      </c>
      <c r="H244" s="3346" t="s">
        <v>3924</v>
      </c>
      <c r="I244" s="3346" t="s">
        <v>3937</v>
      </c>
      <c r="J244" s="3339"/>
    </row>
    <row r="245" spans="1:10" ht="24">
      <c r="A245" s="3344" t="s">
        <v>3900</v>
      </c>
      <c r="B245" s="3344" t="s">
        <v>4123</v>
      </c>
      <c r="C245" s="3337" t="s">
        <v>3950</v>
      </c>
      <c r="D245" s="3338">
        <v>148.88</v>
      </c>
      <c r="E245" s="3344" t="s">
        <v>3880</v>
      </c>
      <c r="F245" s="3344" t="s">
        <v>21</v>
      </c>
      <c r="G245" s="3348" t="s">
        <v>3939</v>
      </c>
      <c r="H245" s="3346" t="s">
        <v>3924</v>
      </c>
      <c r="I245" s="3346" t="s">
        <v>3937</v>
      </c>
      <c r="J245" s="3339"/>
    </row>
    <row r="246" spans="1:10" ht="24">
      <c r="A246" s="3344" t="s">
        <v>3900</v>
      </c>
      <c r="B246" s="3344" t="s">
        <v>4123</v>
      </c>
      <c r="C246" s="3337" t="s">
        <v>3951</v>
      </c>
      <c r="D246" s="3338">
        <v>282.02</v>
      </c>
      <c r="E246" s="3344" t="s">
        <v>3880</v>
      </c>
      <c r="F246" s="3344" t="s">
        <v>21</v>
      </c>
      <c r="G246" s="3348" t="s">
        <v>3939</v>
      </c>
      <c r="H246" s="3346" t="s">
        <v>3924</v>
      </c>
      <c r="I246" s="3346" t="s">
        <v>3937</v>
      </c>
      <c r="J246" s="3339"/>
    </row>
    <row r="247" spans="1:10" ht="24">
      <c r="A247" s="3344" t="s">
        <v>3900</v>
      </c>
      <c r="B247" s="3344" t="s">
        <v>4123</v>
      </c>
      <c r="C247" s="3337" t="s">
        <v>3952</v>
      </c>
      <c r="D247" s="3338">
        <v>103.37</v>
      </c>
      <c r="E247" s="3344" t="s">
        <v>3880</v>
      </c>
      <c r="F247" s="3344" t="s">
        <v>21</v>
      </c>
      <c r="G247" s="3348" t="s">
        <v>3939</v>
      </c>
      <c r="H247" s="3346" t="s">
        <v>3924</v>
      </c>
      <c r="I247" s="3346" t="s">
        <v>3937</v>
      </c>
      <c r="J247" s="3339"/>
    </row>
    <row r="248" spans="1:10" ht="24">
      <c r="A248" s="3344" t="s">
        <v>3900</v>
      </c>
      <c r="B248" s="3344" t="s">
        <v>4123</v>
      </c>
      <c r="C248" s="3337" t="s">
        <v>3953</v>
      </c>
      <c r="D248" s="3338">
        <v>104.28</v>
      </c>
      <c r="E248" s="3344" t="s">
        <v>3880</v>
      </c>
      <c r="F248" s="3344" t="s">
        <v>21</v>
      </c>
      <c r="G248" s="3348" t="s">
        <v>3939</v>
      </c>
      <c r="H248" s="3346" t="s">
        <v>3924</v>
      </c>
      <c r="I248" s="3346" t="s">
        <v>3937</v>
      </c>
      <c r="J248" s="3339"/>
    </row>
    <row r="249" spans="1:10" ht="24">
      <c r="A249" s="3344" t="s">
        <v>3900</v>
      </c>
      <c r="B249" s="3344" t="s">
        <v>4123</v>
      </c>
      <c r="C249" s="3337" t="s">
        <v>3954</v>
      </c>
      <c r="D249" s="3338">
        <v>104.28</v>
      </c>
      <c r="E249" s="3344" t="s">
        <v>3880</v>
      </c>
      <c r="F249" s="3344" t="s">
        <v>21</v>
      </c>
      <c r="G249" s="3348" t="s">
        <v>3939</v>
      </c>
      <c r="H249" s="3346" t="s">
        <v>3924</v>
      </c>
      <c r="I249" s="3346" t="s">
        <v>3937</v>
      </c>
      <c r="J249" s="3339"/>
    </row>
    <row r="250" spans="1:10" ht="24">
      <c r="A250" s="3344" t="s">
        <v>3900</v>
      </c>
      <c r="B250" s="3344" t="s">
        <v>4123</v>
      </c>
      <c r="C250" s="3337" t="s">
        <v>3955</v>
      </c>
      <c r="D250" s="3338">
        <v>154.58000000000001</v>
      </c>
      <c r="E250" s="3344" t="s">
        <v>3880</v>
      </c>
      <c r="F250" s="3344" t="s">
        <v>21</v>
      </c>
      <c r="G250" s="3348" t="s">
        <v>3939</v>
      </c>
      <c r="H250" s="3346" t="s">
        <v>3924</v>
      </c>
      <c r="I250" s="3346" t="s">
        <v>3937</v>
      </c>
      <c r="J250" s="3339"/>
    </row>
    <row r="251" spans="1:10" ht="24">
      <c r="A251" s="3344" t="s">
        <v>3900</v>
      </c>
      <c r="B251" s="3344" t="s">
        <v>4123</v>
      </c>
      <c r="C251" s="3337" t="s">
        <v>3956</v>
      </c>
      <c r="D251" s="3338">
        <v>282.02</v>
      </c>
      <c r="E251" s="3344" t="s">
        <v>3880</v>
      </c>
      <c r="F251" s="3344" t="s">
        <v>21</v>
      </c>
      <c r="G251" s="3348" t="s">
        <v>3939</v>
      </c>
      <c r="H251" s="3346" t="s">
        <v>3924</v>
      </c>
      <c r="I251" s="3346" t="s">
        <v>3937</v>
      </c>
      <c r="J251" s="3339"/>
    </row>
    <row r="252" spans="1:10" ht="24">
      <c r="A252" s="3344" t="s">
        <v>3900</v>
      </c>
      <c r="B252" s="3344" t="s">
        <v>4123</v>
      </c>
      <c r="C252" s="3337" t="s">
        <v>3957</v>
      </c>
      <c r="D252" s="3338">
        <v>104.28</v>
      </c>
      <c r="E252" s="3344" t="s">
        <v>3880</v>
      </c>
      <c r="F252" s="3344" t="s">
        <v>21</v>
      </c>
      <c r="G252" s="3348" t="s">
        <v>3939</v>
      </c>
      <c r="H252" s="3346" t="s">
        <v>3924</v>
      </c>
      <c r="I252" s="3346" t="s">
        <v>3937</v>
      </c>
      <c r="J252" s="3339"/>
    </row>
    <row r="253" spans="1:10" ht="24">
      <c r="A253" s="3344" t="s">
        <v>3900</v>
      </c>
      <c r="B253" s="3344" t="s">
        <v>4123</v>
      </c>
      <c r="C253" s="3337" t="s">
        <v>3958</v>
      </c>
      <c r="D253" s="3338">
        <v>104.28</v>
      </c>
      <c r="E253" s="3344" t="s">
        <v>3880</v>
      </c>
      <c r="F253" s="3344" t="s">
        <v>21</v>
      </c>
      <c r="G253" s="3348" t="s">
        <v>3939</v>
      </c>
      <c r="H253" s="3346" t="s">
        <v>3924</v>
      </c>
      <c r="I253" s="3346" t="s">
        <v>3937</v>
      </c>
      <c r="J253" s="3339"/>
    </row>
    <row r="254" spans="1:10" ht="24">
      <c r="A254" s="3344" t="s">
        <v>3900</v>
      </c>
      <c r="B254" s="3344" t="s">
        <v>4123</v>
      </c>
      <c r="C254" s="3337" t="s">
        <v>3959</v>
      </c>
      <c r="D254" s="3338">
        <v>104.28</v>
      </c>
      <c r="E254" s="3344" t="s">
        <v>3880</v>
      </c>
      <c r="F254" s="3344" t="s">
        <v>21</v>
      </c>
      <c r="G254" s="3348" t="s">
        <v>3939</v>
      </c>
      <c r="H254" s="3346" t="s">
        <v>3924</v>
      </c>
      <c r="I254" s="3346" t="s">
        <v>3937</v>
      </c>
      <c r="J254" s="3339"/>
    </row>
    <row r="255" spans="1:10">
      <c r="A255" s="3344" t="s">
        <v>3900</v>
      </c>
      <c r="B255" s="3344" t="s">
        <v>4123</v>
      </c>
      <c r="C255" s="3337" t="s">
        <v>3960</v>
      </c>
      <c r="D255" s="3338">
        <v>148.88</v>
      </c>
      <c r="E255" s="3344" t="s">
        <v>3880</v>
      </c>
      <c r="F255" s="3344" t="s">
        <v>21</v>
      </c>
      <c r="G255" s="3344" t="s">
        <v>4129</v>
      </c>
      <c r="H255" s="3344"/>
      <c r="I255" s="3347"/>
      <c r="J255" s="3339"/>
    </row>
    <row r="256" spans="1:10">
      <c r="A256" s="3344" t="s">
        <v>3900</v>
      </c>
      <c r="B256" s="3344" t="s">
        <v>4123</v>
      </c>
      <c r="C256" s="3337" t="s">
        <v>3961</v>
      </c>
      <c r="D256" s="3338">
        <v>282.02</v>
      </c>
      <c r="E256" s="3344" t="s">
        <v>3880</v>
      </c>
      <c r="F256" s="3344" t="s">
        <v>21</v>
      </c>
      <c r="G256" s="3344" t="s">
        <v>4129</v>
      </c>
      <c r="H256" s="3344"/>
      <c r="I256" s="3347"/>
      <c r="J256" s="3339"/>
    </row>
    <row r="257" spans="1:10">
      <c r="A257" s="3344" t="s">
        <v>3900</v>
      </c>
      <c r="B257" s="3344" t="s">
        <v>4123</v>
      </c>
      <c r="C257" s="3337" t="s">
        <v>3962</v>
      </c>
      <c r="D257" s="3338">
        <v>103.37</v>
      </c>
      <c r="E257" s="3344" t="s">
        <v>3880</v>
      </c>
      <c r="F257" s="3344" t="s">
        <v>21</v>
      </c>
      <c r="G257" s="3344" t="s">
        <v>4129</v>
      </c>
      <c r="H257" s="3344"/>
      <c r="I257" s="3347"/>
      <c r="J257" s="3339"/>
    </row>
    <row r="258" spans="1:10">
      <c r="A258" s="3344" t="s">
        <v>3900</v>
      </c>
      <c r="B258" s="3344" t="s">
        <v>4123</v>
      </c>
      <c r="C258" s="3337" t="s">
        <v>3963</v>
      </c>
      <c r="D258" s="3338">
        <v>104.28</v>
      </c>
      <c r="E258" s="3344" t="s">
        <v>3880</v>
      </c>
      <c r="F258" s="3344" t="s">
        <v>21</v>
      </c>
      <c r="G258" s="3344" t="s">
        <v>4129</v>
      </c>
      <c r="H258" s="3344"/>
      <c r="I258" s="3347"/>
      <c r="J258" s="3339"/>
    </row>
    <row r="259" spans="1:10">
      <c r="A259" s="3344" t="s">
        <v>3900</v>
      </c>
      <c r="B259" s="3344" t="s">
        <v>4123</v>
      </c>
      <c r="C259" s="3337" t="s">
        <v>3964</v>
      </c>
      <c r="D259" s="3338">
        <v>104.28</v>
      </c>
      <c r="E259" s="3344" t="s">
        <v>3880</v>
      </c>
      <c r="F259" s="3344" t="s">
        <v>21</v>
      </c>
      <c r="G259" s="3344" t="s">
        <v>4129</v>
      </c>
      <c r="H259" s="3344"/>
      <c r="I259" s="3347"/>
      <c r="J259" s="3339"/>
    </row>
    <row r="260" spans="1:10">
      <c r="A260" s="3344" t="s">
        <v>3900</v>
      </c>
      <c r="B260" s="3344" t="s">
        <v>4123</v>
      </c>
      <c r="C260" s="3337" t="s">
        <v>3965</v>
      </c>
      <c r="D260" s="3338">
        <v>154.58000000000001</v>
      </c>
      <c r="E260" s="3344" t="s">
        <v>3880</v>
      </c>
      <c r="F260" s="3344" t="s">
        <v>21</v>
      </c>
      <c r="G260" s="3344" t="s">
        <v>4129</v>
      </c>
      <c r="H260" s="3344"/>
      <c r="I260" s="3347"/>
      <c r="J260" s="3339"/>
    </row>
    <row r="261" spans="1:10">
      <c r="A261" s="3344" t="s">
        <v>3900</v>
      </c>
      <c r="B261" s="3344" t="s">
        <v>4123</v>
      </c>
      <c r="C261" s="3337" t="s">
        <v>3966</v>
      </c>
      <c r="D261" s="3338">
        <v>282.02</v>
      </c>
      <c r="E261" s="3344" t="s">
        <v>3880</v>
      </c>
      <c r="F261" s="3344" t="s">
        <v>21</v>
      </c>
      <c r="G261" s="3344" t="s">
        <v>4129</v>
      </c>
      <c r="H261" s="3344"/>
      <c r="I261" s="3347"/>
      <c r="J261" s="3339"/>
    </row>
    <row r="262" spans="1:10">
      <c r="A262" s="3344" t="s">
        <v>3900</v>
      </c>
      <c r="B262" s="3344" t="s">
        <v>4123</v>
      </c>
      <c r="C262" s="3337" t="s">
        <v>3967</v>
      </c>
      <c r="D262" s="3338">
        <v>104.28</v>
      </c>
      <c r="E262" s="3344" t="s">
        <v>3880</v>
      </c>
      <c r="F262" s="3344" t="s">
        <v>21</v>
      </c>
      <c r="G262" s="3344" t="s">
        <v>4129</v>
      </c>
      <c r="H262" s="3344"/>
      <c r="I262" s="3347"/>
      <c r="J262" s="3339"/>
    </row>
    <row r="263" spans="1:10">
      <c r="A263" s="3344" t="s">
        <v>3900</v>
      </c>
      <c r="B263" s="3344" t="s">
        <v>4123</v>
      </c>
      <c r="C263" s="3337" t="s">
        <v>3968</v>
      </c>
      <c r="D263" s="3338">
        <v>104.28</v>
      </c>
      <c r="E263" s="3344" t="s">
        <v>3880</v>
      </c>
      <c r="F263" s="3344" t="s">
        <v>21</v>
      </c>
      <c r="G263" s="3344" t="s">
        <v>4129</v>
      </c>
      <c r="H263" s="3344"/>
      <c r="I263" s="3347"/>
      <c r="J263" s="3339"/>
    </row>
    <row r="264" spans="1:10">
      <c r="A264" s="3344" t="s">
        <v>3900</v>
      </c>
      <c r="B264" s="3344" t="s">
        <v>4123</v>
      </c>
      <c r="C264" s="3337" t="s">
        <v>3969</v>
      </c>
      <c r="D264" s="3338">
        <v>104.28</v>
      </c>
      <c r="E264" s="3344" t="s">
        <v>3880</v>
      </c>
      <c r="F264" s="3344" t="s">
        <v>21</v>
      </c>
      <c r="G264" s="3344" t="s">
        <v>4129</v>
      </c>
      <c r="H264" s="3344"/>
      <c r="I264" s="3347"/>
      <c r="J264" s="3339"/>
    </row>
    <row r="265" spans="1:10">
      <c r="A265" s="3344" t="s">
        <v>3900</v>
      </c>
      <c r="B265" s="3344" t="s">
        <v>4123</v>
      </c>
      <c r="C265" s="3337" t="s">
        <v>3970</v>
      </c>
      <c r="D265" s="3338">
        <v>148.88</v>
      </c>
      <c r="E265" s="3344" t="s">
        <v>3880</v>
      </c>
      <c r="F265" s="3344" t="s">
        <v>21</v>
      </c>
      <c r="G265" s="3345" t="s">
        <v>4130</v>
      </c>
      <c r="H265" s="3346" t="s">
        <v>4131</v>
      </c>
      <c r="I265" s="3346" t="s">
        <v>4132</v>
      </c>
      <c r="J265" s="3339"/>
    </row>
    <row r="266" spans="1:10" ht="24">
      <c r="A266" s="3344" t="s">
        <v>3900</v>
      </c>
      <c r="B266" s="3344" t="s">
        <v>4123</v>
      </c>
      <c r="C266" s="3337" t="s">
        <v>3971</v>
      </c>
      <c r="D266" s="3338">
        <v>282.02</v>
      </c>
      <c r="E266" s="3344" t="s">
        <v>3880</v>
      </c>
      <c r="F266" s="3344" t="s">
        <v>21</v>
      </c>
      <c r="G266" s="3345" t="s">
        <v>4133</v>
      </c>
      <c r="H266" s="3346" t="s">
        <v>4026</v>
      </c>
      <c r="I266" s="3346" t="s">
        <v>4134</v>
      </c>
      <c r="J266" s="3339"/>
    </row>
    <row r="267" spans="1:10" ht="24">
      <c r="A267" s="3344" t="s">
        <v>3900</v>
      </c>
      <c r="B267" s="3344" t="s">
        <v>4123</v>
      </c>
      <c r="C267" s="3337" t="s">
        <v>3972</v>
      </c>
      <c r="D267" s="3338">
        <v>103.37</v>
      </c>
      <c r="E267" s="3344" t="s">
        <v>3880</v>
      </c>
      <c r="F267" s="3344" t="s">
        <v>21</v>
      </c>
      <c r="G267" s="3345" t="s">
        <v>4133</v>
      </c>
      <c r="H267" s="3346" t="s">
        <v>4026</v>
      </c>
      <c r="I267" s="3346" t="s">
        <v>4135</v>
      </c>
      <c r="J267" s="3339"/>
    </row>
    <row r="268" spans="1:10">
      <c r="A268" s="3344" t="s">
        <v>3900</v>
      </c>
      <c r="B268" s="3344" t="s">
        <v>4123</v>
      </c>
      <c r="C268" s="3337" t="s">
        <v>3973</v>
      </c>
      <c r="D268" s="3338">
        <v>104.28</v>
      </c>
      <c r="E268" s="3344" t="s">
        <v>3880</v>
      </c>
      <c r="F268" s="3344" t="s">
        <v>21</v>
      </c>
      <c r="G268" s="3345" t="s">
        <v>4136</v>
      </c>
      <c r="H268" s="3346" t="s">
        <v>4137</v>
      </c>
      <c r="I268" s="3346" t="s">
        <v>4135</v>
      </c>
      <c r="J268" s="3339"/>
    </row>
    <row r="269" spans="1:10">
      <c r="A269" s="3344" t="s">
        <v>3900</v>
      </c>
      <c r="B269" s="3344" t="s">
        <v>4123</v>
      </c>
      <c r="C269" s="3337" t="s">
        <v>3974</v>
      </c>
      <c r="D269" s="3338">
        <v>104.28</v>
      </c>
      <c r="E269" s="3344" t="s">
        <v>3880</v>
      </c>
      <c r="F269" s="3344" t="s">
        <v>21</v>
      </c>
      <c r="G269" s="3345" t="s">
        <v>4136</v>
      </c>
      <c r="H269" s="3346" t="s">
        <v>4137</v>
      </c>
      <c r="I269" s="3346" t="s">
        <v>4135</v>
      </c>
      <c r="J269" s="3339"/>
    </row>
    <row r="270" spans="1:10">
      <c r="A270" s="3344" t="s">
        <v>3900</v>
      </c>
      <c r="B270" s="3344" t="s">
        <v>4123</v>
      </c>
      <c r="C270" s="3337" t="s">
        <v>3975</v>
      </c>
      <c r="D270" s="3338">
        <v>154.58000000000001</v>
      </c>
      <c r="E270" s="3344" t="s">
        <v>3880</v>
      </c>
      <c r="F270" s="3344" t="s">
        <v>21</v>
      </c>
      <c r="G270" s="3345" t="s">
        <v>4138</v>
      </c>
      <c r="H270" s="3346" t="s">
        <v>3894</v>
      </c>
      <c r="I270" s="3346" t="s">
        <v>4139</v>
      </c>
      <c r="J270" s="3339"/>
    </row>
    <row r="271" spans="1:10">
      <c r="A271" s="3344" t="s">
        <v>3900</v>
      </c>
      <c r="B271" s="3344" t="s">
        <v>4123</v>
      </c>
      <c r="C271" s="3337" t="s">
        <v>3976</v>
      </c>
      <c r="D271" s="3338">
        <v>282.02</v>
      </c>
      <c r="E271" s="3344" t="s">
        <v>3880</v>
      </c>
      <c r="F271" s="3344" t="s">
        <v>21</v>
      </c>
      <c r="G271" s="3345" t="s">
        <v>4130</v>
      </c>
      <c r="H271" s="3346" t="s">
        <v>4131</v>
      </c>
      <c r="I271" s="3346" t="s">
        <v>4132</v>
      </c>
      <c r="J271" s="3339"/>
    </row>
    <row r="272" spans="1:10">
      <c r="A272" s="3344" t="s">
        <v>3900</v>
      </c>
      <c r="B272" s="3344" t="s">
        <v>4123</v>
      </c>
      <c r="C272" s="3337" t="s">
        <v>3977</v>
      </c>
      <c r="D272" s="3338">
        <v>104.28</v>
      </c>
      <c r="E272" s="3344" t="s">
        <v>3880</v>
      </c>
      <c r="F272" s="3344" t="s">
        <v>21</v>
      </c>
      <c r="G272" s="3345" t="s">
        <v>4130</v>
      </c>
      <c r="H272" s="3346" t="s">
        <v>4131</v>
      </c>
      <c r="I272" s="3346" t="s">
        <v>4132</v>
      </c>
      <c r="J272" s="3339"/>
    </row>
    <row r="273" spans="1:10">
      <c r="A273" s="3344" t="s">
        <v>3900</v>
      </c>
      <c r="B273" s="3344" t="s">
        <v>4123</v>
      </c>
      <c r="C273" s="3337" t="s">
        <v>3978</v>
      </c>
      <c r="D273" s="3338">
        <v>104.28</v>
      </c>
      <c r="E273" s="3344" t="s">
        <v>3880</v>
      </c>
      <c r="F273" s="3344" t="s">
        <v>21</v>
      </c>
      <c r="G273" s="3345" t="s">
        <v>4130</v>
      </c>
      <c r="H273" s="3346" t="s">
        <v>4131</v>
      </c>
      <c r="I273" s="3346" t="s">
        <v>4132</v>
      </c>
      <c r="J273" s="3339"/>
    </row>
    <row r="274" spans="1:10">
      <c r="A274" s="3344" t="s">
        <v>3900</v>
      </c>
      <c r="B274" s="3344" t="s">
        <v>4123</v>
      </c>
      <c r="C274" s="3337" t="s">
        <v>3979</v>
      </c>
      <c r="D274" s="3338">
        <v>104.28</v>
      </c>
      <c r="E274" s="3344" t="s">
        <v>3880</v>
      </c>
      <c r="F274" s="3344" t="s">
        <v>21</v>
      </c>
      <c r="G274" s="3345" t="s">
        <v>4130</v>
      </c>
      <c r="H274" s="3346" t="s">
        <v>4131</v>
      </c>
      <c r="I274" s="3346" t="s">
        <v>4132</v>
      </c>
      <c r="J274" s="3339"/>
    </row>
    <row r="275" spans="1:10">
      <c r="A275" s="3344" t="s">
        <v>3900</v>
      </c>
      <c r="B275" s="3344" t="s">
        <v>4123</v>
      </c>
      <c r="C275" s="3337" t="s">
        <v>3980</v>
      </c>
      <c r="D275" s="3338">
        <v>148.88</v>
      </c>
      <c r="E275" s="3344" t="s">
        <v>3880</v>
      </c>
      <c r="F275" s="3344" t="s">
        <v>21</v>
      </c>
      <c r="G275" s="3345" t="s">
        <v>4140</v>
      </c>
      <c r="H275" s="3346" t="s">
        <v>4128</v>
      </c>
      <c r="I275" s="3346" t="s">
        <v>4141</v>
      </c>
      <c r="J275" s="3339"/>
    </row>
    <row r="276" spans="1:10" ht="24">
      <c r="A276" s="3344" t="s">
        <v>3900</v>
      </c>
      <c r="B276" s="3344" t="s">
        <v>4123</v>
      </c>
      <c r="C276" s="3337" t="s">
        <v>3981</v>
      </c>
      <c r="D276" s="3338">
        <v>282.02</v>
      </c>
      <c r="E276" s="3344" t="s">
        <v>3880</v>
      </c>
      <c r="F276" s="3344" t="s">
        <v>21</v>
      </c>
      <c r="G276" s="3345" t="s">
        <v>4142</v>
      </c>
      <c r="H276" s="3344" t="s">
        <v>4143</v>
      </c>
      <c r="I276" s="3347" t="s">
        <v>4144</v>
      </c>
      <c r="J276" s="3339"/>
    </row>
    <row r="277" spans="1:10" ht="24">
      <c r="A277" s="3344" t="s">
        <v>3900</v>
      </c>
      <c r="B277" s="3344" t="s">
        <v>4123</v>
      </c>
      <c r="C277" s="3337" t="s">
        <v>3982</v>
      </c>
      <c r="D277" s="3338">
        <v>103.37</v>
      </c>
      <c r="E277" s="3344" t="s">
        <v>3880</v>
      </c>
      <c r="F277" s="3344" t="s">
        <v>21</v>
      </c>
      <c r="G277" s="3345" t="s">
        <v>4142</v>
      </c>
      <c r="H277" s="3344" t="s">
        <v>4143</v>
      </c>
      <c r="I277" s="3347" t="s">
        <v>4144</v>
      </c>
      <c r="J277" s="3339"/>
    </row>
    <row r="278" spans="1:10" ht="24">
      <c r="A278" s="3344" t="s">
        <v>3900</v>
      </c>
      <c r="B278" s="3344" t="s">
        <v>4123</v>
      </c>
      <c r="C278" s="3337" t="s">
        <v>3983</v>
      </c>
      <c r="D278" s="3338">
        <v>104.28</v>
      </c>
      <c r="E278" s="3344" t="s">
        <v>3880</v>
      </c>
      <c r="F278" s="3344" t="s">
        <v>21</v>
      </c>
      <c r="G278" s="3345" t="s">
        <v>4142</v>
      </c>
      <c r="H278" s="3344" t="s">
        <v>4143</v>
      </c>
      <c r="I278" s="3347" t="s">
        <v>4144</v>
      </c>
      <c r="J278" s="3339"/>
    </row>
    <row r="279" spans="1:10">
      <c r="A279" s="3344" t="s">
        <v>3900</v>
      </c>
      <c r="B279" s="3344" t="s">
        <v>4123</v>
      </c>
      <c r="C279" s="3337" t="s">
        <v>3984</v>
      </c>
      <c r="D279" s="3338">
        <v>104.28</v>
      </c>
      <c r="E279" s="3344" t="s">
        <v>3880</v>
      </c>
      <c r="F279" s="3344" t="s">
        <v>21</v>
      </c>
      <c r="G279" s="3345" t="s">
        <v>4145</v>
      </c>
      <c r="H279" s="3346" t="s">
        <v>4146</v>
      </c>
      <c r="I279" s="3346" t="s">
        <v>4147</v>
      </c>
      <c r="J279" s="3339"/>
    </row>
    <row r="280" spans="1:10">
      <c r="A280" s="3344" t="s">
        <v>3900</v>
      </c>
      <c r="B280" s="3344" t="s">
        <v>4123</v>
      </c>
      <c r="C280" s="3337" t="s">
        <v>3985</v>
      </c>
      <c r="D280" s="3338">
        <v>154.58000000000001</v>
      </c>
      <c r="E280" s="3344" t="s">
        <v>3880</v>
      </c>
      <c r="F280" s="3344" t="s">
        <v>21</v>
      </c>
      <c r="G280" s="3345" t="s">
        <v>4148</v>
      </c>
      <c r="H280" s="3344" t="s">
        <v>4149</v>
      </c>
      <c r="I280" s="3347" t="s">
        <v>4150</v>
      </c>
      <c r="J280" s="3339"/>
    </row>
    <row r="281" spans="1:10">
      <c r="A281" s="3344" t="s">
        <v>3900</v>
      </c>
      <c r="B281" s="3344" t="s">
        <v>4123</v>
      </c>
      <c r="C281" s="3337" t="s">
        <v>3986</v>
      </c>
      <c r="D281" s="3338">
        <v>282.02</v>
      </c>
      <c r="E281" s="3344" t="s">
        <v>3880</v>
      </c>
      <c r="F281" s="3344" t="s">
        <v>21</v>
      </c>
      <c r="G281" s="3345" t="s">
        <v>4148</v>
      </c>
      <c r="H281" s="3344" t="s">
        <v>4149</v>
      </c>
      <c r="I281" s="3347" t="s">
        <v>4150</v>
      </c>
      <c r="J281" s="3339"/>
    </row>
    <row r="282" spans="1:10" ht="24">
      <c r="A282" s="3344" t="s">
        <v>3900</v>
      </c>
      <c r="B282" s="3344" t="s">
        <v>4123</v>
      </c>
      <c r="C282" s="3337" t="s">
        <v>3987</v>
      </c>
      <c r="D282" s="3338">
        <v>104.28</v>
      </c>
      <c r="E282" s="3344" t="s">
        <v>3880</v>
      </c>
      <c r="F282" s="3344" t="s">
        <v>21</v>
      </c>
      <c r="G282" s="3345" t="s">
        <v>4151</v>
      </c>
      <c r="H282" s="3346" t="s">
        <v>4152</v>
      </c>
      <c r="I282" s="3346" t="s">
        <v>4153</v>
      </c>
      <c r="J282" s="3339"/>
    </row>
    <row r="283" spans="1:10">
      <c r="A283" s="3344" t="s">
        <v>3900</v>
      </c>
      <c r="B283" s="3344" t="s">
        <v>4123</v>
      </c>
      <c r="C283" s="3337" t="s">
        <v>3988</v>
      </c>
      <c r="D283" s="3338">
        <v>104.28</v>
      </c>
      <c r="E283" s="3344" t="s">
        <v>3880</v>
      </c>
      <c r="F283" s="3344" t="s">
        <v>21</v>
      </c>
      <c r="G283" s="3345" t="s">
        <v>4154</v>
      </c>
      <c r="H283" s="3346" t="s">
        <v>4155</v>
      </c>
      <c r="I283" s="3346" t="s">
        <v>4156</v>
      </c>
      <c r="J283" s="3339"/>
    </row>
    <row r="284" spans="1:10">
      <c r="A284" s="3344" t="s">
        <v>3900</v>
      </c>
      <c r="B284" s="3344" t="s">
        <v>4123</v>
      </c>
      <c r="C284" s="3337" t="s">
        <v>3989</v>
      </c>
      <c r="D284" s="3338">
        <v>104.28</v>
      </c>
      <c r="E284" s="3344" t="s">
        <v>3880</v>
      </c>
      <c r="F284" s="3344" t="s">
        <v>21</v>
      </c>
      <c r="G284" s="3345" t="s">
        <v>4154</v>
      </c>
      <c r="H284" s="3346" t="s">
        <v>4155</v>
      </c>
      <c r="I284" s="3346" t="s">
        <v>4156</v>
      </c>
      <c r="J284" s="3339"/>
    </row>
    <row r="285" spans="1:10">
      <c r="A285" s="3344" t="s">
        <v>3900</v>
      </c>
      <c r="B285" s="3344" t="s">
        <v>4123</v>
      </c>
      <c r="C285" s="3337" t="s">
        <v>3990</v>
      </c>
      <c r="D285" s="3338">
        <v>148.88</v>
      </c>
      <c r="E285" s="3344" t="s">
        <v>3880</v>
      </c>
      <c r="F285" s="3344" t="s">
        <v>21</v>
      </c>
      <c r="G285" s="3345" t="s">
        <v>4157</v>
      </c>
      <c r="H285" s="3346" t="s">
        <v>4158</v>
      </c>
      <c r="I285" s="3346" t="s">
        <v>4159</v>
      </c>
      <c r="J285" s="3339"/>
    </row>
    <row r="286" spans="1:10" ht="24">
      <c r="A286" s="3344" t="s">
        <v>3900</v>
      </c>
      <c r="B286" s="3344" t="s">
        <v>4123</v>
      </c>
      <c r="C286" s="3337" t="s">
        <v>3991</v>
      </c>
      <c r="D286" s="3338">
        <v>282.02</v>
      </c>
      <c r="E286" s="3344" t="s">
        <v>3880</v>
      </c>
      <c r="F286" s="3344" t="s">
        <v>21</v>
      </c>
      <c r="G286" s="3345" t="s">
        <v>4160</v>
      </c>
      <c r="H286" s="3346" t="s">
        <v>4161</v>
      </c>
      <c r="I286" s="3346" t="s">
        <v>4162</v>
      </c>
      <c r="J286" s="3339"/>
    </row>
    <row r="287" spans="1:10">
      <c r="A287" s="3344" t="s">
        <v>3900</v>
      </c>
      <c r="B287" s="3344" t="s">
        <v>4123</v>
      </c>
      <c r="C287" s="3337" t="s">
        <v>3992</v>
      </c>
      <c r="D287" s="3338">
        <v>103.37</v>
      </c>
      <c r="E287" s="3344" t="s">
        <v>3880</v>
      </c>
      <c r="F287" s="3344" t="s">
        <v>21</v>
      </c>
      <c r="G287" s="3345" t="s">
        <v>4163</v>
      </c>
      <c r="H287" s="3346" t="s">
        <v>4164</v>
      </c>
      <c r="I287" s="3346" t="s">
        <v>4165</v>
      </c>
      <c r="J287" s="3339"/>
    </row>
    <row r="288" spans="1:10">
      <c r="A288" s="3344" t="s">
        <v>3900</v>
      </c>
      <c r="B288" s="3344" t="s">
        <v>4123</v>
      </c>
      <c r="C288" s="3337" t="s">
        <v>3993</v>
      </c>
      <c r="D288" s="3338">
        <v>104.28</v>
      </c>
      <c r="E288" s="3344" t="s">
        <v>3880</v>
      </c>
      <c r="F288" s="3344" t="s">
        <v>21</v>
      </c>
      <c r="G288" s="3345" t="s">
        <v>4163</v>
      </c>
      <c r="H288" s="3346" t="s">
        <v>4166</v>
      </c>
      <c r="I288" s="3346" t="s">
        <v>4165</v>
      </c>
      <c r="J288" s="3339"/>
    </row>
    <row r="289" spans="1:10" ht="24">
      <c r="A289" s="3344" t="s">
        <v>3900</v>
      </c>
      <c r="B289" s="3344" t="s">
        <v>4123</v>
      </c>
      <c r="C289" s="3337" t="s">
        <v>3994</v>
      </c>
      <c r="D289" s="3338">
        <v>104.28</v>
      </c>
      <c r="E289" s="3344" t="s">
        <v>3880</v>
      </c>
      <c r="F289" s="3344" t="s">
        <v>21</v>
      </c>
      <c r="G289" s="3345" t="s">
        <v>4160</v>
      </c>
      <c r="H289" s="3344" t="s">
        <v>4069</v>
      </c>
      <c r="I289" s="3347" t="s">
        <v>4167</v>
      </c>
      <c r="J289" s="3339"/>
    </row>
    <row r="290" spans="1:10" ht="24">
      <c r="A290" s="3344" t="s">
        <v>3900</v>
      </c>
      <c r="B290" s="3344" t="s">
        <v>4123</v>
      </c>
      <c r="C290" s="3337" t="s">
        <v>3995</v>
      </c>
      <c r="D290" s="3338">
        <v>154.58000000000001</v>
      </c>
      <c r="E290" s="3344" t="s">
        <v>3880</v>
      </c>
      <c r="F290" s="3344" t="s">
        <v>21</v>
      </c>
      <c r="G290" s="3345" t="s">
        <v>4168</v>
      </c>
      <c r="H290" s="3346" t="s">
        <v>4169</v>
      </c>
      <c r="I290" s="3346" t="s">
        <v>4170</v>
      </c>
      <c r="J290" s="3339"/>
    </row>
    <row r="291" spans="1:10">
      <c r="A291" s="3344" t="s">
        <v>3900</v>
      </c>
      <c r="B291" s="3344" t="s">
        <v>4123</v>
      </c>
      <c r="C291" s="3337" t="s">
        <v>3996</v>
      </c>
      <c r="D291" s="3338">
        <v>282.02</v>
      </c>
      <c r="E291" s="3344" t="s">
        <v>3880</v>
      </c>
      <c r="F291" s="3344" t="s">
        <v>21</v>
      </c>
      <c r="G291" s="3345" t="s">
        <v>4171</v>
      </c>
      <c r="H291" s="3344" t="s">
        <v>4172</v>
      </c>
      <c r="I291" s="3347" t="s">
        <v>4173</v>
      </c>
      <c r="J291" s="3339"/>
    </row>
    <row r="292" spans="1:10">
      <c r="A292" s="3344" t="s">
        <v>3900</v>
      </c>
      <c r="B292" s="3344" t="s">
        <v>4123</v>
      </c>
      <c r="C292" s="3337" t="s">
        <v>3997</v>
      </c>
      <c r="D292" s="3338">
        <v>104.28</v>
      </c>
      <c r="E292" s="3344" t="s">
        <v>3880</v>
      </c>
      <c r="F292" s="3344" t="s">
        <v>21</v>
      </c>
      <c r="G292" s="3345" t="s">
        <v>4174</v>
      </c>
      <c r="H292" s="3344" t="s">
        <v>4175</v>
      </c>
      <c r="I292" s="3347" t="s">
        <v>4176</v>
      </c>
      <c r="J292" s="3339"/>
    </row>
    <row r="293" spans="1:10">
      <c r="A293" s="3344" t="s">
        <v>3900</v>
      </c>
      <c r="B293" s="3344" t="s">
        <v>4123</v>
      </c>
      <c r="C293" s="3337" t="s">
        <v>3998</v>
      </c>
      <c r="D293" s="3338">
        <v>104.28</v>
      </c>
      <c r="E293" s="3344" t="s">
        <v>3880</v>
      </c>
      <c r="F293" s="3344" t="s">
        <v>21</v>
      </c>
      <c r="G293" s="3345" t="s">
        <v>4157</v>
      </c>
      <c r="H293" s="3346" t="s">
        <v>4158</v>
      </c>
      <c r="I293" s="3346" t="s">
        <v>4159</v>
      </c>
      <c r="J293" s="3339"/>
    </row>
    <row r="294" spans="1:10">
      <c r="A294" s="3344" t="s">
        <v>3900</v>
      </c>
      <c r="B294" s="3344" t="s">
        <v>4123</v>
      </c>
      <c r="C294" s="3337" t="s">
        <v>3999</v>
      </c>
      <c r="D294" s="3338">
        <v>104.28</v>
      </c>
      <c r="E294" s="3344" t="s">
        <v>3880</v>
      </c>
      <c r="F294" s="3344" t="s">
        <v>21</v>
      </c>
      <c r="G294" s="3345" t="s">
        <v>4157</v>
      </c>
      <c r="H294" s="3346" t="s">
        <v>4158</v>
      </c>
      <c r="I294" s="3346" t="s">
        <v>4159</v>
      </c>
      <c r="J294" s="3339"/>
    </row>
    <row r="295" spans="1:10">
      <c r="A295" s="3344" t="s">
        <v>3900</v>
      </c>
      <c r="B295" s="3344" t="s">
        <v>4123</v>
      </c>
      <c r="C295" s="3337" t="s">
        <v>4000</v>
      </c>
      <c r="D295" s="3338">
        <v>148.88</v>
      </c>
      <c r="E295" s="3344" t="s">
        <v>3880</v>
      </c>
      <c r="F295" s="3344" t="s">
        <v>21</v>
      </c>
      <c r="G295" s="3345" t="s">
        <v>4177</v>
      </c>
      <c r="H295" s="3344" t="s">
        <v>4178</v>
      </c>
      <c r="I295" s="3347" t="s">
        <v>4179</v>
      </c>
      <c r="J295" s="3339"/>
    </row>
    <row r="296" spans="1:10">
      <c r="A296" s="3344" t="s">
        <v>3900</v>
      </c>
      <c r="B296" s="3344" t="s">
        <v>4123</v>
      </c>
      <c r="C296" s="3337" t="s">
        <v>4001</v>
      </c>
      <c r="D296" s="3338">
        <v>282.02</v>
      </c>
      <c r="E296" s="3344" t="s">
        <v>3880</v>
      </c>
      <c r="F296" s="3344" t="s">
        <v>21</v>
      </c>
      <c r="G296" s="3345" t="s">
        <v>4180</v>
      </c>
      <c r="H296" s="3344" t="s">
        <v>4178</v>
      </c>
      <c r="I296" s="3347" t="s">
        <v>4181</v>
      </c>
      <c r="J296" s="3339"/>
    </row>
    <row r="297" spans="1:10">
      <c r="A297" s="3344" t="s">
        <v>3900</v>
      </c>
      <c r="B297" s="3344" t="s">
        <v>4123</v>
      </c>
      <c r="C297" s="3337" t="s">
        <v>4002</v>
      </c>
      <c r="D297" s="3338">
        <v>103.37</v>
      </c>
      <c r="E297" s="3344" t="s">
        <v>3880</v>
      </c>
      <c r="F297" s="3344" t="s">
        <v>21</v>
      </c>
      <c r="G297" s="3345" t="s">
        <v>4180</v>
      </c>
      <c r="H297" s="3344" t="s">
        <v>4178</v>
      </c>
      <c r="I297" s="3347" t="s">
        <v>4181</v>
      </c>
      <c r="J297" s="3339"/>
    </row>
    <row r="298" spans="1:10">
      <c r="A298" s="3344" t="s">
        <v>3900</v>
      </c>
      <c r="B298" s="3344" t="s">
        <v>4123</v>
      </c>
      <c r="C298" s="3337" t="s">
        <v>4003</v>
      </c>
      <c r="D298" s="3338">
        <v>104.28</v>
      </c>
      <c r="E298" s="3344" t="s">
        <v>3880</v>
      </c>
      <c r="F298" s="3344" t="s">
        <v>21</v>
      </c>
      <c r="G298" s="3345" t="s">
        <v>4182</v>
      </c>
      <c r="H298" s="3344" t="s">
        <v>4183</v>
      </c>
      <c r="I298" s="3346" t="s">
        <v>4165</v>
      </c>
      <c r="J298" s="3339"/>
    </row>
    <row r="299" spans="1:10">
      <c r="A299" s="3344" t="s">
        <v>3900</v>
      </c>
      <c r="B299" s="3344" t="s">
        <v>4123</v>
      </c>
      <c r="C299" s="3337" t="s">
        <v>4004</v>
      </c>
      <c r="D299" s="3338">
        <v>104.28</v>
      </c>
      <c r="E299" s="3344" t="s">
        <v>3880</v>
      </c>
      <c r="F299" s="3344" t="s">
        <v>21</v>
      </c>
      <c r="G299" s="3345" t="s">
        <v>4182</v>
      </c>
      <c r="H299" s="3344" t="s">
        <v>4183</v>
      </c>
      <c r="I299" s="3346" t="s">
        <v>4165</v>
      </c>
      <c r="J299" s="3339"/>
    </row>
    <row r="300" spans="1:10">
      <c r="A300" s="3344" t="s">
        <v>3900</v>
      </c>
      <c r="B300" s="3344" t="s">
        <v>4123</v>
      </c>
      <c r="C300" s="3337" t="s">
        <v>4005</v>
      </c>
      <c r="D300" s="3338">
        <v>154.58000000000001</v>
      </c>
      <c r="E300" s="3344" t="s">
        <v>3880</v>
      </c>
      <c r="F300" s="3344" t="s">
        <v>21</v>
      </c>
      <c r="G300" s="3345" t="s">
        <v>4184</v>
      </c>
      <c r="H300" s="3344" t="s">
        <v>4030</v>
      </c>
      <c r="I300" s="3346" t="s">
        <v>4173</v>
      </c>
      <c r="J300" s="3339"/>
    </row>
    <row r="301" spans="1:10">
      <c r="A301" s="3344" t="s">
        <v>3900</v>
      </c>
      <c r="B301" s="3344" t="s">
        <v>4123</v>
      </c>
      <c r="C301" s="3337" t="s">
        <v>4006</v>
      </c>
      <c r="D301" s="3338">
        <v>282.02</v>
      </c>
      <c r="E301" s="3344" t="s">
        <v>3880</v>
      </c>
      <c r="F301" s="3344" t="s">
        <v>21</v>
      </c>
      <c r="G301" s="3345" t="s">
        <v>4177</v>
      </c>
      <c r="H301" s="3344" t="s">
        <v>4178</v>
      </c>
      <c r="I301" s="3347" t="s">
        <v>4179</v>
      </c>
      <c r="J301" s="3339"/>
    </row>
    <row r="302" spans="1:10">
      <c r="A302" s="3344" t="s">
        <v>3900</v>
      </c>
      <c r="B302" s="3344" t="s">
        <v>4123</v>
      </c>
      <c r="C302" s="3337" t="s">
        <v>4007</v>
      </c>
      <c r="D302" s="3338">
        <v>104.28</v>
      </c>
      <c r="E302" s="3344" t="s">
        <v>3880</v>
      </c>
      <c r="F302" s="3344" t="s">
        <v>21</v>
      </c>
      <c r="G302" s="3345" t="s">
        <v>4177</v>
      </c>
      <c r="H302" s="3344" t="s">
        <v>4178</v>
      </c>
      <c r="I302" s="3347" t="s">
        <v>4179</v>
      </c>
      <c r="J302" s="3339"/>
    </row>
    <row r="303" spans="1:10">
      <c r="A303" s="3344" t="s">
        <v>3900</v>
      </c>
      <c r="B303" s="3344" t="s">
        <v>4123</v>
      </c>
      <c r="C303" s="3337" t="s">
        <v>4008</v>
      </c>
      <c r="D303" s="3338">
        <v>104.28</v>
      </c>
      <c r="E303" s="3344" t="s">
        <v>3880</v>
      </c>
      <c r="F303" s="3344" t="s">
        <v>21</v>
      </c>
      <c r="G303" s="3345" t="s">
        <v>4177</v>
      </c>
      <c r="H303" s="3344" t="s">
        <v>4178</v>
      </c>
      <c r="I303" s="3347" t="s">
        <v>4179</v>
      </c>
      <c r="J303" s="3339"/>
    </row>
    <row r="304" spans="1:10">
      <c r="A304" s="3344" t="s">
        <v>3900</v>
      </c>
      <c r="B304" s="3344" t="s">
        <v>4123</v>
      </c>
      <c r="C304" s="3337" t="s">
        <v>4009</v>
      </c>
      <c r="D304" s="3338">
        <v>104.28</v>
      </c>
      <c r="E304" s="3344" t="s">
        <v>3880</v>
      </c>
      <c r="F304" s="3344" t="s">
        <v>21</v>
      </c>
      <c r="G304" s="3345" t="s">
        <v>4177</v>
      </c>
      <c r="H304" s="3344" t="s">
        <v>4178</v>
      </c>
      <c r="I304" s="3347" t="s">
        <v>4179</v>
      </c>
      <c r="J304" s="3339"/>
    </row>
    <row r="305" spans="1:10">
      <c r="A305" s="3344" t="s">
        <v>3900</v>
      </c>
      <c r="B305" s="3344" t="s">
        <v>4123</v>
      </c>
      <c r="C305" s="3337" t="s">
        <v>4079</v>
      </c>
      <c r="D305" s="3338">
        <v>148.88</v>
      </c>
      <c r="E305" s="3344" t="s">
        <v>3880</v>
      </c>
      <c r="F305" s="3344" t="s">
        <v>21</v>
      </c>
      <c r="G305" s="3345" t="s">
        <v>4185</v>
      </c>
      <c r="H305" s="3346" t="s">
        <v>4186</v>
      </c>
      <c r="I305" s="3346" t="s">
        <v>4187</v>
      </c>
      <c r="J305" s="3339"/>
    </row>
    <row r="306" spans="1:10">
      <c r="A306" s="3344" t="s">
        <v>3900</v>
      </c>
      <c r="B306" s="3344" t="s">
        <v>4123</v>
      </c>
      <c r="C306" s="3337" t="s">
        <v>4083</v>
      </c>
      <c r="D306" s="3338">
        <v>282.02</v>
      </c>
      <c r="E306" s="3344" t="s">
        <v>3880</v>
      </c>
      <c r="F306" s="3344" t="s">
        <v>21</v>
      </c>
      <c r="G306" s="3345" t="s">
        <v>4185</v>
      </c>
      <c r="H306" s="3346" t="s">
        <v>4186</v>
      </c>
      <c r="I306" s="3346" t="s">
        <v>4187</v>
      </c>
      <c r="J306" s="3339"/>
    </row>
    <row r="307" spans="1:10" ht="24">
      <c r="A307" s="3344" t="s">
        <v>3900</v>
      </c>
      <c r="B307" s="3344" t="s">
        <v>4123</v>
      </c>
      <c r="C307" s="3337" t="s">
        <v>4084</v>
      </c>
      <c r="D307" s="3338">
        <v>103.37</v>
      </c>
      <c r="E307" s="3344" t="s">
        <v>3880</v>
      </c>
      <c r="F307" s="3344" t="s">
        <v>21</v>
      </c>
      <c r="G307" s="3345" t="s">
        <v>4188</v>
      </c>
      <c r="H307" s="3346" t="s">
        <v>4189</v>
      </c>
      <c r="I307" s="3346" t="s">
        <v>4190</v>
      </c>
      <c r="J307" s="3339"/>
    </row>
    <row r="308" spans="1:10">
      <c r="A308" s="3344" t="s">
        <v>3900</v>
      </c>
      <c r="B308" s="3344" t="s">
        <v>4123</v>
      </c>
      <c r="C308" s="3337" t="s">
        <v>4085</v>
      </c>
      <c r="D308" s="3338">
        <v>104.28</v>
      </c>
      <c r="E308" s="3344" t="s">
        <v>3880</v>
      </c>
      <c r="F308" s="3344" t="s">
        <v>21</v>
      </c>
      <c r="G308" s="3345" t="s">
        <v>4191</v>
      </c>
      <c r="H308" s="3346" t="s">
        <v>4166</v>
      </c>
      <c r="I308" s="3346" t="s">
        <v>4173</v>
      </c>
      <c r="J308" s="3339"/>
    </row>
    <row r="309" spans="1:10" ht="24">
      <c r="A309" s="3344" t="s">
        <v>3900</v>
      </c>
      <c r="B309" s="3344" t="s">
        <v>4123</v>
      </c>
      <c r="C309" s="3337" t="s">
        <v>4086</v>
      </c>
      <c r="D309" s="3338">
        <v>104.28</v>
      </c>
      <c r="E309" s="3344" t="s">
        <v>3880</v>
      </c>
      <c r="F309" s="3344" t="s">
        <v>21</v>
      </c>
      <c r="G309" s="3345" t="s">
        <v>4192</v>
      </c>
      <c r="H309" s="3346" t="s">
        <v>4166</v>
      </c>
      <c r="I309" s="3346" t="s">
        <v>4193</v>
      </c>
      <c r="J309" s="3339"/>
    </row>
    <row r="310" spans="1:10" ht="24">
      <c r="A310" s="3344" t="s">
        <v>3900</v>
      </c>
      <c r="B310" s="3344" t="s">
        <v>4123</v>
      </c>
      <c r="C310" s="3337" t="s">
        <v>4087</v>
      </c>
      <c r="D310" s="3338">
        <v>154.58000000000001</v>
      </c>
      <c r="E310" s="3344" t="s">
        <v>3880</v>
      </c>
      <c r="F310" s="3344" t="s">
        <v>21</v>
      </c>
      <c r="G310" s="3345" t="s">
        <v>4192</v>
      </c>
      <c r="H310" s="3346" t="s">
        <v>4166</v>
      </c>
      <c r="I310" s="3346" t="s">
        <v>4193</v>
      </c>
      <c r="J310" s="3339"/>
    </row>
    <row r="311" spans="1:10" ht="24">
      <c r="A311" s="3344" t="s">
        <v>3900</v>
      </c>
      <c r="B311" s="3344" t="s">
        <v>4123</v>
      </c>
      <c r="C311" s="3337" t="s">
        <v>4088</v>
      </c>
      <c r="D311" s="3338">
        <v>282.02</v>
      </c>
      <c r="E311" s="3344" t="s">
        <v>3880</v>
      </c>
      <c r="F311" s="3344" t="s">
        <v>21</v>
      </c>
      <c r="G311" s="3345" t="s">
        <v>4192</v>
      </c>
      <c r="H311" s="3346" t="s">
        <v>4166</v>
      </c>
      <c r="I311" s="3346" t="s">
        <v>4193</v>
      </c>
      <c r="J311" s="3339"/>
    </row>
    <row r="312" spans="1:10">
      <c r="A312" s="3344" t="s">
        <v>3900</v>
      </c>
      <c r="B312" s="3344" t="s">
        <v>4123</v>
      </c>
      <c r="C312" s="3337" t="s">
        <v>4089</v>
      </c>
      <c r="D312" s="3338">
        <v>104.28</v>
      </c>
      <c r="E312" s="3344" t="s">
        <v>3880</v>
      </c>
      <c r="F312" s="3344" t="s">
        <v>21</v>
      </c>
      <c r="G312" s="3345" t="s">
        <v>4185</v>
      </c>
      <c r="H312" s="3346" t="s">
        <v>4186</v>
      </c>
      <c r="I312" s="3346" t="s">
        <v>4187</v>
      </c>
      <c r="J312" s="3339"/>
    </row>
    <row r="313" spans="1:10">
      <c r="A313" s="3344" t="s">
        <v>3900</v>
      </c>
      <c r="B313" s="3344" t="s">
        <v>4123</v>
      </c>
      <c r="C313" s="3337" t="s">
        <v>4090</v>
      </c>
      <c r="D313" s="3338">
        <v>104.28</v>
      </c>
      <c r="E313" s="3344" t="s">
        <v>3880</v>
      </c>
      <c r="F313" s="3344" t="s">
        <v>21</v>
      </c>
      <c r="G313" s="3345" t="s">
        <v>4185</v>
      </c>
      <c r="H313" s="3346" t="s">
        <v>4186</v>
      </c>
      <c r="I313" s="3346" t="s">
        <v>4187</v>
      </c>
      <c r="J313" s="3339"/>
    </row>
    <row r="314" spans="1:10">
      <c r="A314" s="3344" t="s">
        <v>3900</v>
      </c>
      <c r="B314" s="3344" t="s">
        <v>4123</v>
      </c>
      <c r="C314" s="3337" t="s">
        <v>4091</v>
      </c>
      <c r="D314" s="3338">
        <v>104.28</v>
      </c>
      <c r="E314" s="3344" t="s">
        <v>3880</v>
      </c>
      <c r="F314" s="3344" t="s">
        <v>21</v>
      </c>
      <c r="G314" s="3345" t="s">
        <v>4185</v>
      </c>
      <c r="H314" s="3346" t="s">
        <v>4186</v>
      </c>
      <c r="I314" s="3346" t="s">
        <v>4187</v>
      </c>
      <c r="J314" s="3339"/>
    </row>
    <row r="315" spans="1:10">
      <c r="A315" s="3344" t="s">
        <v>3900</v>
      </c>
      <c r="B315" s="3344" t="s">
        <v>4123</v>
      </c>
      <c r="C315" s="3337" t="s">
        <v>4094</v>
      </c>
      <c r="D315" s="3338">
        <v>148.88</v>
      </c>
      <c r="E315" s="3344" t="s">
        <v>3880</v>
      </c>
      <c r="F315" s="3344" t="s">
        <v>21</v>
      </c>
      <c r="G315" s="3345" t="s">
        <v>4068</v>
      </c>
      <c r="H315" s="3344" t="s">
        <v>4194</v>
      </c>
      <c r="I315" s="3346" t="s">
        <v>4195</v>
      </c>
      <c r="J315" s="3339"/>
    </row>
    <row r="316" spans="1:10" ht="24">
      <c r="A316" s="3344" t="s">
        <v>3900</v>
      </c>
      <c r="B316" s="3344" t="s">
        <v>4123</v>
      </c>
      <c r="C316" s="3337" t="s">
        <v>4098</v>
      </c>
      <c r="D316" s="3338">
        <v>282.02</v>
      </c>
      <c r="E316" s="3344" t="s">
        <v>3880</v>
      </c>
      <c r="F316" s="3344" t="s">
        <v>21</v>
      </c>
      <c r="G316" s="3345" t="s">
        <v>4196</v>
      </c>
      <c r="H316" s="3346" t="s">
        <v>4137</v>
      </c>
      <c r="I316" s="3346" t="s">
        <v>4197</v>
      </c>
      <c r="J316" s="3339"/>
    </row>
    <row r="317" spans="1:10" ht="24">
      <c r="A317" s="3344" t="s">
        <v>3900</v>
      </c>
      <c r="B317" s="3344" t="s">
        <v>4123</v>
      </c>
      <c r="C317" s="3337" t="s">
        <v>4099</v>
      </c>
      <c r="D317" s="3338">
        <v>103.37</v>
      </c>
      <c r="E317" s="3344" t="s">
        <v>3880</v>
      </c>
      <c r="F317" s="3344" t="s">
        <v>21</v>
      </c>
      <c r="G317" s="3345" t="s">
        <v>4196</v>
      </c>
      <c r="H317" s="3346" t="s">
        <v>4137</v>
      </c>
      <c r="I317" s="3346" t="s">
        <v>4170</v>
      </c>
      <c r="J317" s="3339"/>
    </row>
    <row r="318" spans="1:10" ht="24">
      <c r="A318" s="3344" t="s">
        <v>3900</v>
      </c>
      <c r="B318" s="3344" t="s">
        <v>4123</v>
      </c>
      <c r="C318" s="3337" t="s">
        <v>4100</v>
      </c>
      <c r="D318" s="3338">
        <v>104.28</v>
      </c>
      <c r="E318" s="3344" t="s">
        <v>3880</v>
      </c>
      <c r="F318" s="3344" t="s">
        <v>21</v>
      </c>
      <c r="G318" s="3345" t="s">
        <v>4196</v>
      </c>
      <c r="H318" s="3346" t="s">
        <v>4137</v>
      </c>
      <c r="I318" s="3346" t="s">
        <v>4170</v>
      </c>
      <c r="J318" s="3339"/>
    </row>
    <row r="319" spans="1:10">
      <c r="A319" s="3344" t="s">
        <v>3900</v>
      </c>
      <c r="B319" s="3344" t="s">
        <v>4123</v>
      </c>
      <c r="C319" s="3337" t="s">
        <v>4101</v>
      </c>
      <c r="D319" s="3338">
        <v>104.28</v>
      </c>
      <c r="E319" s="3344" t="s">
        <v>3880</v>
      </c>
      <c r="F319" s="3344" t="s">
        <v>21</v>
      </c>
      <c r="G319" s="3345" t="s">
        <v>4198</v>
      </c>
      <c r="H319" s="3346" t="s">
        <v>4152</v>
      </c>
      <c r="I319" s="3346" t="s">
        <v>4199</v>
      </c>
      <c r="J319" s="3339"/>
    </row>
    <row r="320" spans="1:10">
      <c r="A320" s="3344" t="s">
        <v>3900</v>
      </c>
      <c r="B320" s="3344" t="s">
        <v>4123</v>
      </c>
      <c r="C320" s="3337" t="s">
        <v>4102</v>
      </c>
      <c r="D320" s="3338">
        <v>154.58000000000001</v>
      </c>
      <c r="E320" s="3344" t="s">
        <v>3880</v>
      </c>
      <c r="F320" s="3344" t="s">
        <v>21</v>
      </c>
      <c r="G320" s="3345" t="s">
        <v>4198</v>
      </c>
      <c r="H320" s="3346" t="s">
        <v>4152</v>
      </c>
      <c r="I320" s="3346" t="s">
        <v>4199</v>
      </c>
      <c r="J320" s="3339"/>
    </row>
    <row r="321" spans="1:10">
      <c r="A321" s="3344" t="s">
        <v>3900</v>
      </c>
      <c r="B321" s="3344" t="s">
        <v>4123</v>
      </c>
      <c r="C321" s="3337" t="s">
        <v>4103</v>
      </c>
      <c r="D321" s="3338">
        <v>282.02</v>
      </c>
      <c r="E321" s="3344" t="s">
        <v>3880</v>
      </c>
      <c r="F321" s="3344" t="s">
        <v>21</v>
      </c>
      <c r="G321" s="3345" t="s">
        <v>4198</v>
      </c>
      <c r="H321" s="3346" t="s">
        <v>4152</v>
      </c>
      <c r="I321" s="3346" t="s">
        <v>4199</v>
      </c>
      <c r="J321" s="3339"/>
    </row>
    <row r="322" spans="1:10">
      <c r="A322" s="3344" t="s">
        <v>3900</v>
      </c>
      <c r="B322" s="3344" t="s">
        <v>4123</v>
      </c>
      <c r="C322" s="3337" t="s">
        <v>4104</v>
      </c>
      <c r="D322" s="3338">
        <v>104.28</v>
      </c>
      <c r="E322" s="3344" t="s">
        <v>3880</v>
      </c>
      <c r="F322" s="3344" t="s">
        <v>21</v>
      </c>
      <c r="G322" s="3345" t="s">
        <v>4198</v>
      </c>
      <c r="H322" s="3346" t="s">
        <v>4152</v>
      </c>
      <c r="I322" s="3346" t="s">
        <v>4199</v>
      </c>
      <c r="J322" s="3339"/>
    </row>
    <row r="323" spans="1:10">
      <c r="A323" s="3344" t="s">
        <v>3900</v>
      </c>
      <c r="B323" s="3344" t="s">
        <v>4123</v>
      </c>
      <c r="C323" s="3337" t="s">
        <v>4105</v>
      </c>
      <c r="D323" s="3338">
        <v>104.28</v>
      </c>
      <c r="E323" s="3344" t="s">
        <v>3880</v>
      </c>
      <c r="F323" s="3344" t="s">
        <v>21</v>
      </c>
      <c r="G323" s="3345" t="s">
        <v>4068</v>
      </c>
      <c r="H323" s="3344" t="s">
        <v>4194</v>
      </c>
      <c r="I323" s="3346" t="s">
        <v>4200</v>
      </c>
      <c r="J323" s="3339"/>
    </row>
    <row r="324" spans="1:10">
      <c r="A324" s="3344" t="s">
        <v>3900</v>
      </c>
      <c r="B324" s="3344" t="s">
        <v>4123</v>
      </c>
      <c r="C324" s="3337" t="s">
        <v>4106</v>
      </c>
      <c r="D324" s="3338">
        <v>104.28</v>
      </c>
      <c r="E324" s="3344" t="s">
        <v>3880</v>
      </c>
      <c r="F324" s="3344" t="s">
        <v>21</v>
      </c>
      <c r="G324" s="3345" t="s">
        <v>4068</v>
      </c>
      <c r="H324" s="3344" t="s">
        <v>4194</v>
      </c>
      <c r="I324" s="3346" t="s">
        <v>4200</v>
      </c>
      <c r="J324" s="3339"/>
    </row>
    <row r="325" spans="1:10">
      <c r="A325" s="3344" t="s">
        <v>3900</v>
      </c>
      <c r="B325" s="3344" t="s">
        <v>4123</v>
      </c>
      <c r="C325" s="3337" t="s">
        <v>4109</v>
      </c>
      <c r="D325" s="3338">
        <v>148.88</v>
      </c>
      <c r="E325" s="3344" t="s">
        <v>3880</v>
      </c>
      <c r="F325" s="3344" t="s">
        <v>21</v>
      </c>
      <c r="G325" s="3345" t="s">
        <v>4201</v>
      </c>
      <c r="H325" s="3346" t="s">
        <v>4202</v>
      </c>
      <c r="I325" s="3346" t="s">
        <v>4203</v>
      </c>
      <c r="J325" s="3339"/>
    </row>
    <row r="326" spans="1:10">
      <c r="A326" s="3344" t="s">
        <v>3900</v>
      </c>
      <c r="B326" s="3344" t="s">
        <v>4123</v>
      </c>
      <c r="C326" s="3337" t="s">
        <v>4112</v>
      </c>
      <c r="D326" s="3338">
        <v>282.02</v>
      </c>
      <c r="E326" s="3344" t="s">
        <v>3880</v>
      </c>
      <c r="F326" s="3344" t="s">
        <v>21</v>
      </c>
      <c r="G326" s="3345" t="s">
        <v>4204</v>
      </c>
      <c r="H326" s="3344" t="s">
        <v>4205</v>
      </c>
      <c r="I326" s="3347" t="s">
        <v>4206</v>
      </c>
      <c r="J326" s="3339"/>
    </row>
    <row r="327" spans="1:10" ht="24">
      <c r="A327" s="3344" t="s">
        <v>3900</v>
      </c>
      <c r="B327" s="3344" t="s">
        <v>4123</v>
      </c>
      <c r="C327" s="3337" t="s">
        <v>4113</v>
      </c>
      <c r="D327" s="3338">
        <v>103.37</v>
      </c>
      <c r="E327" s="3344" t="s">
        <v>3880</v>
      </c>
      <c r="F327" s="3344" t="s">
        <v>21</v>
      </c>
      <c r="G327" s="3345" t="s">
        <v>4207</v>
      </c>
      <c r="H327" s="3344" t="s">
        <v>4208</v>
      </c>
      <c r="I327" s="3347" t="s">
        <v>4173</v>
      </c>
      <c r="J327" s="3339"/>
    </row>
    <row r="328" spans="1:10" ht="24">
      <c r="A328" s="3344" t="s">
        <v>3900</v>
      </c>
      <c r="B328" s="3344" t="s">
        <v>4123</v>
      </c>
      <c r="C328" s="3337" t="s">
        <v>4114</v>
      </c>
      <c r="D328" s="3338">
        <v>104.28</v>
      </c>
      <c r="E328" s="3344" t="s">
        <v>3880</v>
      </c>
      <c r="F328" s="3344" t="s">
        <v>21</v>
      </c>
      <c r="G328" s="3345" t="s">
        <v>4207</v>
      </c>
      <c r="H328" s="3344" t="s">
        <v>4208</v>
      </c>
      <c r="I328" s="3347" t="s">
        <v>4173</v>
      </c>
      <c r="J328" s="3339"/>
    </row>
    <row r="329" spans="1:10">
      <c r="A329" s="3344" t="s">
        <v>3900</v>
      </c>
      <c r="B329" s="3344" t="s">
        <v>4123</v>
      </c>
      <c r="C329" s="3337" t="s">
        <v>4115</v>
      </c>
      <c r="D329" s="3338">
        <v>104.28</v>
      </c>
      <c r="E329" s="3344" t="s">
        <v>3880</v>
      </c>
      <c r="F329" s="3344" t="s">
        <v>21</v>
      </c>
      <c r="G329" s="3345" t="s">
        <v>4209</v>
      </c>
      <c r="H329" s="3344" t="s">
        <v>4210</v>
      </c>
      <c r="I329" s="3347" t="s">
        <v>4211</v>
      </c>
      <c r="J329" s="3339"/>
    </row>
    <row r="330" spans="1:10">
      <c r="A330" s="3344" t="s">
        <v>3900</v>
      </c>
      <c r="B330" s="3344" t="s">
        <v>4123</v>
      </c>
      <c r="C330" s="3337" t="s">
        <v>4116</v>
      </c>
      <c r="D330" s="3338">
        <v>154.58000000000001</v>
      </c>
      <c r="E330" s="3344" t="s">
        <v>3880</v>
      </c>
      <c r="F330" s="3344" t="s">
        <v>21</v>
      </c>
      <c r="G330" s="3345" t="s">
        <v>4209</v>
      </c>
      <c r="H330" s="3344" t="s">
        <v>4210</v>
      </c>
      <c r="I330" s="3347" t="s">
        <v>4211</v>
      </c>
      <c r="J330" s="3339"/>
    </row>
    <row r="331" spans="1:10">
      <c r="A331" s="3344" t="s">
        <v>3900</v>
      </c>
      <c r="B331" s="3344" t="s">
        <v>4123</v>
      </c>
      <c r="C331" s="3337" t="s">
        <v>4117</v>
      </c>
      <c r="D331" s="3338">
        <v>282.02</v>
      </c>
      <c r="E331" s="3344" t="s">
        <v>3880</v>
      </c>
      <c r="F331" s="3344" t="s">
        <v>21</v>
      </c>
      <c r="G331" s="3345" t="s">
        <v>4212</v>
      </c>
      <c r="H331" s="3344" t="s">
        <v>4213</v>
      </c>
      <c r="I331" s="3347" t="s">
        <v>4214</v>
      </c>
      <c r="J331" s="3339"/>
    </row>
    <row r="332" spans="1:10">
      <c r="A332" s="3344" t="s">
        <v>3900</v>
      </c>
      <c r="B332" s="3344" t="s">
        <v>4123</v>
      </c>
      <c r="C332" s="3337" t="s">
        <v>4118</v>
      </c>
      <c r="D332" s="3338">
        <v>104.28</v>
      </c>
      <c r="E332" s="3344" t="s">
        <v>3880</v>
      </c>
      <c r="F332" s="3344" t="s">
        <v>21</v>
      </c>
      <c r="G332" s="3345" t="s">
        <v>4201</v>
      </c>
      <c r="H332" s="3346" t="s">
        <v>4202</v>
      </c>
      <c r="I332" s="3346" t="s">
        <v>4203</v>
      </c>
      <c r="J332" s="3339"/>
    </row>
    <row r="333" spans="1:10">
      <c r="A333" s="3344" t="s">
        <v>3900</v>
      </c>
      <c r="B333" s="3344" t="s">
        <v>4123</v>
      </c>
      <c r="C333" s="3337" t="s">
        <v>4119</v>
      </c>
      <c r="D333" s="3338">
        <v>104.28</v>
      </c>
      <c r="E333" s="3344" t="s">
        <v>3880</v>
      </c>
      <c r="F333" s="3344" t="s">
        <v>21</v>
      </c>
      <c r="G333" s="3345" t="s">
        <v>4201</v>
      </c>
      <c r="H333" s="3346" t="s">
        <v>4202</v>
      </c>
      <c r="I333" s="3346" t="s">
        <v>4203</v>
      </c>
      <c r="J333" s="3339"/>
    </row>
    <row r="334" spans="1:10">
      <c r="A334" s="3344" t="s">
        <v>3900</v>
      </c>
      <c r="B334" s="3344" t="s">
        <v>4123</v>
      </c>
      <c r="C334" s="3337" t="s">
        <v>4120</v>
      </c>
      <c r="D334" s="3338">
        <v>104.28</v>
      </c>
      <c r="E334" s="3344" t="s">
        <v>3880</v>
      </c>
      <c r="F334" s="3344" t="s">
        <v>21</v>
      </c>
      <c r="G334" s="3345" t="s">
        <v>4201</v>
      </c>
      <c r="H334" s="3346" t="s">
        <v>4202</v>
      </c>
      <c r="I334" s="3346" t="s">
        <v>4203</v>
      </c>
      <c r="J334" s="3339"/>
    </row>
    <row r="335" spans="1:10">
      <c r="A335" s="3344" t="s">
        <v>3900</v>
      </c>
      <c r="B335" s="3344" t="s">
        <v>4215</v>
      </c>
      <c r="C335" s="3337" t="s">
        <v>3879</v>
      </c>
      <c r="D335" s="3338">
        <v>109.71</v>
      </c>
      <c r="E335" s="3344" t="s">
        <v>3880</v>
      </c>
      <c r="F335" s="3344" t="s">
        <v>673</v>
      </c>
      <c r="G335" s="3345" t="s">
        <v>4216</v>
      </c>
      <c r="H335" s="3346" t="s">
        <v>4024</v>
      </c>
      <c r="I335" s="3346" t="s">
        <v>3883</v>
      </c>
      <c r="J335" s="3339"/>
    </row>
    <row r="336" spans="1:10" ht="24">
      <c r="A336" s="3344" t="s">
        <v>3900</v>
      </c>
      <c r="B336" s="3344" t="s">
        <v>4215</v>
      </c>
      <c r="C336" s="3337" t="s">
        <v>3884</v>
      </c>
      <c r="D336" s="3338">
        <v>119.6</v>
      </c>
      <c r="E336" s="3344" t="s">
        <v>3880</v>
      </c>
      <c r="F336" s="3344" t="s">
        <v>673</v>
      </c>
      <c r="G336" s="3345" t="s">
        <v>4217</v>
      </c>
      <c r="H336" s="3344" t="s">
        <v>4218</v>
      </c>
      <c r="I336" s="3346" t="s">
        <v>4219</v>
      </c>
      <c r="J336" s="3339"/>
    </row>
    <row r="337" spans="1:10">
      <c r="A337" s="3344" t="s">
        <v>3900</v>
      </c>
      <c r="B337" s="3344" t="s">
        <v>4215</v>
      </c>
      <c r="C337" s="3337" t="s">
        <v>3888</v>
      </c>
      <c r="D337" s="3338">
        <v>79.36</v>
      </c>
      <c r="E337" s="3344" t="s">
        <v>3880</v>
      </c>
      <c r="F337" s="3344" t="s">
        <v>673</v>
      </c>
      <c r="G337" s="3345" t="s">
        <v>4220</v>
      </c>
      <c r="H337" s="3344" t="s">
        <v>4012</v>
      </c>
      <c r="I337" s="3346" t="s">
        <v>4221</v>
      </c>
      <c r="J337" s="3339"/>
    </row>
    <row r="338" spans="1:10">
      <c r="A338" s="3344" t="s">
        <v>3900</v>
      </c>
      <c r="B338" s="3344" t="s">
        <v>4215</v>
      </c>
      <c r="C338" s="3337" t="s">
        <v>3889</v>
      </c>
      <c r="D338" s="3338">
        <v>55.44</v>
      </c>
      <c r="E338" s="3344" t="s">
        <v>3880</v>
      </c>
      <c r="F338" s="3344" t="s">
        <v>673</v>
      </c>
      <c r="G338" s="3345" t="s">
        <v>4222</v>
      </c>
      <c r="H338" s="3344" t="s">
        <v>4223</v>
      </c>
      <c r="I338" s="3346" t="s">
        <v>4224</v>
      </c>
      <c r="J338" s="3339"/>
    </row>
    <row r="339" spans="1:10">
      <c r="A339" s="3344" t="s">
        <v>3900</v>
      </c>
      <c r="B339" s="3344" t="s">
        <v>4215</v>
      </c>
      <c r="C339" s="3337" t="s">
        <v>3893</v>
      </c>
      <c r="D339" s="3338">
        <v>3012.67</v>
      </c>
      <c r="E339" s="3344" t="s">
        <v>3880</v>
      </c>
      <c r="F339" s="3344" t="s">
        <v>4225</v>
      </c>
      <c r="G339" s="3344"/>
      <c r="H339" s="3344"/>
      <c r="I339" s="3347"/>
      <c r="J339" s="3339"/>
    </row>
    <row r="340" spans="1:10">
      <c r="A340" s="3344" t="s">
        <v>3900</v>
      </c>
      <c r="B340" s="3344" t="s">
        <v>4215</v>
      </c>
      <c r="C340" s="3337">
        <v>302</v>
      </c>
      <c r="D340" s="3338">
        <v>254.11</v>
      </c>
      <c r="E340" s="3344" t="s">
        <v>3880</v>
      </c>
      <c r="F340" s="3344" t="s">
        <v>21</v>
      </c>
      <c r="G340" s="3344"/>
      <c r="H340" s="3344"/>
      <c r="I340" s="3347"/>
      <c r="J340" s="3339"/>
    </row>
    <row r="341" spans="1:10">
      <c r="A341" s="3344" t="s">
        <v>3900</v>
      </c>
      <c r="B341" s="3344" t="s">
        <v>4215</v>
      </c>
      <c r="C341" s="3337">
        <v>303</v>
      </c>
      <c r="D341" s="3338">
        <v>315.39</v>
      </c>
      <c r="E341" s="3344" t="s">
        <v>3880</v>
      </c>
      <c r="F341" s="3344" t="s">
        <v>21</v>
      </c>
      <c r="G341" s="3344"/>
      <c r="H341" s="3344"/>
      <c r="I341" s="3347"/>
      <c r="J341" s="3339"/>
    </row>
    <row r="342" spans="1:10">
      <c r="A342" s="3344" t="s">
        <v>3900</v>
      </c>
      <c r="B342" s="3344" t="s">
        <v>4215</v>
      </c>
      <c r="C342" s="3337" t="s">
        <v>3942</v>
      </c>
      <c r="D342" s="3338">
        <v>88.43</v>
      </c>
      <c r="E342" s="3344" t="s">
        <v>3880</v>
      </c>
      <c r="F342" s="3344" t="s">
        <v>21</v>
      </c>
      <c r="G342" s="3345" t="s">
        <v>3923</v>
      </c>
      <c r="H342" s="3346" t="s">
        <v>3924</v>
      </c>
      <c r="I342" s="3346" t="s">
        <v>3925</v>
      </c>
      <c r="J342" s="3339"/>
    </row>
    <row r="343" spans="1:10">
      <c r="A343" s="3344" t="s">
        <v>3900</v>
      </c>
      <c r="B343" s="3344" t="s">
        <v>4215</v>
      </c>
      <c r="C343" s="3337" t="s">
        <v>3943</v>
      </c>
      <c r="D343" s="3338">
        <v>133.26</v>
      </c>
      <c r="E343" s="3344" t="s">
        <v>3880</v>
      </c>
      <c r="F343" s="3344" t="s">
        <v>21</v>
      </c>
      <c r="G343" s="3345" t="s">
        <v>3923</v>
      </c>
      <c r="H343" s="3346" t="s">
        <v>3924</v>
      </c>
      <c r="I343" s="3346" t="s">
        <v>3925</v>
      </c>
      <c r="J343" s="3339"/>
    </row>
    <row r="344" spans="1:10">
      <c r="A344" s="3344" t="s">
        <v>3900</v>
      </c>
      <c r="B344" s="3344" t="s">
        <v>4215</v>
      </c>
      <c r="C344" s="3337" t="s">
        <v>3950</v>
      </c>
      <c r="D344" s="3338">
        <v>154.38</v>
      </c>
      <c r="E344" s="3344" t="s">
        <v>3880</v>
      </c>
      <c r="F344" s="3344" t="s">
        <v>21</v>
      </c>
      <c r="G344" s="3344" t="s">
        <v>4095</v>
      </c>
      <c r="H344" s="3344" t="s">
        <v>4226</v>
      </c>
      <c r="I344" s="3347" t="s">
        <v>4227</v>
      </c>
      <c r="J344" s="3339"/>
    </row>
    <row r="345" spans="1:10">
      <c r="A345" s="3344" t="s">
        <v>3900</v>
      </c>
      <c r="B345" s="3344" t="s">
        <v>4215</v>
      </c>
      <c r="C345" s="3337" t="s">
        <v>3951</v>
      </c>
      <c r="D345" s="3338">
        <v>108.41</v>
      </c>
      <c r="E345" s="3344" t="s">
        <v>3880</v>
      </c>
      <c r="F345" s="3344" t="s">
        <v>21</v>
      </c>
      <c r="G345" s="3344" t="s">
        <v>4095</v>
      </c>
      <c r="H345" s="3344" t="s">
        <v>4226</v>
      </c>
      <c r="I345" s="3347" t="s">
        <v>4227</v>
      </c>
      <c r="J345" s="3339"/>
    </row>
    <row r="346" spans="1:10">
      <c r="A346" s="3344" t="s">
        <v>3900</v>
      </c>
      <c r="B346" s="3344" t="s">
        <v>4215</v>
      </c>
      <c r="C346" s="3337" t="s">
        <v>3952</v>
      </c>
      <c r="D346" s="3338">
        <v>108.41</v>
      </c>
      <c r="E346" s="3344" t="s">
        <v>3880</v>
      </c>
      <c r="F346" s="3344" t="s">
        <v>21</v>
      </c>
      <c r="G346" s="3344" t="s">
        <v>4095</v>
      </c>
      <c r="H346" s="3344" t="s">
        <v>4226</v>
      </c>
      <c r="I346" s="3347" t="s">
        <v>4227</v>
      </c>
      <c r="J346" s="3339"/>
    </row>
    <row r="347" spans="1:10">
      <c r="A347" s="3344" t="s">
        <v>3900</v>
      </c>
      <c r="B347" s="3344" t="s">
        <v>4215</v>
      </c>
      <c r="C347" s="3337" t="s">
        <v>3953</v>
      </c>
      <c r="D347" s="3338">
        <v>108.41</v>
      </c>
      <c r="E347" s="3344" t="s">
        <v>3880</v>
      </c>
      <c r="F347" s="3344" t="s">
        <v>21</v>
      </c>
      <c r="G347" s="3344" t="s">
        <v>4095</v>
      </c>
      <c r="H347" s="3344" t="s">
        <v>4226</v>
      </c>
      <c r="I347" s="3347" t="s">
        <v>4227</v>
      </c>
      <c r="J347" s="3339"/>
    </row>
    <row r="348" spans="1:10">
      <c r="A348" s="3344" t="s">
        <v>3900</v>
      </c>
      <c r="B348" s="3344" t="s">
        <v>4215</v>
      </c>
      <c r="C348" s="3337" t="s">
        <v>3954</v>
      </c>
      <c r="D348" s="3338">
        <v>154.33000000000001</v>
      </c>
      <c r="E348" s="3344" t="s">
        <v>3880</v>
      </c>
      <c r="F348" s="3344" t="s">
        <v>21</v>
      </c>
      <c r="G348" s="3344" t="s">
        <v>4095</v>
      </c>
      <c r="H348" s="3344" t="s">
        <v>4226</v>
      </c>
      <c r="I348" s="3347" t="s">
        <v>4227</v>
      </c>
      <c r="J348" s="3339"/>
    </row>
    <row r="349" spans="1:10">
      <c r="A349" s="3344" t="s">
        <v>3900</v>
      </c>
      <c r="B349" s="3344" t="s">
        <v>4215</v>
      </c>
      <c r="C349" s="3337" t="s">
        <v>3955</v>
      </c>
      <c r="D349" s="3338">
        <v>249.29</v>
      </c>
      <c r="E349" s="3344" t="s">
        <v>3880</v>
      </c>
      <c r="F349" s="3344" t="s">
        <v>21</v>
      </c>
      <c r="G349" s="3344" t="s">
        <v>4095</v>
      </c>
      <c r="H349" s="3344" t="s">
        <v>4226</v>
      </c>
      <c r="I349" s="3347" t="s">
        <v>4227</v>
      </c>
      <c r="J349" s="3339"/>
    </row>
    <row r="350" spans="1:10">
      <c r="A350" s="3344" t="s">
        <v>3900</v>
      </c>
      <c r="B350" s="3344" t="s">
        <v>4215</v>
      </c>
      <c r="C350" s="3337" t="s">
        <v>3956</v>
      </c>
      <c r="D350" s="3338">
        <v>103.96</v>
      </c>
      <c r="E350" s="3344" t="s">
        <v>3880</v>
      </c>
      <c r="F350" s="3344" t="s">
        <v>21</v>
      </c>
      <c r="G350" s="3344" t="s">
        <v>4095</v>
      </c>
      <c r="H350" s="3344" t="s">
        <v>4226</v>
      </c>
      <c r="I350" s="3347" t="s">
        <v>4227</v>
      </c>
      <c r="J350" s="3339"/>
    </row>
    <row r="351" spans="1:10">
      <c r="A351" s="3344" t="s">
        <v>3900</v>
      </c>
      <c r="B351" s="3344" t="s">
        <v>4215</v>
      </c>
      <c r="C351" s="3337" t="s">
        <v>3957</v>
      </c>
      <c r="D351" s="3338">
        <v>108.22</v>
      </c>
      <c r="E351" s="3344" t="s">
        <v>3880</v>
      </c>
      <c r="F351" s="3344" t="s">
        <v>21</v>
      </c>
      <c r="G351" s="3344" t="s">
        <v>4095</v>
      </c>
      <c r="H351" s="3344" t="s">
        <v>4226</v>
      </c>
      <c r="I351" s="3347" t="s">
        <v>4227</v>
      </c>
      <c r="J351" s="3339"/>
    </row>
    <row r="352" spans="1:10">
      <c r="A352" s="3344" t="s">
        <v>3900</v>
      </c>
      <c r="B352" s="3344" t="s">
        <v>4215</v>
      </c>
      <c r="C352" s="3337" t="s">
        <v>3958</v>
      </c>
      <c r="D352" s="3338">
        <v>108.22</v>
      </c>
      <c r="E352" s="3344" t="s">
        <v>3880</v>
      </c>
      <c r="F352" s="3344" t="s">
        <v>21</v>
      </c>
      <c r="G352" s="3344" t="s">
        <v>4095</v>
      </c>
      <c r="H352" s="3344" t="s">
        <v>4226</v>
      </c>
      <c r="I352" s="3347" t="s">
        <v>4227</v>
      </c>
      <c r="J352" s="3339"/>
    </row>
    <row r="353" spans="1:10">
      <c r="A353" s="3344" t="s">
        <v>3900</v>
      </c>
      <c r="B353" s="3344" t="s">
        <v>4215</v>
      </c>
      <c r="C353" s="3337" t="s">
        <v>3959</v>
      </c>
      <c r="D353" s="3338">
        <v>244.95</v>
      </c>
      <c r="E353" s="3344" t="s">
        <v>3880</v>
      </c>
      <c r="F353" s="3344" t="s">
        <v>21</v>
      </c>
      <c r="G353" s="3344" t="s">
        <v>4095</v>
      </c>
      <c r="H353" s="3344" t="s">
        <v>4226</v>
      </c>
      <c r="I353" s="3347" t="s">
        <v>4227</v>
      </c>
      <c r="J353" s="3339"/>
    </row>
    <row r="354" spans="1:10" ht="24">
      <c r="A354" s="3344" t="s">
        <v>3900</v>
      </c>
      <c r="B354" s="3344" t="s">
        <v>4228</v>
      </c>
      <c r="C354" s="3337" t="s">
        <v>3879</v>
      </c>
      <c r="D354" s="3338">
        <v>113.03</v>
      </c>
      <c r="E354" s="3344" t="s">
        <v>3880</v>
      </c>
      <c r="F354" s="3344" t="s">
        <v>673</v>
      </c>
      <c r="G354" s="3345" t="s">
        <v>4229</v>
      </c>
      <c r="H354" s="3346" t="s">
        <v>4128</v>
      </c>
      <c r="I354" s="3346" t="s">
        <v>3883</v>
      </c>
      <c r="J354" s="3339"/>
    </row>
    <row r="355" spans="1:10" ht="24">
      <c r="A355" s="3344" t="s">
        <v>3900</v>
      </c>
      <c r="B355" s="3344" t="s">
        <v>4228</v>
      </c>
      <c r="C355" s="3337" t="s">
        <v>3884</v>
      </c>
      <c r="D355" s="3338">
        <v>88.91</v>
      </c>
      <c r="E355" s="3344" t="s">
        <v>3880</v>
      </c>
      <c r="F355" s="3344" t="s">
        <v>673</v>
      </c>
      <c r="G355" s="3345" t="s">
        <v>4229</v>
      </c>
      <c r="H355" s="3346" t="s">
        <v>4128</v>
      </c>
      <c r="I355" s="3346" t="s">
        <v>3883</v>
      </c>
      <c r="J355" s="3339"/>
    </row>
    <row r="356" spans="1:10">
      <c r="A356" s="3344" t="s">
        <v>4230</v>
      </c>
      <c r="B356" s="3344"/>
      <c r="C356" s="3337" t="s">
        <v>3879</v>
      </c>
      <c r="D356" s="3338">
        <v>142.16</v>
      </c>
      <c r="E356" s="3344" t="s">
        <v>3880</v>
      </c>
      <c r="F356" s="3344" t="s">
        <v>673</v>
      </c>
      <c r="G356" s="3345" t="s">
        <v>4231</v>
      </c>
      <c r="H356" s="3346" t="s">
        <v>3894</v>
      </c>
      <c r="I356" s="3346" t="s">
        <v>3883</v>
      </c>
      <c r="J356" s="3339"/>
    </row>
    <row r="357" spans="1:10">
      <c r="A357" s="3344" t="s">
        <v>4230</v>
      </c>
      <c r="B357" s="3344"/>
      <c r="C357" s="3337" t="s">
        <v>3884</v>
      </c>
      <c r="D357" s="3338">
        <v>87.25</v>
      </c>
      <c r="E357" s="3344" t="s">
        <v>3880</v>
      </c>
      <c r="F357" s="3344" t="s">
        <v>673</v>
      </c>
      <c r="G357" s="3345" t="s">
        <v>4231</v>
      </c>
      <c r="H357" s="3346" t="s">
        <v>3894</v>
      </c>
      <c r="I357" s="3346" t="s">
        <v>3883</v>
      </c>
      <c r="J357" s="3339"/>
    </row>
    <row r="358" spans="1:10">
      <c r="A358" s="3344" t="s">
        <v>4230</v>
      </c>
      <c r="B358" s="3344"/>
      <c r="C358" s="3337" t="s">
        <v>3888</v>
      </c>
      <c r="D358" s="3338">
        <v>71.19</v>
      </c>
      <c r="E358" s="3344" t="s">
        <v>3880</v>
      </c>
      <c r="F358" s="3344" t="s">
        <v>673</v>
      </c>
      <c r="G358" s="3345" t="s">
        <v>4232</v>
      </c>
      <c r="H358" s="3346" t="s">
        <v>4128</v>
      </c>
      <c r="I358" s="3346" t="s">
        <v>3883</v>
      </c>
      <c r="J358" s="3339"/>
    </row>
    <row r="359" spans="1:10">
      <c r="A359" s="3344" t="s">
        <v>4230</v>
      </c>
      <c r="B359" s="3344"/>
      <c r="C359" s="3337" t="s">
        <v>3889</v>
      </c>
      <c r="D359" s="3338">
        <v>56.14</v>
      </c>
      <c r="E359" s="3344" t="s">
        <v>3880</v>
      </c>
      <c r="F359" s="3344" t="s">
        <v>673</v>
      </c>
      <c r="G359" s="3345" t="s">
        <v>4232</v>
      </c>
      <c r="H359" s="3346" t="s">
        <v>4128</v>
      </c>
      <c r="I359" s="3346" t="s">
        <v>3883</v>
      </c>
      <c r="J359" s="3339"/>
    </row>
    <row r="360" spans="1:10">
      <c r="A360" s="3344" t="s">
        <v>4230</v>
      </c>
      <c r="B360" s="3344"/>
      <c r="C360" s="3337" t="s">
        <v>3892</v>
      </c>
      <c r="D360" s="3338">
        <v>127.82</v>
      </c>
      <c r="E360" s="3344" t="s">
        <v>3880</v>
      </c>
      <c r="F360" s="3344" t="s">
        <v>673</v>
      </c>
      <c r="G360" s="3345" t="s">
        <v>4233</v>
      </c>
      <c r="H360" s="3344" t="s">
        <v>3882</v>
      </c>
      <c r="I360" s="3346" t="s">
        <v>3883</v>
      </c>
      <c r="J360" s="3339"/>
    </row>
    <row r="361" spans="1:10">
      <c r="A361" s="3344" t="s">
        <v>4230</v>
      </c>
      <c r="B361" s="3344"/>
      <c r="C361" s="3337" t="s">
        <v>3905</v>
      </c>
      <c r="D361" s="3338">
        <v>60.2</v>
      </c>
      <c r="E361" s="3344" t="s">
        <v>3880</v>
      </c>
      <c r="F361" s="3344" t="s">
        <v>673</v>
      </c>
      <c r="G361" s="3348" t="s">
        <v>4234</v>
      </c>
      <c r="H361" s="3344" t="s">
        <v>4235</v>
      </c>
      <c r="I361" s="3346" t="s">
        <v>3883</v>
      </c>
      <c r="J361" s="3339"/>
    </row>
    <row r="362" spans="1:10">
      <c r="A362" s="3344" t="s">
        <v>4230</v>
      </c>
      <c r="B362" s="3344"/>
      <c r="C362" s="3337" t="s">
        <v>3908</v>
      </c>
      <c r="D362" s="3338">
        <v>103.37</v>
      </c>
      <c r="E362" s="3344" t="s">
        <v>3880</v>
      </c>
      <c r="F362" s="3344" t="s">
        <v>673</v>
      </c>
      <c r="G362" s="3345" t="s">
        <v>4236</v>
      </c>
      <c r="H362" s="3344" t="s">
        <v>3882</v>
      </c>
      <c r="I362" s="3346" t="s">
        <v>3883</v>
      </c>
      <c r="J362" s="3339"/>
    </row>
    <row r="363" spans="1:10" ht="24">
      <c r="A363" s="3344" t="s">
        <v>4230</v>
      </c>
      <c r="B363" s="3344"/>
      <c r="C363" s="3337" t="s">
        <v>3893</v>
      </c>
      <c r="D363" s="3338">
        <v>203.88</v>
      </c>
      <c r="E363" s="3344" t="s">
        <v>3880</v>
      </c>
      <c r="F363" s="3344" t="s">
        <v>673</v>
      </c>
      <c r="G363" s="3345" t="s">
        <v>4237</v>
      </c>
      <c r="H363" s="3344" t="s">
        <v>4238</v>
      </c>
      <c r="I363" s="3346" t="s">
        <v>4239</v>
      </c>
      <c r="J363" s="3339"/>
    </row>
    <row r="364" spans="1:10" ht="24">
      <c r="A364" s="3344" t="s">
        <v>4230</v>
      </c>
      <c r="B364" s="3344"/>
      <c r="C364" s="3337" t="s">
        <v>3896</v>
      </c>
      <c r="D364" s="3338">
        <v>135.21</v>
      </c>
      <c r="E364" s="3344" t="s">
        <v>3880</v>
      </c>
      <c r="F364" s="3344" t="s">
        <v>673</v>
      </c>
      <c r="G364" s="3345" t="s">
        <v>4237</v>
      </c>
      <c r="H364" s="3344" t="s">
        <v>4238</v>
      </c>
      <c r="I364" s="3346" t="s">
        <v>4239</v>
      </c>
      <c r="J364" s="3339"/>
    </row>
    <row r="365" spans="1:10" ht="24">
      <c r="A365" s="3344" t="s">
        <v>4230</v>
      </c>
      <c r="B365" s="3344"/>
      <c r="C365" s="3337" t="s">
        <v>3897</v>
      </c>
      <c r="D365" s="3338">
        <v>141.46</v>
      </c>
      <c r="E365" s="3344" t="s">
        <v>3880</v>
      </c>
      <c r="F365" s="3344" t="s">
        <v>673</v>
      </c>
      <c r="G365" s="3345" t="s">
        <v>4237</v>
      </c>
      <c r="H365" s="3344" t="s">
        <v>4238</v>
      </c>
      <c r="I365" s="3346" t="s">
        <v>4239</v>
      </c>
      <c r="J365" s="3339"/>
    </row>
    <row r="366" spans="1:10" ht="24">
      <c r="A366" s="3344" t="s">
        <v>4230</v>
      </c>
      <c r="B366" s="3344"/>
      <c r="C366" s="3337" t="s">
        <v>3898</v>
      </c>
      <c r="D366" s="3338">
        <v>141.46</v>
      </c>
      <c r="E366" s="3344" t="s">
        <v>3880</v>
      </c>
      <c r="F366" s="3344" t="s">
        <v>673</v>
      </c>
      <c r="G366" s="3345" t="s">
        <v>4237</v>
      </c>
      <c r="H366" s="3344" t="s">
        <v>4238</v>
      </c>
      <c r="I366" s="3346" t="s">
        <v>4239</v>
      </c>
      <c r="J366" s="3339"/>
    </row>
    <row r="367" spans="1:10" ht="24">
      <c r="A367" s="3344" t="s">
        <v>4230</v>
      </c>
      <c r="B367" s="3344"/>
      <c r="C367" s="3337" t="s">
        <v>3899</v>
      </c>
      <c r="D367" s="3338">
        <v>203.92</v>
      </c>
      <c r="E367" s="3344" t="s">
        <v>3880</v>
      </c>
      <c r="F367" s="3344" t="s">
        <v>673</v>
      </c>
      <c r="G367" s="3345" t="s">
        <v>4237</v>
      </c>
      <c r="H367" s="3344" t="s">
        <v>4238</v>
      </c>
      <c r="I367" s="3346" t="s">
        <v>4239</v>
      </c>
      <c r="J367" s="3339"/>
    </row>
    <row r="368" spans="1:10">
      <c r="A368" s="3344" t="s">
        <v>4230</v>
      </c>
      <c r="B368" s="3344"/>
      <c r="C368" s="3337" t="s">
        <v>3922</v>
      </c>
      <c r="D368" s="3338">
        <v>159.97999999999999</v>
      </c>
      <c r="E368" s="3344" t="s">
        <v>3880</v>
      </c>
      <c r="F368" s="3344" t="s">
        <v>21</v>
      </c>
      <c r="G368" s="3344" t="s">
        <v>4240</v>
      </c>
      <c r="H368" s="3344" t="s">
        <v>4241</v>
      </c>
      <c r="I368" s="3347" t="s">
        <v>4242</v>
      </c>
      <c r="J368" s="3339"/>
    </row>
    <row r="369" spans="1:10">
      <c r="A369" s="3344" t="s">
        <v>4230</v>
      </c>
      <c r="B369" s="3344"/>
      <c r="C369" s="3337" t="s">
        <v>3926</v>
      </c>
      <c r="D369" s="3338">
        <v>109.21</v>
      </c>
      <c r="E369" s="3344" t="s">
        <v>3880</v>
      </c>
      <c r="F369" s="3344" t="s">
        <v>21</v>
      </c>
      <c r="G369" s="3344" t="s">
        <v>4240</v>
      </c>
      <c r="H369" s="3344" t="s">
        <v>4241</v>
      </c>
      <c r="I369" s="3347" t="s">
        <v>4242</v>
      </c>
      <c r="J369" s="3339"/>
    </row>
    <row r="370" spans="1:10">
      <c r="A370" s="3344" t="s">
        <v>4230</v>
      </c>
      <c r="B370" s="3344"/>
      <c r="C370" s="3337" t="s">
        <v>3927</v>
      </c>
      <c r="D370" s="3338">
        <v>113.43</v>
      </c>
      <c r="E370" s="3344" t="s">
        <v>3880</v>
      </c>
      <c r="F370" s="3344" t="s">
        <v>21</v>
      </c>
      <c r="G370" s="3344" t="s">
        <v>4240</v>
      </c>
      <c r="H370" s="3344" t="s">
        <v>4241</v>
      </c>
      <c r="I370" s="3347" t="s">
        <v>4242</v>
      </c>
      <c r="J370" s="3339"/>
    </row>
    <row r="371" spans="1:10">
      <c r="A371" s="3344" t="s">
        <v>4230</v>
      </c>
      <c r="B371" s="3344"/>
      <c r="C371" s="3337" t="s">
        <v>3928</v>
      </c>
      <c r="D371" s="3338">
        <v>113.43</v>
      </c>
      <c r="E371" s="3344" t="s">
        <v>3880</v>
      </c>
      <c r="F371" s="3344" t="s">
        <v>21</v>
      </c>
      <c r="G371" s="3344" t="s">
        <v>4240</v>
      </c>
      <c r="H371" s="3344" t="s">
        <v>4241</v>
      </c>
      <c r="I371" s="3347" t="s">
        <v>4242</v>
      </c>
      <c r="J371" s="3339"/>
    </row>
    <row r="372" spans="1:10">
      <c r="A372" s="3344" t="s">
        <v>4230</v>
      </c>
      <c r="B372" s="3344"/>
      <c r="C372" s="3337" t="s">
        <v>3929</v>
      </c>
      <c r="D372" s="3338">
        <v>159.97999999999999</v>
      </c>
      <c r="E372" s="3344" t="s">
        <v>3880</v>
      </c>
      <c r="F372" s="3344" t="s">
        <v>21</v>
      </c>
      <c r="G372" s="3344" t="s">
        <v>4240</v>
      </c>
      <c r="H372" s="3344" t="s">
        <v>4241</v>
      </c>
      <c r="I372" s="3347" t="s">
        <v>4242</v>
      </c>
      <c r="J372" s="3339"/>
    </row>
    <row r="373" spans="1:10">
      <c r="A373" s="3344" t="s">
        <v>4230</v>
      </c>
      <c r="B373" s="3344"/>
      <c r="C373" s="3337" t="s">
        <v>3930</v>
      </c>
      <c r="D373" s="3338">
        <v>250.19</v>
      </c>
      <c r="E373" s="3344" t="s">
        <v>3880</v>
      </c>
      <c r="F373" s="3344" t="s">
        <v>21</v>
      </c>
      <c r="G373" s="3344" t="s">
        <v>4240</v>
      </c>
      <c r="H373" s="3344" t="s">
        <v>4241</v>
      </c>
      <c r="I373" s="3347" t="s">
        <v>4242</v>
      </c>
      <c r="J373" s="3339"/>
    </row>
    <row r="374" spans="1:10">
      <c r="A374" s="3344" t="s">
        <v>4230</v>
      </c>
      <c r="B374" s="3344"/>
      <c r="C374" s="3337" t="s">
        <v>3931</v>
      </c>
      <c r="D374" s="3338">
        <v>113.62</v>
      </c>
      <c r="E374" s="3344" t="s">
        <v>3880</v>
      </c>
      <c r="F374" s="3344" t="s">
        <v>21</v>
      </c>
      <c r="G374" s="3344" t="s">
        <v>4240</v>
      </c>
      <c r="H374" s="3344" t="s">
        <v>4241</v>
      </c>
      <c r="I374" s="3347" t="s">
        <v>4242</v>
      </c>
      <c r="J374" s="3339"/>
    </row>
    <row r="375" spans="1:10">
      <c r="A375" s="3344" t="s">
        <v>4230</v>
      </c>
      <c r="B375" s="3344"/>
      <c r="C375" s="3337" t="s">
        <v>3935</v>
      </c>
      <c r="D375" s="3338">
        <v>113.62</v>
      </c>
      <c r="E375" s="3344" t="s">
        <v>3880</v>
      </c>
      <c r="F375" s="3344" t="s">
        <v>21</v>
      </c>
      <c r="G375" s="3344" t="s">
        <v>4240</v>
      </c>
      <c r="H375" s="3344" t="s">
        <v>4241</v>
      </c>
      <c r="I375" s="3347" t="s">
        <v>4242</v>
      </c>
      <c r="J375" s="3339"/>
    </row>
    <row r="376" spans="1:10">
      <c r="A376" s="3344" t="s">
        <v>4230</v>
      </c>
      <c r="B376" s="3344"/>
      <c r="C376" s="3337" t="s">
        <v>3938</v>
      </c>
      <c r="D376" s="3338">
        <v>109.26</v>
      </c>
      <c r="E376" s="3344" t="s">
        <v>3880</v>
      </c>
      <c r="F376" s="3344" t="s">
        <v>21</v>
      </c>
      <c r="G376" s="3344" t="s">
        <v>4240</v>
      </c>
      <c r="H376" s="3344" t="s">
        <v>4241</v>
      </c>
      <c r="I376" s="3347" t="s">
        <v>4242</v>
      </c>
      <c r="J376" s="3339"/>
    </row>
    <row r="377" spans="1:10">
      <c r="A377" s="3344" t="s">
        <v>4230</v>
      </c>
      <c r="B377" s="3344"/>
      <c r="C377" s="3337" t="s">
        <v>4243</v>
      </c>
      <c r="D377" s="3338">
        <v>254.41</v>
      </c>
      <c r="E377" s="3344" t="s">
        <v>3880</v>
      </c>
      <c r="F377" s="3344" t="s">
        <v>21</v>
      </c>
      <c r="G377" s="3344" t="s">
        <v>4240</v>
      </c>
      <c r="H377" s="3344" t="s">
        <v>4241</v>
      </c>
      <c r="I377" s="3347" t="s">
        <v>4242</v>
      </c>
      <c r="J377" s="3339"/>
    </row>
    <row r="378" spans="1:10">
      <c r="A378" s="3344" t="s">
        <v>4230</v>
      </c>
      <c r="B378" s="3344"/>
      <c r="C378" s="3337" t="s">
        <v>3940</v>
      </c>
      <c r="D378" s="3338">
        <v>159.97999999999999</v>
      </c>
      <c r="E378" s="3344" t="s">
        <v>3880</v>
      </c>
      <c r="F378" s="3344" t="s">
        <v>21</v>
      </c>
      <c r="G378" s="3344" t="s">
        <v>4240</v>
      </c>
      <c r="H378" s="3344" t="s">
        <v>4241</v>
      </c>
      <c r="I378" s="3347" t="s">
        <v>4242</v>
      </c>
      <c r="J378" s="3339"/>
    </row>
    <row r="379" spans="1:10">
      <c r="A379" s="3344" t="s">
        <v>4230</v>
      </c>
      <c r="B379" s="3344"/>
      <c r="C379" s="3337" t="s">
        <v>3941</v>
      </c>
      <c r="D379" s="3338">
        <v>109.21</v>
      </c>
      <c r="E379" s="3344" t="s">
        <v>3880</v>
      </c>
      <c r="F379" s="3344" t="s">
        <v>21</v>
      </c>
      <c r="G379" s="3344" t="s">
        <v>4240</v>
      </c>
      <c r="H379" s="3344" t="s">
        <v>4241</v>
      </c>
      <c r="I379" s="3347" t="s">
        <v>4242</v>
      </c>
      <c r="J379" s="3339"/>
    </row>
    <row r="380" spans="1:10">
      <c r="A380" s="3344" t="s">
        <v>4230</v>
      </c>
      <c r="B380" s="3344"/>
      <c r="C380" s="3337" t="s">
        <v>3942</v>
      </c>
      <c r="D380" s="3338">
        <v>113.43</v>
      </c>
      <c r="E380" s="3344" t="s">
        <v>3880</v>
      </c>
      <c r="F380" s="3344" t="s">
        <v>21</v>
      </c>
      <c r="G380" s="3344" t="s">
        <v>4240</v>
      </c>
      <c r="H380" s="3344" t="s">
        <v>4241</v>
      </c>
      <c r="I380" s="3347" t="s">
        <v>4242</v>
      </c>
      <c r="J380" s="3339"/>
    </row>
    <row r="381" spans="1:10">
      <c r="A381" s="3344" t="s">
        <v>4230</v>
      </c>
      <c r="B381" s="3344"/>
      <c r="C381" s="3337" t="s">
        <v>3943</v>
      </c>
      <c r="D381" s="3338">
        <v>113.43</v>
      </c>
      <c r="E381" s="3344" t="s">
        <v>3880</v>
      </c>
      <c r="F381" s="3344" t="s">
        <v>21</v>
      </c>
      <c r="G381" s="3344" t="s">
        <v>4240</v>
      </c>
      <c r="H381" s="3344" t="s">
        <v>4241</v>
      </c>
      <c r="I381" s="3347" t="s">
        <v>4242</v>
      </c>
      <c r="J381" s="3339"/>
    </row>
    <row r="382" spans="1:10">
      <c r="A382" s="3344" t="s">
        <v>4230</v>
      </c>
      <c r="B382" s="3344"/>
      <c r="C382" s="3337" t="s">
        <v>3944</v>
      </c>
      <c r="D382" s="3338">
        <v>159.97999999999999</v>
      </c>
      <c r="E382" s="3344" t="s">
        <v>3880</v>
      </c>
      <c r="F382" s="3344" t="s">
        <v>21</v>
      </c>
      <c r="G382" s="3344" t="s">
        <v>4240</v>
      </c>
      <c r="H382" s="3344" t="s">
        <v>4241</v>
      </c>
      <c r="I382" s="3347" t="s">
        <v>4242</v>
      </c>
      <c r="J382" s="3339"/>
    </row>
    <row r="383" spans="1:10">
      <c r="A383" s="3344" t="s">
        <v>4230</v>
      </c>
      <c r="B383" s="3344"/>
      <c r="C383" s="3337" t="s">
        <v>3945</v>
      </c>
      <c r="D383" s="3338">
        <v>250.19</v>
      </c>
      <c r="E383" s="3344" t="s">
        <v>3880</v>
      </c>
      <c r="F383" s="3344" t="s">
        <v>21</v>
      </c>
      <c r="G383" s="3344" t="s">
        <v>4240</v>
      </c>
      <c r="H383" s="3344" t="s">
        <v>4241</v>
      </c>
      <c r="I383" s="3347" t="s">
        <v>4242</v>
      </c>
      <c r="J383" s="3339"/>
    </row>
    <row r="384" spans="1:10">
      <c r="A384" s="3344" t="s">
        <v>4230</v>
      </c>
      <c r="B384" s="3344"/>
      <c r="C384" s="3337" t="s">
        <v>3946</v>
      </c>
      <c r="D384" s="3338">
        <v>113.62</v>
      </c>
      <c r="E384" s="3344" t="s">
        <v>3880</v>
      </c>
      <c r="F384" s="3344" t="s">
        <v>21</v>
      </c>
      <c r="G384" s="3344" t="s">
        <v>4240</v>
      </c>
      <c r="H384" s="3344" t="s">
        <v>4241</v>
      </c>
      <c r="I384" s="3347" t="s">
        <v>4242</v>
      </c>
      <c r="J384" s="3339"/>
    </row>
    <row r="385" spans="1:10">
      <c r="A385" s="3344" t="s">
        <v>4230</v>
      </c>
      <c r="B385" s="3344"/>
      <c r="C385" s="3337" t="s">
        <v>3947</v>
      </c>
      <c r="D385" s="3338">
        <v>113.62</v>
      </c>
      <c r="E385" s="3344" t="s">
        <v>3880</v>
      </c>
      <c r="F385" s="3344" t="s">
        <v>21</v>
      </c>
      <c r="G385" s="3344" t="s">
        <v>4240</v>
      </c>
      <c r="H385" s="3344" t="s">
        <v>4241</v>
      </c>
      <c r="I385" s="3347" t="s">
        <v>4242</v>
      </c>
      <c r="J385" s="3339"/>
    </row>
    <row r="386" spans="1:10">
      <c r="A386" s="3344" t="s">
        <v>4230</v>
      </c>
      <c r="B386" s="3344"/>
      <c r="C386" s="3337" t="s">
        <v>3948</v>
      </c>
      <c r="D386" s="3338">
        <v>109.26</v>
      </c>
      <c r="E386" s="3344" t="s">
        <v>3880</v>
      </c>
      <c r="F386" s="3344" t="s">
        <v>21</v>
      </c>
      <c r="G386" s="3344" t="s">
        <v>4240</v>
      </c>
      <c r="H386" s="3344" t="s">
        <v>4241</v>
      </c>
      <c r="I386" s="3347" t="s">
        <v>4242</v>
      </c>
      <c r="J386" s="3339"/>
    </row>
    <row r="387" spans="1:10">
      <c r="A387" s="3344" t="s">
        <v>4230</v>
      </c>
      <c r="B387" s="3344"/>
      <c r="C387" s="3337" t="s">
        <v>3949</v>
      </c>
      <c r="D387" s="3338">
        <v>254.41</v>
      </c>
      <c r="E387" s="3344" t="s">
        <v>3880</v>
      </c>
      <c r="F387" s="3344" t="s">
        <v>21</v>
      </c>
      <c r="G387" s="3344" t="s">
        <v>4240</v>
      </c>
      <c r="H387" s="3344" t="s">
        <v>4241</v>
      </c>
      <c r="I387" s="3347" t="s">
        <v>4242</v>
      </c>
      <c r="J387" s="3339"/>
    </row>
    <row r="388" spans="1:10">
      <c r="A388" s="3344" t="s">
        <v>4230</v>
      </c>
      <c r="B388" s="3344"/>
      <c r="C388" s="3337" t="s">
        <v>3950</v>
      </c>
      <c r="D388" s="3338">
        <v>160.16999999999999</v>
      </c>
      <c r="E388" s="3344" t="s">
        <v>3880</v>
      </c>
      <c r="F388" s="3344" t="s">
        <v>21</v>
      </c>
      <c r="G388" s="3344" t="s">
        <v>4240</v>
      </c>
      <c r="H388" s="3344" t="s">
        <v>4241</v>
      </c>
      <c r="I388" s="3347" t="s">
        <v>4242</v>
      </c>
      <c r="J388" s="3339"/>
    </row>
    <row r="389" spans="1:10">
      <c r="A389" s="3344" t="s">
        <v>4230</v>
      </c>
      <c r="B389" s="3344"/>
      <c r="C389" s="3337" t="s">
        <v>3951</v>
      </c>
      <c r="D389" s="3338">
        <v>109.26</v>
      </c>
      <c r="E389" s="3344" t="s">
        <v>3880</v>
      </c>
      <c r="F389" s="3344" t="s">
        <v>21</v>
      </c>
      <c r="G389" s="3344" t="s">
        <v>4240</v>
      </c>
      <c r="H389" s="3344" t="s">
        <v>4241</v>
      </c>
      <c r="I389" s="3347" t="s">
        <v>4242</v>
      </c>
      <c r="J389" s="3339"/>
    </row>
    <row r="390" spans="1:10">
      <c r="A390" s="3344" t="s">
        <v>4230</v>
      </c>
      <c r="B390" s="3344"/>
      <c r="C390" s="3337" t="s">
        <v>3952</v>
      </c>
      <c r="D390" s="3338">
        <v>113.62</v>
      </c>
      <c r="E390" s="3344" t="s">
        <v>3880</v>
      </c>
      <c r="F390" s="3344" t="s">
        <v>21</v>
      </c>
      <c r="G390" s="3344" t="s">
        <v>4240</v>
      </c>
      <c r="H390" s="3344" t="s">
        <v>4241</v>
      </c>
      <c r="I390" s="3347" t="s">
        <v>4242</v>
      </c>
      <c r="J390" s="3339"/>
    </row>
    <row r="391" spans="1:10">
      <c r="A391" s="3344" t="s">
        <v>4230</v>
      </c>
      <c r="B391" s="3344"/>
      <c r="C391" s="3337" t="s">
        <v>3953</v>
      </c>
      <c r="D391" s="3338">
        <v>113.62</v>
      </c>
      <c r="E391" s="3344" t="s">
        <v>3880</v>
      </c>
      <c r="F391" s="3344" t="s">
        <v>21</v>
      </c>
      <c r="G391" s="3344" t="s">
        <v>4240</v>
      </c>
      <c r="H391" s="3344" t="s">
        <v>4241</v>
      </c>
      <c r="I391" s="3347" t="s">
        <v>4242</v>
      </c>
      <c r="J391" s="3339"/>
    </row>
    <row r="392" spans="1:10">
      <c r="A392" s="3344" t="s">
        <v>4230</v>
      </c>
      <c r="B392" s="3344"/>
      <c r="C392" s="3337" t="s">
        <v>3954</v>
      </c>
      <c r="D392" s="3338">
        <v>160.16999999999999</v>
      </c>
      <c r="E392" s="3344" t="s">
        <v>3880</v>
      </c>
      <c r="F392" s="3344" t="s">
        <v>21</v>
      </c>
      <c r="G392" s="3344" t="s">
        <v>4240</v>
      </c>
      <c r="H392" s="3344" t="s">
        <v>4241</v>
      </c>
      <c r="I392" s="3347" t="s">
        <v>4242</v>
      </c>
      <c r="J392" s="3339"/>
    </row>
    <row r="393" spans="1:10">
      <c r="A393" s="3344" t="s">
        <v>4230</v>
      </c>
      <c r="B393" s="3344"/>
      <c r="C393" s="3337" t="s">
        <v>3955</v>
      </c>
      <c r="D393" s="3338">
        <v>250.02</v>
      </c>
      <c r="E393" s="3344" t="s">
        <v>3880</v>
      </c>
      <c r="F393" s="3344" t="s">
        <v>21</v>
      </c>
      <c r="G393" s="3344" t="s">
        <v>4240</v>
      </c>
      <c r="H393" s="3344" t="s">
        <v>4241</v>
      </c>
      <c r="I393" s="3347" t="s">
        <v>4242</v>
      </c>
      <c r="J393" s="3339"/>
    </row>
    <row r="394" spans="1:10">
      <c r="A394" s="3344" t="s">
        <v>4230</v>
      </c>
      <c r="B394" s="3344"/>
      <c r="C394" s="3337" t="s">
        <v>3956</v>
      </c>
      <c r="D394" s="3338">
        <v>113.43</v>
      </c>
      <c r="E394" s="3344" t="s">
        <v>3880</v>
      </c>
      <c r="F394" s="3344" t="s">
        <v>21</v>
      </c>
      <c r="G394" s="3344" t="s">
        <v>4240</v>
      </c>
      <c r="H394" s="3344" t="s">
        <v>4241</v>
      </c>
      <c r="I394" s="3347" t="s">
        <v>4242</v>
      </c>
      <c r="J394" s="3339"/>
    </row>
    <row r="395" spans="1:10">
      <c r="A395" s="3344" t="s">
        <v>4230</v>
      </c>
      <c r="B395" s="3344"/>
      <c r="C395" s="3337" t="s">
        <v>3957</v>
      </c>
      <c r="D395" s="3338">
        <v>113.43</v>
      </c>
      <c r="E395" s="3344" t="s">
        <v>3880</v>
      </c>
      <c r="F395" s="3344" t="s">
        <v>21</v>
      </c>
      <c r="G395" s="3344" t="s">
        <v>4240</v>
      </c>
      <c r="H395" s="3344" t="s">
        <v>4241</v>
      </c>
      <c r="I395" s="3347" t="s">
        <v>4242</v>
      </c>
      <c r="J395" s="3339"/>
    </row>
    <row r="396" spans="1:10">
      <c r="A396" s="3344" t="s">
        <v>4230</v>
      </c>
      <c r="B396" s="3344"/>
      <c r="C396" s="3337" t="s">
        <v>3958</v>
      </c>
      <c r="D396" s="3338">
        <v>109.21</v>
      </c>
      <c r="E396" s="3344" t="s">
        <v>3880</v>
      </c>
      <c r="F396" s="3344" t="s">
        <v>21</v>
      </c>
      <c r="G396" s="3344" t="s">
        <v>4240</v>
      </c>
      <c r="H396" s="3344" t="s">
        <v>4241</v>
      </c>
      <c r="I396" s="3347" t="s">
        <v>4242</v>
      </c>
      <c r="J396" s="3339"/>
    </row>
    <row r="397" spans="1:10">
      <c r="A397" s="3344" t="s">
        <v>4230</v>
      </c>
      <c r="B397" s="3344"/>
      <c r="C397" s="3337" t="s">
        <v>3959</v>
      </c>
      <c r="D397" s="3338">
        <v>254.37</v>
      </c>
      <c r="E397" s="3344" t="s">
        <v>3880</v>
      </c>
      <c r="F397" s="3344" t="s">
        <v>21</v>
      </c>
      <c r="G397" s="3344" t="s">
        <v>4240</v>
      </c>
      <c r="H397" s="3344" t="s">
        <v>4241</v>
      </c>
      <c r="I397" s="3347" t="s">
        <v>4242</v>
      </c>
      <c r="J397" s="3339"/>
    </row>
    <row r="398" spans="1:10">
      <c r="A398" s="3344" t="s">
        <v>4230</v>
      </c>
      <c r="B398" s="3344"/>
      <c r="C398" s="3337" t="s">
        <v>3960</v>
      </c>
      <c r="D398" s="3338">
        <v>160.16999999999999</v>
      </c>
      <c r="E398" s="3344" t="s">
        <v>3880</v>
      </c>
      <c r="F398" s="3344" t="s">
        <v>21</v>
      </c>
      <c r="G398" s="3344" t="s">
        <v>4240</v>
      </c>
      <c r="H398" s="3344" t="s">
        <v>4241</v>
      </c>
      <c r="I398" s="3347" t="s">
        <v>4242</v>
      </c>
      <c r="J398" s="3339"/>
    </row>
    <row r="399" spans="1:10">
      <c r="A399" s="3344" t="s">
        <v>4230</v>
      </c>
      <c r="B399" s="3344"/>
      <c r="C399" s="3337" t="s">
        <v>3961</v>
      </c>
      <c r="D399" s="3338">
        <v>109.26</v>
      </c>
      <c r="E399" s="3344" t="s">
        <v>3880</v>
      </c>
      <c r="F399" s="3344" t="s">
        <v>21</v>
      </c>
      <c r="G399" s="3344" t="s">
        <v>4240</v>
      </c>
      <c r="H399" s="3344" t="s">
        <v>4241</v>
      </c>
      <c r="I399" s="3347" t="s">
        <v>4242</v>
      </c>
      <c r="J399" s="3339"/>
    </row>
    <row r="400" spans="1:10">
      <c r="A400" s="3344" t="s">
        <v>4230</v>
      </c>
      <c r="B400" s="3344"/>
      <c r="C400" s="3337" t="s">
        <v>3962</v>
      </c>
      <c r="D400" s="3338">
        <v>113.62</v>
      </c>
      <c r="E400" s="3344" t="s">
        <v>3880</v>
      </c>
      <c r="F400" s="3344" t="s">
        <v>21</v>
      </c>
      <c r="G400" s="3344" t="s">
        <v>4240</v>
      </c>
      <c r="H400" s="3344" t="s">
        <v>4241</v>
      </c>
      <c r="I400" s="3347" t="s">
        <v>4242</v>
      </c>
      <c r="J400" s="3339"/>
    </row>
    <row r="401" spans="1:10">
      <c r="A401" s="3344" t="s">
        <v>4230</v>
      </c>
      <c r="B401" s="3344"/>
      <c r="C401" s="3337" t="s">
        <v>3963</v>
      </c>
      <c r="D401" s="3338">
        <v>113.62</v>
      </c>
      <c r="E401" s="3344" t="s">
        <v>3880</v>
      </c>
      <c r="F401" s="3344" t="s">
        <v>21</v>
      </c>
      <c r="G401" s="3344" t="s">
        <v>4240</v>
      </c>
      <c r="H401" s="3344" t="s">
        <v>4241</v>
      </c>
      <c r="I401" s="3347" t="s">
        <v>4242</v>
      </c>
      <c r="J401" s="3339"/>
    </row>
    <row r="402" spans="1:10">
      <c r="A402" s="3344" t="s">
        <v>4230</v>
      </c>
      <c r="B402" s="3344"/>
      <c r="C402" s="3337" t="s">
        <v>3964</v>
      </c>
      <c r="D402" s="3338">
        <v>160.16999999999999</v>
      </c>
      <c r="E402" s="3344" t="s">
        <v>3880</v>
      </c>
      <c r="F402" s="3344" t="s">
        <v>21</v>
      </c>
      <c r="G402" s="3344" t="s">
        <v>4240</v>
      </c>
      <c r="H402" s="3344" t="s">
        <v>4241</v>
      </c>
      <c r="I402" s="3347" t="s">
        <v>4242</v>
      </c>
      <c r="J402" s="3339"/>
    </row>
    <row r="403" spans="1:10">
      <c r="A403" s="3344" t="s">
        <v>4230</v>
      </c>
      <c r="B403" s="3344"/>
      <c r="C403" s="3337" t="s">
        <v>3965</v>
      </c>
      <c r="D403" s="3338">
        <v>250.02</v>
      </c>
      <c r="E403" s="3344" t="s">
        <v>3880</v>
      </c>
      <c r="F403" s="3344" t="s">
        <v>21</v>
      </c>
      <c r="G403" s="3344" t="s">
        <v>4240</v>
      </c>
      <c r="H403" s="3344" t="s">
        <v>4241</v>
      </c>
      <c r="I403" s="3347" t="s">
        <v>4242</v>
      </c>
      <c r="J403" s="3339"/>
    </row>
    <row r="404" spans="1:10">
      <c r="A404" s="3344" t="s">
        <v>4230</v>
      </c>
      <c r="B404" s="3344"/>
      <c r="C404" s="3337" t="s">
        <v>3966</v>
      </c>
      <c r="D404" s="3338">
        <v>113.43</v>
      </c>
      <c r="E404" s="3344" t="s">
        <v>3880</v>
      </c>
      <c r="F404" s="3344" t="s">
        <v>21</v>
      </c>
      <c r="G404" s="3344" t="s">
        <v>4240</v>
      </c>
      <c r="H404" s="3344" t="s">
        <v>4241</v>
      </c>
      <c r="I404" s="3347" t="s">
        <v>4242</v>
      </c>
      <c r="J404" s="3339"/>
    </row>
    <row r="405" spans="1:10">
      <c r="A405" s="3344" t="s">
        <v>4230</v>
      </c>
      <c r="B405" s="3344"/>
      <c r="C405" s="3337" t="s">
        <v>3967</v>
      </c>
      <c r="D405" s="3338">
        <v>113.43</v>
      </c>
      <c r="E405" s="3344" t="s">
        <v>3880</v>
      </c>
      <c r="F405" s="3344" t="s">
        <v>21</v>
      </c>
      <c r="G405" s="3344" t="s">
        <v>4240</v>
      </c>
      <c r="H405" s="3344" t="s">
        <v>4241</v>
      </c>
      <c r="I405" s="3347" t="s">
        <v>4242</v>
      </c>
      <c r="J405" s="3339"/>
    </row>
    <row r="406" spans="1:10">
      <c r="A406" s="3344" t="s">
        <v>4230</v>
      </c>
      <c r="B406" s="3344"/>
      <c r="C406" s="3337" t="s">
        <v>3968</v>
      </c>
      <c r="D406" s="3338">
        <v>109.21</v>
      </c>
      <c r="E406" s="3344" t="s">
        <v>3880</v>
      </c>
      <c r="F406" s="3344" t="s">
        <v>21</v>
      </c>
      <c r="G406" s="3344" t="s">
        <v>4240</v>
      </c>
      <c r="H406" s="3344" t="s">
        <v>4241</v>
      </c>
      <c r="I406" s="3347" t="s">
        <v>4242</v>
      </c>
      <c r="J406" s="3339"/>
    </row>
    <row r="407" spans="1:10">
      <c r="A407" s="3344" t="s">
        <v>4230</v>
      </c>
      <c r="B407" s="3344"/>
      <c r="C407" s="3337" t="s">
        <v>3969</v>
      </c>
      <c r="D407" s="3338">
        <v>254.37</v>
      </c>
      <c r="E407" s="3344" t="s">
        <v>3880</v>
      </c>
      <c r="F407" s="3344" t="s">
        <v>21</v>
      </c>
      <c r="G407" s="3344" t="s">
        <v>4240</v>
      </c>
      <c r="H407" s="3344" t="s">
        <v>4241</v>
      </c>
      <c r="I407" s="3347" t="s">
        <v>4242</v>
      </c>
      <c r="J407" s="3339"/>
    </row>
    <row r="408" spans="1:10">
      <c r="A408" s="3344" t="s">
        <v>4230</v>
      </c>
      <c r="B408" s="3344"/>
      <c r="C408" s="3337" t="s">
        <v>3970</v>
      </c>
      <c r="D408" s="3338">
        <v>254.37</v>
      </c>
      <c r="E408" s="3344" t="s">
        <v>3880</v>
      </c>
      <c r="F408" s="3344" t="s">
        <v>21</v>
      </c>
      <c r="G408" s="3344" t="s">
        <v>4240</v>
      </c>
      <c r="H408" s="3344" t="s">
        <v>4241</v>
      </c>
      <c r="I408" s="3347" t="s">
        <v>4242</v>
      </c>
      <c r="J408" s="3339"/>
    </row>
    <row r="409" spans="1:10">
      <c r="A409" s="3344" t="s">
        <v>4230</v>
      </c>
      <c r="B409" s="3344"/>
      <c r="C409" s="3337" t="s">
        <v>3971</v>
      </c>
      <c r="D409" s="3338">
        <v>109.21</v>
      </c>
      <c r="E409" s="3344" t="s">
        <v>3880</v>
      </c>
      <c r="F409" s="3344" t="s">
        <v>21</v>
      </c>
      <c r="G409" s="3344" t="s">
        <v>4240</v>
      </c>
      <c r="H409" s="3344" t="s">
        <v>4241</v>
      </c>
      <c r="I409" s="3347" t="s">
        <v>4242</v>
      </c>
      <c r="J409" s="3339"/>
    </row>
    <row r="410" spans="1:10">
      <c r="A410" s="3344" t="s">
        <v>4230</v>
      </c>
      <c r="B410" s="3344"/>
      <c r="C410" s="3337" t="s">
        <v>3972</v>
      </c>
      <c r="D410" s="3338">
        <v>113.43</v>
      </c>
      <c r="E410" s="3344" t="s">
        <v>3880</v>
      </c>
      <c r="F410" s="3344" t="s">
        <v>21</v>
      </c>
      <c r="G410" s="3344" t="s">
        <v>4240</v>
      </c>
      <c r="H410" s="3344" t="s">
        <v>4241</v>
      </c>
      <c r="I410" s="3347" t="s">
        <v>4242</v>
      </c>
      <c r="J410" s="3339"/>
    </row>
    <row r="411" spans="1:10">
      <c r="A411" s="3344" t="s">
        <v>4230</v>
      </c>
      <c r="B411" s="3344"/>
      <c r="C411" s="3337" t="s">
        <v>3973</v>
      </c>
      <c r="D411" s="3338">
        <v>111.02</v>
      </c>
      <c r="E411" s="3344" t="s">
        <v>3880</v>
      </c>
      <c r="F411" s="3344" t="s">
        <v>21</v>
      </c>
      <c r="G411" s="3344" t="s">
        <v>4240</v>
      </c>
      <c r="H411" s="3344" t="s">
        <v>4241</v>
      </c>
      <c r="I411" s="3347" t="s">
        <v>4242</v>
      </c>
      <c r="J411" s="3339"/>
    </row>
    <row r="412" spans="1:10">
      <c r="A412" s="3344" t="s">
        <v>4230</v>
      </c>
      <c r="B412" s="3344"/>
      <c r="C412" s="3337" t="s">
        <v>3974</v>
      </c>
      <c r="D412" s="3338">
        <v>155.02000000000001</v>
      </c>
      <c r="E412" s="3344" t="s">
        <v>3880</v>
      </c>
      <c r="F412" s="3344" t="s">
        <v>21</v>
      </c>
      <c r="G412" s="3344" t="s">
        <v>4240</v>
      </c>
      <c r="H412" s="3344" t="s">
        <v>4241</v>
      </c>
      <c r="I412" s="3347" t="s">
        <v>4242</v>
      </c>
      <c r="J412" s="3339"/>
    </row>
    <row r="413" spans="1:10">
      <c r="A413" s="3344" t="s">
        <v>4230</v>
      </c>
      <c r="B413" s="3344"/>
      <c r="C413" s="3337" t="s">
        <v>3975</v>
      </c>
      <c r="D413" s="3338">
        <v>250.19</v>
      </c>
      <c r="E413" s="3344" t="s">
        <v>3880</v>
      </c>
      <c r="F413" s="3344" t="s">
        <v>21</v>
      </c>
      <c r="G413" s="3344" t="s">
        <v>4240</v>
      </c>
      <c r="H413" s="3344" t="s">
        <v>4241</v>
      </c>
      <c r="I413" s="3347" t="s">
        <v>4242</v>
      </c>
      <c r="J413" s="3339"/>
    </row>
    <row r="414" spans="1:10">
      <c r="A414" s="3344" t="s">
        <v>4230</v>
      </c>
      <c r="B414" s="3344"/>
      <c r="C414" s="3337" t="s">
        <v>3976</v>
      </c>
      <c r="D414" s="3338">
        <v>113.62</v>
      </c>
      <c r="E414" s="3344" t="s">
        <v>3880</v>
      </c>
      <c r="F414" s="3344" t="s">
        <v>21</v>
      </c>
      <c r="G414" s="3344" t="s">
        <v>4240</v>
      </c>
      <c r="H414" s="3344" t="s">
        <v>4241</v>
      </c>
      <c r="I414" s="3347" t="s">
        <v>4242</v>
      </c>
      <c r="J414" s="3339"/>
    </row>
    <row r="415" spans="1:10">
      <c r="A415" s="3344" t="s">
        <v>4230</v>
      </c>
      <c r="B415" s="3344"/>
      <c r="C415" s="3337" t="s">
        <v>3977</v>
      </c>
      <c r="D415" s="3338">
        <v>113.62</v>
      </c>
      <c r="E415" s="3344" t="s">
        <v>3880</v>
      </c>
      <c r="F415" s="3344" t="s">
        <v>21</v>
      </c>
      <c r="G415" s="3344" t="s">
        <v>4240</v>
      </c>
      <c r="H415" s="3344" t="s">
        <v>4241</v>
      </c>
      <c r="I415" s="3347" t="s">
        <v>4242</v>
      </c>
      <c r="J415" s="3339"/>
    </row>
    <row r="416" spans="1:10">
      <c r="A416" s="3344" t="s">
        <v>4230</v>
      </c>
      <c r="B416" s="3344"/>
      <c r="C416" s="3337" t="s">
        <v>3978</v>
      </c>
      <c r="D416" s="3338">
        <v>109.26</v>
      </c>
      <c r="E416" s="3344" t="s">
        <v>3880</v>
      </c>
      <c r="F416" s="3344" t="s">
        <v>21</v>
      </c>
      <c r="G416" s="3344" t="s">
        <v>4240</v>
      </c>
      <c r="H416" s="3344" t="s">
        <v>4241</v>
      </c>
      <c r="I416" s="3347" t="s">
        <v>4242</v>
      </c>
      <c r="J416" s="3339"/>
    </row>
    <row r="417" spans="1:10">
      <c r="A417" s="3344" t="s">
        <v>4230</v>
      </c>
      <c r="B417" s="3344"/>
      <c r="C417" s="3337" t="s">
        <v>3979</v>
      </c>
      <c r="D417" s="3338">
        <v>153.72</v>
      </c>
      <c r="E417" s="3344" t="s">
        <v>3880</v>
      </c>
      <c r="F417" s="3344" t="s">
        <v>21</v>
      </c>
      <c r="G417" s="3344" t="s">
        <v>4240</v>
      </c>
      <c r="H417" s="3344" t="s">
        <v>4241</v>
      </c>
      <c r="I417" s="3347" t="s">
        <v>4242</v>
      </c>
      <c r="J417" s="3339"/>
    </row>
    <row r="418" spans="1:10">
      <c r="A418" s="3344" t="s">
        <v>4230</v>
      </c>
      <c r="B418" s="3344"/>
      <c r="C418" s="3337" t="s">
        <v>3980</v>
      </c>
      <c r="D418" s="3338">
        <v>160.16999999999999</v>
      </c>
      <c r="E418" s="3344" t="s">
        <v>3880</v>
      </c>
      <c r="F418" s="3344" t="s">
        <v>21</v>
      </c>
      <c r="G418" s="3344" t="s">
        <v>4240</v>
      </c>
      <c r="H418" s="3344" t="s">
        <v>4241</v>
      </c>
      <c r="I418" s="3347" t="s">
        <v>4242</v>
      </c>
      <c r="J418" s="3339"/>
    </row>
    <row r="419" spans="1:10">
      <c r="A419" s="3344" t="s">
        <v>4230</v>
      </c>
      <c r="B419" s="3344"/>
      <c r="C419" s="3337" t="s">
        <v>3981</v>
      </c>
      <c r="D419" s="3338">
        <v>109.26</v>
      </c>
      <c r="E419" s="3344" t="s">
        <v>3880</v>
      </c>
      <c r="F419" s="3344" t="s">
        <v>21</v>
      </c>
      <c r="G419" s="3344" t="s">
        <v>4240</v>
      </c>
      <c r="H419" s="3344" t="s">
        <v>4241</v>
      </c>
      <c r="I419" s="3347" t="s">
        <v>4242</v>
      </c>
      <c r="J419" s="3339"/>
    </row>
    <row r="420" spans="1:10">
      <c r="A420" s="3344" t="s">
        <v>4230</v>
      </c>
      <c r="B420" s="3344"/>
      <c r="C420" s="3337" t="s">
        <v>3982</v>
      </c>
      <c r="D420" s="3338">
        <v>113.62</v>
      </c>
      <c r="E420" s="3344" t="s">
        <v>3880</v>
      </c>
      <c r="F420" s="3344" t="s">
        <v>21</v>
      </c>
      <c r="G420" s="3344" t="s">
        <v>4240</v>
      </c>
      <c r="H420" s="3344" t="s">
        <v>4241</v>
      </c>
      <c r="I420" s="3347" t="s">
        <v>4242</v>
      </c>
      <c r="J420" s="3339"/>
    </row>
    <row r="421" spans="1:10">
      <c r="A421" s="3344" t="s">
        <v>4230</v>
      </c>
      <c r="B421" s="3344"/>
      <c r="C421" s="3337" t="s">
        <v>3983</v>
      </c>
      <c r="D421" s="3338">
        <v>113.62</v>
      </c>
      <c r="E421" s="3344" t="s">
        <v>3880</v>
      </c>
      <c r="F421" s="3344" t="s">
        <v>21</v>
      </c>
      <c r="G421" s="3344" t="s">
        <v>4240</v>
      </c>
      <c r="H421" s="3344" t="s">
        <v>4241</v>
      </c>
      <c r="I421" s="3347" t="s">
        <v>4242</v>
      </c>
      <c r="J421" s="3339"/>
    </row>
    <row r="422" spans="1:10">
      <c r="A422" s="3344" t="s">
        <v>4230</v>
      </c>
      <c r="B422" s="3344"/>
      <c r="C422" s="3337" t="s">
        <v>3984</v>
      </c>
      <c r="D422" s="3338">
        <v>160.16999999999999</v>
      </c>
      <c r="E422" s="3344" t="s">
        <v>3880</v>
      </c>
      <c r="F422" s="3344" t="s">
        <v>21</v>
      </c>
      <c r="G422" s="3344" t="s">
        <v>4240</v>
      </c>
      <c r="H422" s="3344" t="s">
        <v>4241</v>
      </c>
      <c r="I422" s="3347" t="s">
        <v>4242</v>
      </c>
      <c r="J422" s="3339"/>
    </row>
    <row r="423" spans="1:10">
      <c r="A423" s="3344" t="s">
        <v>4230</v>
      </c>
      <c r="B423" s="3344"/>
      <c r="C423" s="3337" t="s">
        <v>3985</v>
      </c>
      <c r="D423" s="3338">
        <v>250.02</v>
      </c>
      <c r="E423" s="3344" t="s">
        <v>3880</v>
      </c>
      <c r="F423" s="3344" t="s">
        <v>21</v>
      </c>
      <c r="G423" s="3344" t="s">
        <v>4240</v>
      </c>
      <c r="H423" s="3344" t="s">
        <v>4241</v>
      </c>
      <c r="I423" s="3347" t="s">
        <v>4242</v>
      </c>
      <c r="J423" s="3339"/>
    </row>
    <row r="424" spans="1:10">
      <c r="A424" s="3344" t="s">
        <v>4230</v>
      </c>
      <c r="B424" s="3344"/>
      <c r="C424" s="3337" t="s">
        <v>3986</v>
      </c>
      <c r="D424" s="3338">
        <v>113.43</v>
      </c>
      <c r="E424" s="3344" t="s">
        <v>3880</v>
      </c>
      <c r="F424" s="3344" t="s">
        <v>21</v>
      </c>
      <c r="G424" s="3344" t="s">
        <v>4240</v>
      </c>
      <c r="H424" s="3344" t="s">
        <v>4241</v>
      </c>
      <c r="I424" s="3347" t="s">
        <v>4242</v>
      </c>
      <c r="J424" s="3339"/>
    </row>
    <row r="425" spans="1:10">
      <c r="A425" s="3344" t="s">
        <v>4230</v>
      </c>
      <c r="B425" s="3344"/>
      <c r="C425" s="3337" t="s">
        <v>3987</v>
      </c>
      <c r="D425" s="3338">
        <v>113.43</v>
      </c>
      <c r="E425" s="3344" t="s">
        <v>3880</v>
      </c>
      <c r="F425" s="3344" t="s">
        <v>21</v>
      </c>
      <c r="G425" s="3344" t="s">
        <v>4240</v>
      </c>
      <c r="H425" s="3344" t="s">
        <v>4241</v>
      </c>
      <c r="I425" s="3347" t="s">
        <v>4242</v>
      </c>
      <c r="J425" s="3339"/>
    </row>
    <row r="426" spans="1:10">
      <c r="A426" s="3344" t="s">
        <v>4230</v>
      </c>
      <c r="B426" s="3344"/>
      <c r="C426" s="3337" t="s">
        <v>3988</v>
      </c>
      <c r="D426" s="3338">
        <v>109.21</v>
      </c>
      <c r="E426" s="3344" t="s">
        <v>3880</v>
      </c>
      <c r="F426" s="3344" t="s">
        <v>21</v>
      </c>
      <c r="G426" s="3344" t="s">
        <v>4240</v>
      </c>
      <c r="H426" s="3344" t="s">
        <v>4241</v>
      </c>
      <c r="I426" s="3347" t="s">
        <v>4242</v>
      </c>
      <c r="J426" s="3339"/>
    </row>
    <row r="427" spans="1:10">
      <c r="A427" s="3344" t="s">
        <v>4230</v>
      </c>
      <c r="B427" s="3344"/>
      <c r="C427" s="3337" t="s">
        <v>3989</v>
      </c>
      <c r="D427" s="3338">
        <v>254.37</v>
      </c>
      <c r="E427" s="3344" t="s">
        <v>3880</v>
      </c>
      <c r="F427" s="3344" t="s">
        <v>21</v>
      </c>
      <c r="G427" s="3344" t="s">
        <v>4240</v>
      </c>
      <c r="H427" s="3344" t="s">
        <v>4241</v>
      </c>
      <c r="I427" s="3347" t="s">
        <v>4242</v>
      </c>
      <c r="J427" s="3339"/>
    </row>
  </sheetData>
  <mergeCells count="2">
    <mergeCell ref="A1:I1"/>
    <mergeCell ref="I127:I14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0" t="str">
        <f>IF(项目基本情况!B9="房地产市场价值","估价结果一览表","结果表-2")</f>
        <v>估价结果一览表</v>
      </c>
      <c r="B1" s="3390"/>
      <c r="C1" s="3390"/>
      <c r="D1" s="3390"/>
      <c r="E1" s="3390"/>
      <c r="F1" s="3390"/>
      <c r="G1" s="3390"/>
      <c r="H1" s="3390"/>
      <c r="I1" s="3390"/>
    </row>
    <row r="2" spans="1:9" ht="30" customHeight="1" thickTop="1">
      <c r="A2" s="3391" t="s">
        <v>928</v>
      </c>
      <c r="B2" s="3391" t="s">
        <v>929</v>
      </c>
      <c r="C2" s="3391" t="s">
        <v>930</v>
      </c>
      <c r="D2" s="3391" t="str">
        <f>结果表!D116</f>
        <v>出让国有建设用地使用权价值</v>
      </c>
      <c r="E2" s="3391"/>
      <c r="F2" s="3391" t="str">
        <f>结果表!F116</f>
        <v>在建建筑物价值</v>
      </c>
      <c r="G2" s="3391"/>
      <c r="H2" s="3391" t="str">
        <f>IF(项目基本情况!B9="房地产市场价值","房地产市场价值","房地产价值")</f>
        <v>房地产市场价值</v>
      </c>
      <c r="I2" s="3391"/>
    </row>
    <row r="3" spans="1:9" ht="15">
      <c r="A3" s="3386"/>
      <c r="B3" s="3386"/>
      <c r="C3" s="3386"/>
      <c r="D3" s="800" t="s">
        <v>925</v>
      </c>
      <c r="E3" s="800" t="s">
        <v>931</v>
      </c>
      <c r="F3" s="800" t="s">
        <v>925</v>
      </c>
      <c r="G3" s="800" t="s">
        <v>926</v>
      </c>
      <c r="H3" s="800" t="s">
        <v>925</v>
      </c>
      <c r="I3" s="800" t="s">
        <v>926</v>
      </c>
    </row>
    <row r="4" spans="1:9" ht="60">
      <c r="A4" s="1402" t="str">
        <f>项目基本情况!S2</f>
        <v>北京市海淀区古莲路66号院“中关村温泉科技园·二期”1号楼1层部分集体产业用房房地产市场租金水平评估房地产</v>
      </c>
      <c r="B4" s="800">
        <f>项目基本情况!C17</f>
        <v>451.69</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86" t="s">
        <v>927</v>
      </c>
      <c r="B5" s="3386"/>
      <c r="C5" s="3386"/>
      <c r="D5" s="3386" t="e">
        <f ca="1">结果表!D119</f>
        <v>#REF!</v>
      </c>
      <c r="E5" s="3386"/>
      <c r="F5" s="3386" t="e">
        <f ca="1">结果表!F119</f>
        <v>#REF!</v>
      </c>
      <c r="G5" s="3386"/>
      <c r="H5" s="3386" t="e">
        <f ca="1">结果表!H119</f>
        <v>#REF!</v>
      </c>
      <c r="I5" s="3386"/>
    </row>
    <row r="6" spans="1:9" ht="15.75">
      <c r="A6" s="3385" t="str">
        <f>结果表!A120</f>
        <v/>
      </c>
      <c r="B6" s="3385"/>
      <c r="C6" s="3385"/>
      <c r="D6" s="3385">
        <f>结果表!D120</f>
        <v>0</v>
      </c>
      <c r="E6" s="3385"/>
      <c r="F6" s="3385"/>
      <c r="G6" s="3385"/>
      <c r="H6" s="3385"/>
      <c r="I6" s="3385"/>
    </row>
    <row r="7" spans="1:9" ht="15">
      <c r="A7" s="3386" t="s">
        <v>927</v>
      </c>
      <c r="B7" s="3386"/>
      <c r="C7" s="3386"/>
      <c r="D7" s="3387" t="str">
        <f>结果表!D121</f>
        <v>零元整</v>
      </c>
      <c r="E7" s="3388"/>
      <c r="F7" s="3388"/>
      <c r="G7" s="3388"/>
      <c r="H7" s="3388"/>
      <c r="I7" s="3389"/>
    </row>
    <row r="8" spans="1:9" ht="15.75">
      <c r="A8" s="3385" t="str">
        <f>结果表!A122</f>
        <v/>
      </c>
      <c r="B8" s="3385"/>
      <c r="C8" s="3385"/>
      <c r="D8" s="3385" t="e">
        <f ca="1">结果表!D122</f>
        <v>#REF!</v>
      </c>
      <c r="E8" s="3385"/>
      <c r="F8" s="3385"/>
      <c r="G8" s="3385"/>
      <c r="H8" s="3385"/>
      <c r="I8" s="3385"/>
    </row>
    <row r="9" spans="1:9" ht="15">
      <c r="A9" s="3386" t="s">
        <v>927</v>
      </c>
      <c r="B9" s="3386"/>
      <c r="C9" s="3386"/>
      <c r="D9" s="3386" t="e">
        <f ca="1">结果表!D123</f>
        <v>#REF!</v>
      </c>
      <c r="E9" s="3386"/>
      <c r="F9" s="3386"/>
      <c r="G9" s="3386"/>
      <c r="H9" s="3386"/>
      <c r="I9" s="3386"/>
    </row>
    <row r="10" spans="1:9" ht="15.75">
      <c r="A10" s="3385" t="str">
        <f>结果表!A124</f>
        <v/>
      </c>
      <c r="B10" s="3385"/>
      <c r="C10" s="3385"/>
      <c r="D10" s="3385" t="str">
        <f>结果表!D124</f>
        <v>——</v>
      </c>
      <c r="E10" s="3385"/>
      <c r="F10" s="3385"/>
      <c r="G10" s="3385"/>
      <c r="H10" s="3385"/>
      <c r="I10" s="3385"/>
    </row>
    <row r="11" spans="1:9" ht="15">
      <c r="A11" s="3386" t="s">
        <v>927</v>
      </c>
      <c r="B11" s="3386"/>
      <c r="C11" s="3386"/>
      <c r="D11" s="3386" t="e">
        <f>结果表!D125</f>
        <v>#VALUE!</v>
      </c>
      <c r="E11" s="3386"/>
      <c r="F11" s="3386"/>
      <c r="G11" s="3386"/>
      <c r="H11" s="3386"/>
      <c r="I11" s="3386"/>
    </row>
    <row r="12" spans="1:9" ht="15.75">
      <c r="A12" s="3385" t="str">
        <f>结果表!A126</f>
        <v/>
      </c>
      <c r="B12" s="3385"/>
      <c r="C12" s="3385"/>
      <c r="D12" s="3385" t="str">
        <f>结果表!D126</f>
        <v>——</v>
      </c>
      <c r="E12" s="3385"/>
      <c r="F12" s="3385"/>
      <c r="G12" s="3385"/>
      <c r="H12" s="3385"/>
      <c r="I12" s="3385"/>
    </row>
    <row r="13" spans="1:9" ht="15.75" thickBot="1">
      <c r="A13" s="3383" t="s">
        <v>927</v>
      </c>
      <c r="B13" s="3383"/>
      <c r="C13" s="3383"/>
      <c r="D13" s="3383" t="e">
        <f>结果表!D127</f>
        <v>#VALUE!</v>
      </c>
      <c r="E13" s="3383"/>
      <c r="F13" s="3383"/>
      <c r="G13" s="3383"/>
      <c r="H13" s="3383"/>
      <c r="I13" s="3383"/>
    </row>
    <row r="14" spans="1:9" ht="15" thickTop="1">
      <c r="A14" s="3384" t="s">
        <v>932</v>
      </c>
      <c r="B14" s="3384"/>
      <c r="C14" s="3384"/>
      <c r="D14" s="3384"/>
      <c r="E14" s="3384"/>
      <c r="F14" s="3384"/>
      <c r="G14" s="3384"/>
      <c r="H14" s="3384"/>
      <c r="I14" s="338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E31"/>
  <sheetViews>
    <sheetView topLeftCell="A4" workbookViewId="0">
      <selection activeCell="A22" sqref="A22"/>
    </sheetView>
  </sheetViews>
  <sheetFormatPr defaultRowHeight="13.5"/>
  <sheetData>
    <row r="22" spans="1:5">
      <c r="A22" s="1404" t="s">
        <v>4249</v>
      </c>
    </row>
    <row r="24" spans="1:5">
      <c r="A24" s="3362"/>
      <c r="B24" s="3362"/>
      <c r="C24" s="3362"/>
      <c r="D24" s="3362"/>
      <c r="E24" s="3362"/>
    </row>
    <row r="25" spans="1:5">
      <c r="A25" s="3362" t="s">
        <v>4257</v>
      </c>
      <c r="B25" s="3362"/>
      <c r="C25" s="3362"/>
      <c r="D25" s="3362"/>
      <c r="E25" s="3362"/>
    </row>
    <row r="26" spans="1:5">
      <c r="A26" s="3362" t="s">
        <v>4258</v>
      </c>
      <c r="B26" s="3362"/>
      <c r="C26" s="3362"/>
      <c r="D26" s="3362"/>
      <c r="E26" s="3362"/>
    </row>
    <row r="27" spans="1:5">
      <c r="A27" s="3362" t="s">
        <v>4259</v>
      </c>
      <c r="B27" s="3362"/>
      <c r="C27" s="3362"/>
      <c r="D27" s="3362"/>
      <c r="E27" s="3362"/>
    </row>
    <row r="28" spans="1:5">
      <c r="A28" s="3362" t="s">
        <v>4266</v>
      </c>
      <c r="B28" s="3362"/>
      <c r="C28" s="3362"/>
      <c r="D28" s="3362"/>
      <c r="E28" s="3362"/>
    </row>
    <row r="29" spans="1:5">
      <c r="A29" s="3362" t="s">
        <v>4262</v>
      </c>
      <c r="B29" s="3362"/>
      <c r="C29" s="3362"/>
      <c r="D29" s="3362"/>
      <c r="E29" s="3362"/>
    </row>
    <row r="30" spans="1:5">
      <c r="A30" s="3362" t="s">
        <v>4260</v>
      </c>
      <c r="B30" s="3362"/>
      <c r="C30" s="3362"/>
      <c r="D30" s="3362"/>
      <c r="E30" s="3362"/>
    </row>
    <row r="31" spans="1:5">
      <c r="A31" s="3362" t="s">
        <v>4261</v>
      </c>
      <c r="B31" s="3362"/>
      <c r="C31" s="3362"/>
      <c r="D31" s="3362"/>
      <c r="E31" s="3362"/>
    </row>
  </sheetData>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
  <sheetViews>
    <sheetView workbookViewId="0">
      <selection activeCell="K43" sqref="K43"/>
    </sheetView>
  </sheetViews>
  <sheetFormatPr defaultRowHeight="13.5"/>
  <sheetData>
    <row r="34" spans="1:1">
      <c r="A34" s="1404" t="s">
        <v>4254</v>
      </c>
    </row>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RowHeight="13.5"/>
  <sheetData/>
  <phoneticPr fontId="135" type="noConversion"/>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9" sqref="A59"/>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98" t="s">
        <v>949</v>
      </c>
      <c r="B1" s="3398"/>
      <c r="C1" s="3398"/>
      <c r="D1" s="3398"/>
    </row>
    <row r="2" spans="1:4" ht="18">
      <c r="A2" s="3399" t="s">
        <v>933</v>
      </c>
      <c r="B2" s="3399"/>
      <c r="C2" s="3399"/>
      <c r="D2" s="3399"/>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399" t="s">
        <v>939</v>
      </c>
      <c r="B6" s="3399"/>
      <c r="C6" s="3399"/>
      <c r="D6" s="339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400" t="s">
        <v>942</v>
      </c>
      <c r="B11" s="3392"/>
      <c r="C11" s="3392"/>
      <c r="D11" s="3392"/>
    </row>
    <row r="12" spans="1:4" ht="15.75">
      <c r="A12" s="33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7"/>
      <c r="C12" s="3397"/>
      <c r="D12" s="3397"/>
    </row>
    <row r="13" spans="1:4" ht="30" customHeight="1">
      <c r="A13" s="3392" t="str">
        <f>IF(项目基本情况!B8="抵押","3.抵押双方在办理抵押登记手续时，应使用本公司出具的正式《房地产评估报告》，特提醒报告使用者注意。","——")</f>
        <v>——</v>
      </c>
      <c r="B13" s="3397"/>
      <c r="C13" s="3397"/>
      <c r="D13" s="3397"/>
    </row>
    <row r="14" spans="1:4" ht="15.75" customHeight="1">
      <c r="A14" s="3392" t="str">
        <f>IF(项目基本情况!B8="抵押","4.本次评估估价师所知悉的法定优先受偿款情况说明如下：","——")</f>
        <v>——</v>
      </c>
      <c r="B14" s="3397"/>
      <c r="C14" s="3397"/>
      <c r="D14" s="3397"/>
    </row>
    <row r="15" spans="1:4" ht="42" customHeight="1">
      <c r="A15" s="3392" t="str">
        <f>IF(项目基本情况!B8="抵押","（1）"&amp;CONCATENATE(项目基本情况!L20,项目基本情况!L21,项目基本情况!L22),"——")</f>
        <v>——</v>
      </c>
      <c r="B15" s="3392"/>
      <c r="C15" s="3392"/>
      <c r="D15" s="3392"/>
    </row>
    <row r="16" spans="1:4" ht="30" customHeight="1">
      <c r="A16" s="3394" t="s">
        <v>943</v>
      </c>
      <c r="B16" s="3394"/>
      <c r="C16" s="3394"/>
      <c r="D16" s="3394"/>
    </row>
    <row r="17" spans="1:4" ht="144" customHeight="1">
      <c r="A17" s="3394" t="s">
        <v>944</v>
      </c>
      <c r="B17" s="3394"/>
      <c r="C17" s="3394"/>
      <c r="D17" s="3394"/>
    </row>
    <row r="18" spans="1:4" ht="15.75" customHeight="1">
      <c r="A18" s="3392" t="str">
        <f>IF(项目基本情况!B8="抵押",结果表!K120,"——")</f>
        <v>——</v>
      </c>
      <c r="B18" s="3392"/>
      <c r="C18" s="3392"/>
      <c r="D18" s="3392"/>
    </row>
    <row r="19" spans="1:4" ht="46.5" customHeight="1">
      <c r="A19" s="33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2"/>
      <c r="C20" s="3392"/>
      <c r="D20" s="3392"/>
    </row>
    <row r="21" spans="1:4" ht="57.75" customHeight="1">
      <c r="A21" s="33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5"/>
      <c r="C21" s="3395"/>
      <c r="D21" s="3395"/>
    </row>
    <row r="22" spans="1:4" ht="18.75" customHeight="1">
      <c r="A22" s="3396" t="s">
        <v>945</v>
      </c>
      <c r="B22" s="3396"/>
      <c r="C22" s="3396"/>
      <c r="D22" s="339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393">
        <v>42551</v>
      </c>
      <c r="D31" s="33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406" t="s">
        <v>956</v>
      </c>
      <c r="B15" s="3401" t="s">
        <v>109</v>
      </c>
      <c r="C15" s="3402"/>
    </row>
    <row r="16" spans="1:7" ht="13.5">
      <c r="A16" s="3407"/>
      <c r="B16" s="3401" t="s">
        <v>42</v>
      </c>
      <c r="C16" s="3402"/>
    </row>
    <row r="17" spans="1:3" ht="13.5">
      <c r="A17" s="3407"/>
      <c r="B17" s="3404" t="s">
        <v>957</v>
      </c>
      <c r="C17" s="1428" t="s">
        <v>956</v>
      </c>
    </row>
    <row r="18" spans="1:3" ht="13.5">
      <c r="A18" s="3407"/>
      <c r="B18" s="3404"/>
      <c r="C18" s="1428" t="s">
        <v>958</v>
      </c>
    </row>
    <row r="19" spans="1:3" ht="13.5">
      <c r="A19" s="3407"/>
      <c r="B19" s="3404"/>
      <c r="C19" s="1428" t="s">
        <v>959</v>
      </c>
    </row>
    <row r="20" spans="1:3" ht="13.5">
      <c r="A20" s="3408"/>
      <c r="B20" s="3403" t="s">
        <v>960</v>
      </c>
      <c r="C20" s="3402"/>
    </row>
    <row r="21" spans="1:3" ht="13.5">
      <c r="A21" s="1429" t="s">
        <v>961</v>
      </c>
      <c r="B21" s="1430"/>
      <c r="C21" s="1431"/>
    </row>
    <row r="22" spans="1:3" ht="13.5">
      <c r="A22" s="3405" t="s">
        <v>962</v>
      </c>
      <c r="B22" s="3403" t="s">
        <v>963</v>
      </c>
      <c r="C22" s="3402"/>
    </row>
    <row r="23" spans="1:3" ht="13.5">
      <c r="A23" s="3405"/>
      <c r="B23" s="3403" t="s">
        <v>964</v>
      </c>
      <c r="C23" s="3402"/>
    </row>
    <row r="24" spans="1:3" ht="13.5">
      <c r="A24" s="3405"/>
      <c r="B24" s="3403" t="s">
        <v>965</v>
      </c>
      <c r="C24" s="3402"/>
    </row>
    <row r="25" spans="1:3" ht="13.5">
      <c r="A25" s="3405"/>
      <c r="B25" s="3404" t="s">
        <v>966</v>
      </c>
      <c r="C25" s="1428" t="s">
        <v>967</v>
      </c>
    </row>
    <row r="26" spans="1:3" ht="13.5">
      <c r="A26" s="3405"/>
      <c r="B26" s="3404"/>
      <c r="C26" s="1428" t="s">
        <v>968</v>
      </c>
    </row>
    <row r="27" spans="1:3" ht="13.5">
      <c r="A27" s="3405"/>
      <c r="B27" s="3404"/>
      <c r="C27" s="1428" t="s">
        <v>969</v>
      </c>
    </row>
    <row r="28" spans="1:3" ht="13.5">
      <c r="A28" s="3405"/>
      <c r="B28" s="3404"/>
      <c r="C28" s="1428" t="s">
        <v>970</v>
      </c>
    </row>
    <row r="29" spans="1:3" ht="13.5">
      <c r="A29" s="3405"/>
      <c r="B29" s="3404"/>
      <c r="C29" s="1428" t="s">
        <v>971</v>
      </c>
    </row>
    <row r="30" spans="1:3" ht="13.5">
      <c r="A30" s="3405"/>
      <c r="B30" s="3404"/>
      <c r="C30" s="1428" t="s">
        <v>972</v>
      </c>
    </row>
    <row r="31" spans="1:3" ht="13.5">
      <c r="A31" s="3405"/>
      <c r="B31" s="3404"/>
      <c r="C31" s="1428" t="s">
        <v>973</v>
      </c>
    </row>
    <row r="32" spans="1:3" ht="13.5">
      <c r="A32" s="3405"/>
      <c r="B32" s="3404"/>
      <c r="C32" s="1428" t="s">
        <v>974</v>
      </c>
    </row>
    <row r="33" spans="1:3" ht="13.5">
      <c r="A33" s="3405"/>
      <c r="B33" s="340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45526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2441</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409" t="s">
        <v>2160</v>
      </c>
      <c r="B17" s="3409"/>
      <c r="C17" s="3409"/>
      <c r="D17" s="3409"/>
      <c r="E17" s="3409"/>
      <c r="F17" s="3409"/>
      <c r="G17" s="3409"/>
      <c r="H17" s="3409"/>
    </row>
    <row r="18" spans="1:8" ht="24" customHeight="1">
      <c r="A18" s="3410" t="s">
        <v>2161</v>
      </c>
      <c r="B18" s="3410"/>
      <c r="C18" s="3410"/>
      <c r="D18" s="2159"/>
      <c r="E18" s="3411" t="s">
        <v>2162</v>
      </c>
      <c r="F18" s="3410"/>
      <c r="G18" s="341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收益法倒推-商业</vt:lpstr>
      <vt:lpstr>成本法 (元)</vt:lpstr>
      <vt:lpstr>假设开发法</vt:lpstr>
      <vt:lpstr>收益法</vt:lpstr>
      <vt:lpstr>基准地价修正</vt:lpstr>
      <vt:lpstr>收益法 (元)</vt:lpstr>
      <vt:lpstr>收益法-酒店模型</vt:lpstr>
      <vt:lpstr>收益法（汇总）</vt:lpstr>
      <vt:lpstr>比较法-住宅</vt:lpstr>
      <vt:lpstr>万豪中心</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案例位置</vt:lpstr>
      <vt:lpstr>2023-1-0056丰豪东路9号院</vt:lpstr>
      <vt:lpstr>案例</vt:lpstr>
      <vt:lpstr>Sheet4</vt:lpstr>
      <vt:lpstr>Sheet5</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万豪中心!Print_Area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2024-08-22T01:52:04Z</dcterms:modified>
</cp:coreProperties>
</file>