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070" yWindow="90" windowWidth="14655" windowHeight="11760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B14" i="59" l="1"/>
  <c r="B4" i="59"/>
  <c r="B3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D8" i="68" s="1"/>
  <c r="B14" i="68"/>
  <c r="B1" i="68"/>
  <c r="C7" i="68"/>
  <c r="B3" i="68"/>
  <c r="B8" i="68"/>
  <c r="B7" i="68"/>
  <c r="D7" i="68" s="1"/>
  <c r="B6" i="68"/>
  <c r="D6" i="68" s="1"/>
  <c r="B5" i="68"/>
  <c r="D5" i="68" s="1"/>
  <c r="E14" i="68"/>
  <c r="F14" i="68"/>
  <c r="C6" i="68"/>
  <c r="N25" i="67"/>
  <c r="O25" i="67"/>
  <c r="P25" i="67"/>
  <c r="Q25" i="67"/>
  <c r="N26" i="67"/>
  <c r="B26" i="67" s="1"/>
  <c r="O26" i="67"/>
  <c r="P26" i="67"/>
  <c r="Q26" i="67"/>
  <c r="C25" i="67"/>
  <c r="F26" i="67"/>
  <c r="F25" i="67" s="1"/>
  <c r="F24" i="67" s="1"/>
  <c r="E26" i="67"/>
  <c r="U26" i="67" s="1"/>
  <c r="C26" i="67"/>
  <c r="E25" i="67"/>
  <c r="E24" i="67"/>
  <c r="B22" i="67"/>
  <c r="F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F81" i="67"/>
  <c r="E81" i="67"/>
  <c r="E80" i="67" s="1"/>
  <c r="B81" i="67"/>
  <c r="F80" i="67"/>
  <c r="B80" i="67"/>
  <c r="Q78" i="67"/>
  <c r="P78" i="67"/>
  <c r="O78" i="67"/>
  <c r="N78" i="67"/>
  <c r="F78" i="67"/>
  <c r="V78" i="67" s="1"/>
  <c r="E78" i="67"/>
  <c r="E77" i="67" s="1"/>
  <c r="C78" i="67"/>
  <c r="T78" i="67" s="1"/>
  <c r="B78" i="67"/>
  <c r="Q77" i="67"/>
  <c r="P77" i="67"/>
  <c r="O77" i="67"/>
  <c r="N77" i="67"/>
  <c r="F77" i="67"/>
  <c r="F76" i="67" s="1"/>
  <c r="C77" i="67"/>
  <c r="C76" i="67" s="1"/>
  <c r="D76" i="67" s="1"/>
  <c r="D77" i="67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T70" i="67" s="1"/>
  <c r="B70" i="67"/>
  <c r="Q69" i="67"/>
  <c r="P69" i="67"/>
  <c r="O69" i="67"/>
  <c r="N69" i="67"/>
  <c r="F69" i="67"/>
  <c r="F68" i="67" s="1"/>
  <c r="C69" i="67"/>
  <c r="D69" i="67"/>
  <c r="Q68" i="67"/>
  <c r="P68" i="67"/>
  <c r="O68" i="67"/>
  <c r="N68" i="67"/>
  <c r="C68" i="67"/>
  <c r="D68" i="67" s="1"/>
  <c r="Q67" i="67"/>
  <c r="P67" i="67"/>
  <c r="O67" i="67"/>
  <c r="N67" i="67"/>
  <c r="F66" i="67"/>
  <c r="V66" i="67"/>
  <c r="E66" i="67"/>
  <c r="U66" i="67" s="1"/>
  <c r="C66" i="67"/>
  <c r="T66" i="67" s="1"/>
  <c r="B66" i="67"/>
  <c r="S66" i="67" s="1"/>
  <c r="F65" i="67"/>
  <c r="E65" i="67"/>
  <c r="P65" i="67" s="1"/>
  <c r="C65" i="67"/>
  <c r="O65" i="67"/>
  <c r="B65" i="67"/>
  <c r="N65" i="67" s="1"/>
  <c r="E64" i="67"/>
  <c r="P64" i="67" s="1"/>
  <c r="B64" i="67"/>
  <c r="N64" i="67" s="1"/>
  <c r="P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C57" i="67" s="1"/>
  <c r="N55" i="67"/>
  <c r="B56" i="67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/>
  <c r="P51" i="67"/>
  <c r="E52" i="67" s="1"/>
  <c r="O51" i="67"/>
  <c r="C52" i="67" s="1"/>
  <c r="N51" i="67"/>
  <c r="B52" i="67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/>
  <c r="P47" i="67"/>
  <c r="E48" i="67" s="1"/>
  <c r="O47" i="67"/>
  <c r="C48" i="67" s="1"/>
  <c r="N47" i="67"/>
  <c r="B48" i="67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/>
  <c r="E46" i="67"/>
  <c r="U46" i="67" s="1"/>
  <c r="O43" i="67"/>
  <c r="C44" i="67"/>
  <c r="D44" i="67" s="1"/>
  <c r="C45" i="67"/>
  <c r="D45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D41" i="67" s="1"/>
  <c r="C42" i="67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O35" i="67"/>
  <c r="C36" i="67" s="1"/>
  <c r="D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C33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D40" i="67"/>
  <c r="D66" i="67"/>
  <c r="D70" i="67"/>
  <c r="D78" i="67"/>
  <c r="N66" i="67"/>
  <c r="P66" i="67"/>
  <c r="O66" i="67"/>
  <c r="Q66" i="67"/>
  <c r="Y62" i="66"/>
  <c r="Y63" i="66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K10" i="66" s="1"/>
  <c r="B11" i="66"/>
  <c r="C11" i="66"/>
  <c r="E11" i="66"/>
  <c r="F11" i="66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14" i="66" s="1"/>
  <c r="B15" i="66"/>
  <c r="C15" i="66"/>
  <c r="E15" i="66"/>
  <c r="F15" i="66"/>
  <c r="B16" i="66"/>
  <c r="C16" i="66"/>
  <c r="E16" i="66"/>
  <c r="F16" i="66"/>
  <c r="K16" i="66" s="1"/>
  <c r="B17" i="66"/>
  <c r="C17" i="66"/>
  <c r="E17" i="66"/>
  <c r="F17" i="66"/>
  <c r="B18" i="66"/>
  <c r="C18" i="66"/>
  <c r="H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AA67" i="66"/>
  <c r="AA66" i="66" s="1"/>
  <c r="V66" i="66" s="1"/>
  <c r="E66" i="66" s="1"/>
  <c r="O66" i="66" s="1"/>
  <c r="AA65" i="66"/>
  <c r="AB67" i="66"/>
  <c r="W67" i="66"/>
  <c r="F67" i="66" s="1"/>
  <c r="Y67" i="66"/>
  <c r="AB63" i="66"/>
  <c r="W63" i="66"/>
  <c r="F63" i="66"/>
  <c r="AA63" i="66"/>
  <c r="AA62" i="66" s="1"/>
  <c r="Z63" i="66"/>
  <c r="Z62" i="66" s="1"/>
  <c r="U63" i="66"/>
  <c r="C63" i="66"/>
  <c r="Y61" i="66"/>
  <c r="T61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17" i="66"/>
  <c r="H17" i="66"/>
  <c r="H16" i="66"/>
  <c r="K15" i="66"/>
  <c r="H15" i="66"/>
  <c r="H14" i="66"/>
  <c r="K13" i="66"/>
  <c r="H13" i="66"/>
  <c r="H12" i="66"/>
  <c r="K11" i="66"/>
  <c r="H11" i="66"/>
  <c r="H10" i="66"/>
  <c r="K9" i="66"/>
  <c r="H9" i="66"/>
  <c r="H7" i="66"/>
  <c r="K6" i="66"/>
  <c r="H5" i="66"/>
  <c r="D58" i="66"/>
  <c r="D54" i="66"/>
  <c r="D50" i="66"/>
  <c r="D49" i="66"/>
  <c r="D45" i="66"/>
  <c r="D44" i="66"/>
  <c r="D40" i="66"/>
  <c r="D38" i="66"/>
  <c r="D34" i="66"/>
  <c r="D33" i="66"/>
  <c r="D29" i="66"/>
  <c r="D28" i="66"/>
  <c r="G16" i="66"/>
  <c r="J13" i="66"/>
  <c r="J2" i="66"/>
  <c r="N23" i="43" s="1"/>
  <c r="J11" i="66"/>
  <c r="J9" i="66"/>
  <c r="J8" i="66"/>
  <c r="J6" i="66"/>
  <c r="G6" i="66"/>
  <c r="V67" i="66"/>
  <c r="E67" i="66"/>
  <c r="U62" i="66"/>
  <c r="C62" i="66"/>
  <c r="T63" i="66"/>
  <c r="B63" i="66" s="1"/>
  <c r="AB62" i="66"/>
  <c r="T60" i="66"/>
  <c r="B60" i="66" s="1"/>
  <c r="B61" i="66"/>
  <c r="AA61" i="66"/>
  <c r="V60" i="66" s="1"/>
  <c r="E60" i="66" s="1"/>
  <c r="V62" i="66"/>
  <c r="E62" i="66" s="1"/>
  <c r="V63" i="66"/>
  <c r="E63" i="66"/>
  <c r="T62" i="66"/>
  <c r="B62" i="66" s="1"/>
  <c r="AB66" i="66"/>
  <c r="AB65" i="66" s="1"/>
  <c r="W64" i="66" s="1"/>
  <c r="F64" i="66" s="1"/>
  <c r="G32" i="59"/>
  <c r="G31" i="59"/>
  <c r="G30" i="59"/>
  <c r="O2" i="59"/>
  <c r="O3" i="59" s="1"/>
  <c r="F28" i="59" s="1"/>
  <c r="P33" i="59"/>
  <c r="Q33" i="59"/>
  <c r="R33" i="59"/>
  <c r="O33" i="59"/>
  <c r="H21" i="59"/>
  <c r="D62" i="66"/>
  <c r="I18" i="66"/>
  <c r="I15" i="66"/>
  <c r="Z61" i="66"/>
  <c r="U61" i="66"/>
  <c r="C61" i="66" s="1"/>
  <c r="V61" i="66"/>
  <c r="E61" i="66"/>
  <c r="U60" i="66"/>
  <c r="C60" i="66" s="1"/>
  <c r="W65" i="66"/>
  <c r="F65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C10" i="63" s="1"/>
  <c r="I20" i="43"/>
  <c r="B7" i="64"/>
  <c r="E14" i="64" s="1"/>
  <c r="B5" i="64"/>
  <c r="C25" i="64" s="1"/>
  <c r="B10" i="64"/>
  <c r="B9" i="64"/>
  <c r="D27" i="64" s="1"/>
  <c r="D29" i="64"/>
  <c r="D17" i="64"/>
  <c r="E20" i="64"/>
  <c r="D30" i="64"/>
  <c r="D28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F54" i="63"/>
  <c r="G54" i="63" s="1"/>
  <c r="J52" i="63"/>
  <c r="I52" i="63" s="1"/>
  <c r="D60" i="63"/>
  <c r="D66" i="63"/>
  <c r="F64" i="63"/>
  <c r="G64" i="63" s="1"/>
  <c r="D64" i="63"/>
  <c r="D62" i="63"/>
  <c r="J63" i="63"/>
  <c r="I63" i="63" s="1"/>
  <c r="J61" i="63"/>
  <c r="I61" i="63" s="1"/>
  <c r="D70" i="63"/>
  <c r="F74" i="63"/>
  <c r="G74" i="63" s="1"/>
  <c r="D72" i="63"/>
  <c r="D74" i="63"/>
  <c r="F48" i="63"/>
  <c r="G48" i="63" s="1"/>
  <c r="J43" i="63"/>
  <c r="I43" i="63" s="1"/>
  <c r="F57" i="63"/>
  <c r="G57" i="63" s="1"/>
  <c r="J60" i="63"/>
  <c r="I60" i="63" s="1"/>
  <c r="D65" i="63"/>
  <c r="D61" i="63"/>
  <c r="J66" i="63"/>
  <c r="I66" i="63"/>
  <c r="F75" i="63"/>
  <c r="G75" i="63"/>
  <c r="D75" i="63"/>
  <c r="D73" i="63"/>
  <c r="F71" i="63"/>
  <c r="G71" i="63" s="1"/>
  <c r="D71" i="63"/>
  <c r="E70" i="63" s="1"/>
  <c r="B68" i="63" s="1"/>
  <c r="J73" i="63"/>
  <c r="I73" i="63" s="1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B2" i="64"/>
  <c r="N100" i="43"/>
  <c r="N101" i="43" s="1"/>
  <c r="N109" i="43"/>
  <c r="M100" i="43"/>
  <c r="M109" i="43" s="1"/>
  <c r="L100" i="43"/>
  <c r="L109" i="43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D78" i="43"/>
  <c r="B84" i="43"/>
  <c r="B83" i="43"/>
  <c r="B72" i="43"/>
  <c r="B61" i="43"/>
  <c r="B50" i="43"/>
  <c r="M88" i="43"/>
  <c r="N88" i="43" s="1"/>
  <c r="K88" i="43"/>
  <c r="J88" i="43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81" i="43"/>
  <c r="D87" i="43"/>
  <c r="D85" i="43"/>
  <c r="D83" i="43"/>
  <c r="E81" i="43" s="1"/>
  <c r="B79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E89" i="39"/>
  <c r="H42" i="39"/>
  <c r="AB42" i="39"/>
  <c r="J34" i="39"/>
  <c r="AC34" i="39"/>
  <c r="C25" i="39"/>
  <c r="F43" i="39"/>
  <c r="AA43" i="39" s="1"/>
  <c r="H43" i="39"/>
  <c r="U43" i="39" s="1"/>
  <c r="H14" i="39"/>
  <c r="F13" i="39"/>
  <c r="AA13" i="39" s="1"/>
  <c r="J13" i="39"/>
  <c r="W13" i="39" s="1"/>
  <c r="H13" i="39"/>
  <c r="U13" i="39" s="1"/>
  <c r="J41" i="39"/>
  <c r="W41" i="39" s="1"/>
  <c r="J42" i="39"/>
  <c r="AC42" i="39" s="1"/>
  <c r="H37" i="39"/>
  <c r="AB37" i="39"/>
  <c r="K17" i="43"/>
  <c r="F34" i="43"/>
  <c r="F39" i="43"/>
  <c r="F37" i="43"/>
  <c r="H9" i="44"/>
  <c r="H7" i="44"/>
  <c r="F35" i="43"/>
  <c r="J17" i="43"/>
  <c r="I17" i="43"/>
  <c r="F36" i="43"/>
  <c r="E22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M3" i="43"/>
  <c r="C6" i="43" s="1"/>
  <c r="M10" i="43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S13" i="39"/>
  <c r="M101" i="43"/>
  <c r="E101" i="43"/>
  <c r="AB13" i="39"/>
  <c r="I101" i="43"/>
  <c r="AC13" i="39"/>
  <c r="S42" i="39"/>
  <c r="W39" i="39"/>
  <c r="S39" i="39"/>
  <c r="U38" i="39"/>
  <c r="S38" i="39"/>
  <c r="AA36" i="39"/>
  <c r="AB43" i="39"/>
  <c r="AB39" i="39"/>
  <c r="J40" i="39"/>
  <c r="W40" i="39" s="1"/>
  <c r="W42" i="39"/>
  <c r="H15" i="39"/>
  <c r="F77" i="39"/>
  <c r="G77" i="39" s="1"/>
  <c r="F15" i="39"/>
  <c r="S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H23" i="39"/>
  <c r="U23" i="39"/>
  <c r="F85" i="39"/>
  <c r="G85" i="39"/>
  <c r="U37" i="39"/>
  <c r="S34" i="39"/>
  <c r="J17" i="39"/>
  <c r="W17" i="39" s="1"/>
  <c r="F83" i="39"/>
  <c r="G83" i="39" s="1"/>
  <c r="H21" i="39"/>
  <c r="U21" i="39" s="1"/>
  <c r="J21" i="39"/>
  <c r="AC21" i="39" s="1"/>
  <c r="F21" i="39"/>
  <c r="AA21" i="39" s="1"/>
  <c r="J32" i="39"/>
  <c r="AC32" i="39" s="1"/>
  <c r="F81" i="39"/>
  <c r="G81" i="39" s="1"/>
  <c r="F19" i="39"/>
  <c r="AA19" i="39" s="1"/>
  <c r="H19" i="39"/>
  <c r="J19" i="39"/>
  <c r="AC19" i="39" s="1"/>
  <c r="W37" i="39"/>
  <c r="AC37" i="39"/>
  <c r="W34" i="39"/>
  <c r="S23" i="39"/>
  <c r="AC15" i="39"/>
  <c r="U10" i="39"/>
  <c r="S10" i="39"/>
  <c r="M12" i="43"/>
  <c r="M6" i="43"/>
  <c r="M5" i="43"/>
  <c r="N4" i="43"/>
  <c r="W10" i="39"/>
  <c r="AC10" i="39"/>
  <c r="AB35" i="39"/>
  <c r="S43" i="39"/>
  <c r="U42" i="39"/>
  <c r="W32" i="39"/>
  <c r="AB23" i="39"/>
  <c r="E48" i="43"/>
  <c r="B46" i="43" s="1"/>
  <c r="S21" i="39"/>
  <c r="AB21" i="39"/>
  <c r="AB41" i="39"/>
  <c r="AA15" i="39"/>
  <c r="AA37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8" i="43"/>
  <c r="N5" i="43"/>
  <c r="N9" i="43"/>
  <c r="N7" i="43"/>
  <c r="N1" i="43"/>
  <c r="N10" i="43"/>
  <c r="H8" i="44"/>
  <c r="C17" i="43"/>
  <c r="F114" i="43"/>
  <c r="H5" i="44"/>
  <c r="A12" i="43"/>
  <c r="F59" i="43"/>
  <c r="H65" i="43" s="1"/>
  <c r="F19" i="43"/>
  <c r="J2" i="65"/>
  <c r="J7" i="39"/>
  <c r="AC7" i="39" s="1"/>
  <c r="V47" i="39" s="1"/>
  <c r="I47" i="39" s="1"/>
  <c r="F17" i="59"/>
  <c r="F12" i="59" s="1"/>
  <c r="H16" i="63"/>
  <c r="I3" i="63"/>
  <c r="G6" i="65"/>
  <c r="E5" i="65"/>
  <c r="H4" i="65"/>
  <c r="H8" i="65"/>
  <c r="H7" i="65"/>
  <c r="G7" i="65"/>
  <c r="H6" i="65"/>
  <c r="G8" i="65"/>
  <c r="G5" i="65"/>
  <c r="H5" i="65"/>
  <c r="G4" i="65"/>
  <c r="D72" i="43" l="1"/>
  <c r="E70" i="43" s="1"/>
  <c r="B68" i="43" s="1"/>
  <c r="C24" i="43" s="1"/>
  <c r="C12" i="43"/>
  <c r="I106" i="43"/>
  <c r="I107" i="43"/>
  <c r="I103" i="43"/>
  <c r="I110" i="43"/>
  <c r="E102" i="43"/>
  <c r="K1" i="60"/>
  <c r="C15" i="63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L102" i="43"/>
  <c r="H102" i="43"/>
  <c r="J22" i="43"/>
  <c r="N104" i="46"/>
  <c r="G102" i="43"/>
  <c r="F102" i="43"/>
  <c r="G22" i="43"/>
  <c r="B114" i="43"/>
  <c r="K102" i="43"/>
  <c r="N102" i="43"/>
  <c r="J102" i="43"/>
  <c r="D102" i="43"/>
  <c r="J9" i="39"/>
  <c r="F9" i="39"/>
  <c r="H9" i="39"/>
  <c r="U9" i="39" s="1"/>
  <c r="O51" i="66"/>
  <c r="E9" i="43"/>
  <c r="E8" i="43"/>
  <c r="E10" i="43"/>
  <c r="C110" i="43"/>
  <c r="F1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/>
  <c r="F33" i="59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P65" i="66"/>
  <c r="W62" i="66"/>
  <c r="F62" i="66" s="1"/>
  <c r="AB61" i="66"/>
  <c r="I8" i="66"/>
  <c r="I6" i="66"/>
  <c r="I4" i="66"/>
  <c r="I11" i="66"/>
  <c r="I12" i="66"/>
  <c r="I13" i="66"/>
  <c r="I16" i="66"/>
  <c r="I17" i="66"/>
  <c r="V64" i="66"/>
  <c r="E64" i="66" s="1"/>
  <c r="V65" i="66"/>
  <c r="E65" i="66" s="1"/>
  <c r="O65" i="66" s="1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O47" i="66"/>
  <c r="I14" i="66"/>
  <c r="O57" i="66"/>
  <c r="O60" i="66"/>
  <c r="O58" i="66"/>
  <c r="D63" i="66"/>
  <c r="D57" i="66"/>
  <c r="D56" i="66"/>
  <c r="O54" i="66"/>
  <c r="O52" i="66"/>
  <c r="O50" i="66"/>
  <c r="O49" i="66"/>
  <c r="O46" i="66"/>
  <c r="O45" i="66"/>
  <c r="O44" i="66"/>
  <c r="O41" i="66"/>
  <c r="O40" i="66"/>
  <c r="O38" i="66"/>
  <c r="O36" i="66"/>
  <c r="O34" i="66"/>
  <c r="O33" i="66"/>
  <c r="O30" i="66"/>
  <c r="O29" i="66"/>
  <c r="O28" i="66"/>
  <c r="O20" i="66"/>
  <c r="O25" i="66"/>
  <c r="O24" i="66"/>
  <c r="O19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O35" i="66"/>
  <c r="O61" i="66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O39" i="66"/>
  <c r="O56" i="66"/>
  <c r="D33" i="67"/>
  <c r="C34" i="67"/>
  <c r="B69" i="67"/>
  <c r="B68" i="67" s="1"/>
  <c r="S70" i="67"/>
  <c r="G7" i="66"/>
  <c r="G5" i="66"/>
  <c r="J18" i="66"/>
  <c r="J4" i="66"/>
  <c r="J16" i="66"/>
  <c r="J14" i="66"/>
  <c r="J12" i="66"/>
  <c r="O17" i="66"/>
  <c r="O2" i="66" s="1"/>
  <c r="C29" i="63" s="1"/>
  <c r="T42" i="67"/>
  <c r="D42" i="67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F20" i="59"/>
  <c r="F11" i="9" s="1"/>
  <c r="M1" i="60"/>
  <c r="C7" i="63" s="1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C9" i="63"/>
  <c r="I3" i="65"/>
  <c r="E7" i="65"/>
  <c r="E8" i="65"/>
  <c r="D8" i="65"/>
  <c r="E4" i="65"/>
  <c r="E6" i="65"/>
  <c r="D7" i="65"/>
  <c r="D22" i="43" l="1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F13" i="63"/>
  <c r="H12" i="63"/>
  <c r="E12" i="63"/>
  <c r="C11" i="63"/>
  <c r="C19" i="63" s="1"/>
  <c r="E19" i="63" s="1"/>
  <c r="G12" i="63"/>
  <c r="E13" i="63"/>
  <c r="D14" i="63"/>
  <c r="F12" i="63"/>
  <c r="C20" i="63"/>
  <c r="G13" i="63"/>
  <c r="B80" i="63"/>
  <c r="C21" i="63"/>
  <c r="E21" i="63" s="1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O18" i="66"/>
  <c r="T34" i="67"/>
  <c r="D34" i="67"/>
  <c r="O22" i="66"/>
  <c r="F11" i="39"/>
  <c r="J11" i="39"/>
  <c r="H11" i="39"/>
  <c r="O21" i="66"/>
  <c r="P63" i="66"/>
  <c r="O23" i="66"/>
  <c r="O26" i="66"/>
  <c r="O32" i="66"/>
  <c r="O37" i="66"/>
  <c r="O42" i="66"/>
  <c r="O48" i="66"/>
  <c r="O53" i="66"/>
  <c r="O55" i="66"/>
  <c r="O31" i="66"/>
  <c r="O63" i="66"/>
  <c r="O64" i="66"/>
  <c r="O62" i="66"/>
  <c r="O59" i="66"/>
  <c r="O43" i="66"/>
  <c r="O27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6" i="65"/>
  <c r="D5" i="65"/>
  <c r="D4" i="65"/>
  <c r="G3" i="65"/>
  <c r="C18" i="63" l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2" i="63"/>
  <c r="B5" i="63" s="1"/>
  <c r="B4" i="63"/>
  <c r="E20" i="63"/>
  <c r="C23" i="64"/>
  <c r="E7" i="67"/>
  <c r="E58" i="39"/>
  <c r="F56" i="39"/>
  <c r="E18" i="63"/>
  <c r="B3" i="63"/>
  <c r="E20" i="43"/>
  <c r="G2" i="65"/>
  <c r="G1" i="65"/>
  <c r="G9" i="59" l="1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G20" i="43" l="1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<sst xmlns="http://schemas.openxmlformats.org/spreadsheetml/2006/main" count="3959" uniqueCount="1799">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</sst>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24191;&#28192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案例"/>
      <sheetName val="Sheet2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D3">
            <v>42339</v>
          </cell>
        </row>
        <row r="13">
          <cell r="C13">
            <v>65603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8" t="s">
        <v>167</v>
      </c>
      <c r="B15" s="647" t="s">
        <v>249</v>
      </c>
    </row>
    <row r="16" spans="1:7" ht="13.5">
      <c r="A16" s="1769"/>
      <c r="B16" s="648" t="s">
        <v>168</v>
      </c>
    </row>
    <row r="17" spans="1:2" ht="13.5">
      <c r="A17" s="180" t="s">
        <v>169</v>
      </c>
      <c r="B17" s="649"/>
    </row>
    <row r="18" spans="1:2" ht="13.5">
      <c r="A18" s="1767" t="s">
        <v>170</v>
      </c>
      <c r="B18" s="647" t="s">
        <v>1386</v>
      </c>
    </row>
    <row r="19" spans="1:2" ht="13.5">
      <c r="A19" s="1767"/>
      <c r="B19" s="647" t="s">
        <v>1387</v>
      </c>
    </row>
    <row r="20" spans="1:2" ht="13.5">
      <c r="A20" s="1767"/>
      <c r="B20" s="647" t="s">
        <v>1388</v>
      </c>
    </row>
    <row r="21" spans="1:2" ht="13.5">
      <c r="A21" s="1767"/>
      <c r="B21" s="499" t="s">
        <v>171</v>
      </c>
    </row>
    <row r="22" spans="1:2" ht="13.5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三级</v>
      </c>
      <c r="H2" s="715" t="s">
        <v>1350</v>
      </c>
      <c r="I2" s="1311"/>
      <c r="J2" s="717"/>
      <c r="AE2" s="712"/>
      <c r="AF2" s="712"/>
    </row>
    <row r="3" spans="1:36" ht="15.75">
      <c r="A3" s="668" t="s">
        <v>912</v>
      </c>
      <c r="B3" s="1398" t="e">
        <f>C18</f>
        <v>#DIV/0!</v>
      </c>
      <c r="C3" s="713" t="s">
        <v>913</v>
      </c>
      <c r="D3" s="714" t="s">
        <v>252</v>
      </c>
      <c r="E3" s="718"/>
      <c r="F3" s="1459" t="s">
        <v>1218</v>
      </c>
      <c r="G3" s="238" t="e">
        <f>IF(F3="容积率",主表!B8,主表!B9)</f>
        <v>#DIV/0!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1564</v>
      </c>
      <c r="B4" s="616" t="e">
        <f>C20</f>
        <v>#DIV/0!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1565</v>
      </c>
      <c r="B5" s="1396" t="e">
        <f>C22</f>
        <v>#DIV/0!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1334</v>
      </c>
      <c r="C7" s="1023">
        <f>IF(I2="地上",'2002地价表'!M1,ROUND('2002地价表'!M1/3,0))</f>
        <v>1220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1335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42339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5" thickBot="1">
      <c r="A10" s="1518" t="s">
        <v>930</v>
      </c>
      <c r="B10" s="1519" t="s">
        <v>198</v>
      </c>
      <c r="C10" s="1520">
        <f>ROUND(POWER(1+E10,H10-G10)*(POWER(1+E10,G10)-1)/(POWER(1+E10,H10)-1),4)</f>
        <v>0</v>
      </c>
      <c r="D10" s="1480" t="s">
        <v>935</v>
      </c>
      <c r="E10" s="1481">
        <v>0.04</v>
      </c>
      <c r="F10" s="1521"/>
      <c r="G10" s="1522">
        <f>IF(F10="剩余土地使用年限",主表!B15,主表!B16)</f>
        <v>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932</v>
      </c>
      <c r="B11" s="746" t="s">
        <v>937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1348</v>
      </c>
      <c r="C12" s="621" t="s">
        <v>1488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">
      <c r="A13" s="687"/>
      <c r="B13" s="748" t="s">
        <v>1349</v>
      </c>
      <c r="C13" s="621" t="s">
        <v>1488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280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1323</v>
      </c>
      <c r="B16" s="1519" t="s">
        <v>1332</v>
      </c>
      <c r="C16" s="1524"/>
      <c r="D16" s="1525" t="s">
        <v>1336</v>
      </c>
      <c r="E16" s="1482" t="s">
        <v>925</v>
      </c>
      <c r="F16" s="1483"/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7" t="s">
        <v>1337</v>
      </c>
      <c r="B18" s="761" t="s">
        <v>1324</v>
      </c>
      <c r="C18" s="629" t="e">
        <f>ROUND(C7*C9*C10*C11*C15*C16,0)</f>
        <v>#DIV/0!</v>
      </c>
      <c r="D18" s="630">
        <f>H1</f>
        <v>0</v>
      </c>
      <c r="E18" s="631" t="e">
        <f>ROUND(C18*D18,0)</f>
        <v>#DIV/0!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8"/>
      <c r="B19" s="766" t="s">
        <v>1327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9" t="s">
        <v>1338</v>
      </c>
      <c r="B20" s="748" t="s">
        <v>1325</v>
      </c>
      <c r="C20" s="635" t="e">
        <f>ROUND(IF(G3&gt;=I3,C8*C9*C10*C15,C8*C9*C10*C15*G3),0)</f>
        <v>#DIV/0!</v>
      </c>
      <c r="D20" s="636">
        <f>H1</f>
        <v>0</v>
      </c>
      <c r="E20" s="637" t="e">
        <f>ROUND(C20*D20,0)</f>
        <v>#DIV/0!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9"/>
      <c r="B21" s="771" t="s">
        <v>1326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9" t="s">
        <v>1347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968</v>
      </c>
      <c r="B24" s="379">
        <f>ROUNDDOWN(1+DATEDIF(E9,H9,"M")/3,0)</f>
        <v>56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905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1315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1465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1466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1304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1306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1307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 ht="14.25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75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14.25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4.25">
      <c r="A6" s="700" t="s">
        <v>1431</v>
      </c>
      <c r="B6" s="1313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4.25">
      <c r="A7" s="1346" t="s">
        <v>1432</v>
      </c>
      <c r="B7" s="1347" t="str">
        <f>LEFT(主表!B10,1)&amp;"类"</f>
        <v>三类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">
      <c r="A8" s="700" t="s">
        <v>1558</v>
      </c>
      <c r="B8" s="1379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1560</v>
      </c>
      <c r="B22" s="1348" t="s">
        <v>198</v>
      </c>
      <c r="C22" s="1358">
        <f ca="1">ROUND(POWER(1+C23,C25-C24)*(POWER(1+C23,C24)-1)/(POWER(1+C23,C25)-1),4)</f>
        <v>0.97860000000000003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935</v>
      </c>
      <c r="C23" s="670">
        <f ca="1">AVERAGE(存贷款利率!G3,存贷款利率!I3)</f>
        <v>3.7499999999999999E-2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1633</v>
      </c>
      <c r="C24" s="621">
        <f>IF(B24="剩余土地使用年限",主表!B15,主表!B16)</f>
        <v>63.73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5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.7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75" thickBot="1">
      <c r="A7" s="45" t="s">
        <v>97</v>
      </c>
      <c r="B7" s="46"/>
      <c r="C7" s="1344">
        <f>主表!B4</f>
        <v>42339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1531</v>
      </c>
      <c r="C12" s="1064" t="str">
        <f>主表!B10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2015-12-1</v>
      </c>
      <c r="D56" s="1533">
        <f>EDATE(C56,-3)</f>
        <v>42248</v>
      </c>
      <c r="E56" s="1533">
        <f t="shared" ref="E56:O56" si="15">EDATE(D56,-3)</f>
        <v>42156</v>
      </c>
      <c r="F56" s="1533">
        <f t="shared" si="15"/>
        <v>42064</v>
      </c>
      <c r="G56" s="1533">
        <f t="shared" si="15"/>
        <v>41974</v>
      </c>
      <c r="H56" s="1533">
        <f t="shared" si="15"/>
        <v>41883</v>
      </c>
      <c r="I56" s="1533">
        <f t="shared" si="15"/>
        <v>41791</v>
      </c>
      <c r="J56" s="1533">
        <f t="shared" si="15"/>
        <v>41699</v>
      </c>
      <c r="K56" s="1533">
        <f t="shared" si="15"/>
        <v>41609</v>
      </c>
      <c r="L56" s="1533">
        <f t="shared" si="15"/>
        <v>41518</v>
      </c>
      <c r="M56" s="1533">
        <f t="shared" si="15"/>
        <v>41426</v>
      </c>
      <c r="N56" s="1533">
        <f t="shared" si="15"/>
        <v>41334</v>
      </c>
      <c r="O56" s="1533">
        <f t="shared" si="15"/>
        <v>41244</v>
      </c>
    </row>
    <row r="57" spans="1:17" ht="21.75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97</v>
      </c>
      <c r="B58" s="89"/>
      <c r="C58" s="1532" t="str">
        <f>YEAR(C56)&amp;"-"&amp;ROUNDUP(MONTH(C56)/3,0)</f>
        <v>2015-4</v>
      </c>
      <c r="D58" s="1532" t="str">
        <f t="shared" ref="D58:O58" si="16">YEAR(D56)&amp;"-"&amp;ROUNDUP(MONTH(D56)/3,0)</f>
        <v>2015-3</v>
      </c>
      <c r="E58" s="1532" t="str">
        <f t="shared" si="16"/>
        <v>2015-2</v>
      </c>
      <c r="F58" s="1532" t="str">
        <f t="shared" si="16"/>
        <v>2015-1</v>
      </c>
      <c r="G58" s="1532" t="str">
        <f t="shared" si="16"/>
        <v>2014-4</v>
      </c>
      <c r="H58" s="1532" t="str">
        <f t="shared" si="16"/>
        <v>2014-3</v>
      </c>
      <c r="I58" s="1532" t="str">
        <f t="shared" si="16"/>
        <v>2014-2</v>
      </c>
      <c r="J58" s="1532" t="str">
        <f t="shared" si="16"/>
        <v>2014-1</v>
      </c>
      <c r="K58" s="1532" t="str">
        <f t="shared" si="16"/>
        <v>2013-4</v>
      </c>
      <c r="L58" s="1532" t="str">
        <f t="shared" si="16"/>
        <v>2013-3</v>
      </c>
      <c r="M58" s="1532" t="str">
        <f t="shared" si="16"/>
        <v>2013-2</v>
      </c>
      <c r="N58" s="1532" t="str">
        <f t="shared" si="16"/>
        <v>2013-1</v>
      </c>
      <c r="O58" s="1532" t="str">
        <f t="shared" si="16"/>
        <v>2012-4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.7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1505</v>
      </c>
      <c r="C1" s="1013">
        <f>主表!B3</f>
        <v>42339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23</v>
      </c>
      <c r="K1" s="1138">
        <f ca="1">MATCH(E1,C4:C8,1)+IF(SUMIF(C4:C8,E1,D4:D8)=0,3,2)</f>
        <v>3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42339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23</v>
      </c>
      <c r="K2" s="1138">
        <f ca="1">MATCH(E2,C4:C8,1)+IF(SUMIF(C4:C8,E2,D4:D8)=0,3,2)</f>
        <v>3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4.7500000000000001E-2</v>
      </c>
      <c r="H3" s="1019" t="s">
        <v>1507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1508</v>
      </c>
      <c r="C4" s="1005">
        <v>0</v>
      </c>
      <c r="D4" s="1004">
        <f ca="1">INDIRECT("d"&amp;$J$1)</f>
        <v>4.3499999999999996</v>
      </c>
      <c r="E4" s="1004">
        <f ca="1">INDIRECT("d"&amp;$J$2)</f>
        <v>4.3499999999999996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4.3499999999999996</v>
      </c>
      <c r="E5" s="978">
        <f ca="1">INDIRECT("e"&amp;$J$2)</f>
        <v>4.3499999999999996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4.75</v>
      </c>
      <c r="E6" s="978">
        <f ca="1">INDIRECT("f"&amp;$J$2)</f>
        <v>4.75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4.75</v>
      </c>
      <c r="E7" s="978">
        <f ca="1">INDIRECT("g"&amp;$J$2)</f>
        <v>4.75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4.9000000000000004</v>
      </c>
      <c r="E8" s="978">
        <f ca="1">INDIRECT("h"&amp;$J$2)</f>
        <v>4.9000000000000004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4.25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4.25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4.25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4.25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4"/>
    <col min="7" max="7" width="8.875" style="1648"/>
    <col min="8" max="8" width="8.875" style="1624"/>
    <col min="9" max="12" width="9" style="1624" customWidth="1"/>
    <col min="13" max="13" width="2.25" style="1624" customWidth="1"/>
    <col min="14" max="14" width="9" style="1648" customWidth="1"/>
    <col min="15" max="17" width="9" style="1624" customWidth="1"/>
    <col min="18" max="18" width="2.375" style="1624" customWidth="1"/>
    <col min="19" max="19" width="7.125" style="1648" customWidth="1"/>
    <col min="20" max="22" width="7.125" style="1624" customWidth="1"/>
    <col min="23" max="23" width="2.5" style="1624" customWidth="1"/>
    <col min="24" max="16384" width="8.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5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7" customFormat="1" ht="14.25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25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25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5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5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5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5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5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5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5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5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5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5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5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5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5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5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5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5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5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5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5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5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5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5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5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5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5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5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5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5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5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5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5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5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5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5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5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5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5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5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968</v>
      </c>
      <c r="H1" s="249">
        <f>'2014基准地价'!M18</f>
        <v>7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56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56.25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6.25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7.5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6.25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7.5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7.5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3" customWidth="1"/>
    <col min="2" max="9" width="15.75" style="1733" customWidth="1"/>
    <col min="10" max="16384" width="9" style="1733"/>
  </cols>
  <sheetData>
    <row r="1" spans="1:10" ht="16.5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5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6.5">
      <c r="A3" s="1730" t="s">
        <v>1703</v>
      </c>
      <c r="B3" s="1734">
        <f>主表!B3</f>
        <v>42339</v>
      </c>
      <c r="C3" s="1728"/>
      <c r="D3" s="1728"/>
      <c r="E3" s="1728"/>
      <c r="F3" s="1728"/>
      <c r="G3" s="1731"/>
      <c r="H3" s="1732"/>
      <c r="I3" s="1732"/>
    </row>
    <row r="4" spans="1:10" ht="33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6.5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6.5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6.5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6.5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6.5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6.5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6.5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6.5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3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6.5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6.5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6.5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6.5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6.5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6.5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6.5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6.5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6.5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6.5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9.5" thickBot="1">
      <c r="A2" s="1770" t="s">
        <v>1352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3.5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3"/>
      <c r="I3" s="1742"/>
      <c r="X3" s="221"/>
      <c r="AG3" s="189"/>
    </row>
    <row r="4" spans="1:33" ht="27">
      <c r="A4" s="1292" t="s">
        <v>1355</v>
      </c>
      <c r="B4" s="1293" t="s">
        <v>1356</v>
      </c>
      <c r="C4" s="1294" t="s">
        <v>1357</v>
      </c>
      <c r="D4" s="1776" t="s">
        <v>1355</v>
      </c>
      <c r="E4" s="1777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3.5">
      <c r="A5" s="1778" t="s">
        <v>1359</v>
      </c>
      <c r="B5" s="1779">
        <f ca="1">主表!F5</f>
        <v>21360</v>
      </c>
      <c r="C5" s="1780" t="s">
        <v>1360</v>
      </c>
      <c r="D5" s="1777" t="s">
        <v>1361</v>
      </c>
      <c r="E5" s="1781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27">
      <c r="A6" s="1778"/>
      <c r="B6" s="1779"/>
      <c r="C6" s="1780"/>
      <c r="D6" s="178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3.5">
      <c r="A7" s="1778"/>
      <c r="B7" s="1779"/>
      <c r="C7" s="1780"/>
      <c r="D7" s="178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3.5">
      <c r="A8" s="1778"/>
      <c r="B8" s="1779"/>
      <c r="C8" s="1780"/>
      <c r="D8" s="1783" t="s">
        <v>1383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3.5">
      <c r="A9" s="1778"/>
      <c r="B9" s="1779"/>
      <c r="C9" s="1780"/>
      <c r="D9" s="1783" t="s">
        <v>1384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3.5">
      <c r="A10" s="1778"/>
      <c r="B10" s="1779"/>
      <c r="C10" s="1780"/>
      <c r="D10" s="1783" t="s">
        <v>1385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3.5">
      <c r="A11" s="1292" t="s">
        <v>1365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77" t="s">
        <v>1366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0.5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7">
      <c r="A13" s="1292" t="s">
        <v>1369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3.5">
      <c r="A14" s="1292" t="s">
        <v>1370</v>
      </c>
      <c r="B14" s="1296">
        <f ca="1">SUM(B5:B13)</f>
        <v>21360</v>
      </c>
      <c r="C14" s="1299" t="s">
        <v>1371</v>
      </c>
      <c r="D14" s="1777" t="s">
        <v>1370</v>
      </c>
      <c r="E14" s="1781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7.75" thickBot="1">
      <c r="A15" s="1292" t="s">
        <v>1372</v>
      </c>
      <c r="B15" s="1779">
        <f ca="1">主表!F24</f>
        <v>21360</v>
      </c>
      <c r="C15" s="1785"/>
      <c r="D15" s="1783" t="s">
        <v>1373</v>
      </c>
      <c r="E15" s="1784"/>
      <c r="F15" s="1784"/>
      <c r="G15" s="1786"/>
      <c r="H15" s="1743"/>
      <c r="I15" s="1742"/>
      <c r="X15" s="221"/>
      <c r="AG15" s="189"/>
    </row>
    <row r="16" spans="1:33" ht="27.75" thickBot="1">
      <c r="A16" s="1292" t="s">
        <v>1374</v>
      </c>
      <c r="B16" s="1779">
        <f ca="1">主表!F25</f>
        <v>0</v>
      </c>
      <c r="C16" s="1785"/>
      <c r="D16" s="1783" t="s">
        <v>1375</v>
      </c>
      <c r="E16" s="1784"/>
      <c r="F16" s="1784"/>
      <c r="G16" s="1786"/>
      <c r="H16" s="1301" t="str">
        <f ca="1">NUMBERSTRING(INT(B16*10000),2)&amp;"元整"</f>
        <v>零元整</v>
      </c>
      <c r="I16" s="1302"/>
      <c r="X16" s="221"/>
      <c r="AG16" s="189"/>
    </row>
    <row r="17" spans="1:33" ht="13.5">
      <c r="A17" s="1292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3"/>
      <c r="I17" s="1742"/>
      <c r="X17" s="221"/>
      <c r="AG17" s="189"/>
    </row>
    <row r="18" spans="1:33" ht="27.75" thickBot="1">
      <c r="A18" s="1292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3"/>
      <c r="I18" s="1742"/>
      <c r="X18" s="221"/>
      <c r="AG18" s="189"/>
    </row>
    <row r="19" spans="1:33" ht="27.75" thickBot="1">
      <c r="A19" s="1300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6" sqref="B6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f>[2]项目基本情况!$D$3</f>
        <v>42339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42339</v>
      </c>
      <c r="C4" s="1164"/>
      <c r="D4" s="1171" t="s">
        <v>1275</v>
      </c>
      <c r="E4" s="1172" t="s">
        <v>1568</v>
      </c>
      <c r="F4" s="1173">
        <f ca="1">F5+F8+F9+F10</f>
        <v>21360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21360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28480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7120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580</v>
      </c>
      <c r="C10" s="1164"/>
      <c r="D10" s="1198">
        <v>4</v>
      </c>
      <c r="E10" s="1199" t="s">
        <v>1228</v>
      </c>
      <c r="F10" s="1200">
        <f ca="1"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450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f>[2]项目基本情况!$C$13</f>
        <v>65603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63.73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0.05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0.98799999999999999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21360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7" zoomScale="80" zoomScaleNormal="80" zoomScaleSheetLayoutView="89" workbookViewId="0">
      <selection activeCell="I20" sqref="I2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三级</v>
      </c>
      <c r="H2" s="811" t="s">
        <v>911</v>
      </c>
      <c r="I2" s="665" t="str">
        <f>主表!B11</f>
        <v>Ⅲ—13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28480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20740</v>
      </c>
      <c r="N3" s="438">
        <f>SUMPRODUCT(('2014因素修正幅度'!B29:B48=I2)*('2014因素修正幅度'!C3:F3=E2)*('2014因素修正幅度'!C29:F48))</f>
        <v>9.8000000000000004E-2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1754</v>
      </c>
      <c r="B4" s="732">
        <f ca="1">IF(F1="地上",C30,SUMIF(B33:B39,G1,G33:G39))</f>
        <v>7120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914</v>
      </c>
      <c r="B5" s="816" t="s">
        <v>915</v>
      </c>
      <c r="C5" s="367">
        <f>ROUND(IF(E2="商业",C6*C7+C16,(IF(E2="住宅/居住",C6*C12+C16,C6+C16))),0)</f>
        <v>24888</v>
      </c>
      <c r="D5" s="1540">
        <f>ROUND(C6+C16,0)</f>
        <v>20740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20740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08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7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930</v>
      </c>
      <c r="B19" s="860" t="s">
        <v>931</v>
      </c>
      <c r="C19" s="1463">
        <f>IF(H19&lt;DATE(2014,8,28),0,ROUND(I19/F19,4))</f>
        <v>1.0851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42339</v>
      </c>
      <c r="I19" s="1507">
        <f>ROUND(SUMPRODUCT((地价!A5:A38=YEAR(H19)&amp;"-"&amp;ROUNDUP(MONTH(H19)/3,0))*(地价!B3:F3=E2)*(地价!B5:F38)),0)</f>
        <v>459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932</v>
      </c>
      <c r="B20" s="862" t="s">
        <v>933</v>
      </c>
      <c r="C20" s="1464">
        <f ca="1">ROUND(POWER(1+G20,J20-I20)*(POWER(1+G20,I20)-1)/(POWER(1+G20,J20)-1),4)</f>
        <v>0.98780000000000001</v>
      </c>
      <c r="D20" s="1467" t="s">
        <v>934</v>
      </c>
      <c r="E20" s="1468">
        <f ca="1">INDIRECT("'存贷款利率'!e"&amp;存贷款利率!$K$4)/100</f>
        <v>4.3499999999999997E-2</v>
      </c>
      <c r="F20" s="1465" t="s">
        <v>935</v>
      </c>
      <c r="G20" s="1469">
        <f ca="1">SUMIF(P18:S18,E2,P20:S20)</f>
        <v>0.05</v>
      </c>
      <c r="H20" s="1470" t="s">
        <v>1633</v>
      </c>
      <c r="I20" s="1022">
        <f>IF(H20="剩余土地使用年限",主表!B15,主表!B16)</f>
        <v>63.73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5.3999999999999999E-2</v>
      </c>
      <c r="Q20" s="608">
        <f ca="1">ROUND($E$20*(1+Q19),3)</f>
        <v>5.1999999999999998E-2</v>
      </c>
      <c r="R20" s="608">
        <f ca="1">ROUND($E$20*(1+R19),3)</f>
        <v>0.05</v>
      </c>
      <c r="S20" s="935">
        <f ca="1">ROUND($E$20*(1+S19),3)</f>
        <v>4.8000000000000001E-2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958</v>
      </c>
      <c r="C29" s="27">
        <f ca="1">ROUND(C5*C18*C19*C20*C21*C24,0)</f>
        <v>28480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959</v>
      </c>
      <c r="C30" s="29">
        <f ca="1">ROUND(IF(E2="工业",C29*M39,C29*M38),0)</f>
        <v>7120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10" t="s">
        <v>1738</v>
      </c>
      <c r="B33" s="912" t="s">
        <v>281</v>
      </c>
      <c r="C33" s="27">
        <f ca="1">ROUND(D5*C19*C20*C24*F33,0)</f>
        <v>16613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4153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11"/>
      <c r="B34" s="325" t="s">
        <v>282</v>
      </c>
      <c r="C34" s="27">
        <f ca="1">ROUND(D5*C19*C20*C24*F34,0)</f>
        <v>9493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2373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11"/>
      <c r="B35" s="325" t="s">
        <v>283</v>
      </c>
      <c r="C35" s="27">
        <f ca="1">ROUND(D5*C19*C20*C24*F35,0)</f>
        <v>6645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1661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12"/>
      <c r="B36" s="325" t="s">
        <v>284</v>
      </c>
      <c r="C36" s="27">
        <f ca="1">ROUND(D5*C19*C20*C24*F36,0)</f>
        <v>5933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1483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285</v>
      </c>
      <c r="C37" s="26">
        <f ca="1">ROUND(D5*C19*C20*C24*F37,0)</f>
        <v>5933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1483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0.05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9.8000000000000004E-2</v>
      </c>
      <c r="G70" s="491">
        <v>6.8600000000000006E-3</v>
      </c>
      <c r="H70" s="494">
        <f t="shared" ref="H70:H78" si="15">IFERROR($F$70*I70/2,"——")</f>
        <v>6.8600000000000006E-3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1.47E-2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3.9199999999999999E-3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1.9599999999999999E-3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3.9199999999999999E-3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5.8799999999999998E-3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2.4500000000000004E-3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7.3499999999999998E-3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24.75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1.9599999999999999E-3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3.5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2.75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18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2.75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2.75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2.75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2.75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2.75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2.75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2.75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2.75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2.75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2.75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5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3" t="s">
        <v>984</v>
      </c>
      <c r="B1" s="1823"/>
    </row>
    <row r="2" spans="1:6" ht="14.25" thickBot="1">
      <c r="A2" s="412"/>
      <c r="B2" s="412"/>
    </row>
    <row r="3" spans="1:6" ht="14.2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4.2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4.2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4.2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4.2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75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4.2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14.25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14.25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75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75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75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4.2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4.2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14.25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75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75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75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75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75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75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4.2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75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75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75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75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75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75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75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75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4.2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4.2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4.2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4.2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4.2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4.2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75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75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75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75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75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75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75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4.2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4.2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75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75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75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75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75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75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75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75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75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75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4.2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4.2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75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75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4.2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20740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123</cp:lastModifiedBy>
  <cp:lastPrinted>2017-02-10T06:38:27Z</cp:lastPrinted>
  <dcterms:created xsi:type="dcterms:W3CDTF">2015-07-13T07:17:23Z</dcterms:created>
  <dcterms:modified xsi:type="dcterms:W3CDTF">2024-08-30T01:13:02Z</dcterms:modified>
</cp:coreProperties>
</file>