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 i="74" l="1"/>
  <c r="G5" i="74"/>
  <c r="F8" i="74"/>
  <c r="F7" i="74"/>
  <c r="F5" i="74"/>
  <c r="D14" i="74"/>
  <c r="G14" i="74" l="1"/>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28" i="67"/>
  <c r="F38" i="67"/>
  <c r="E10" i="76"/>
  <c r="F37" i="15"/>
  <c r="M6" i="15"/>
  <c r="F9" i="67"/>
  <c r="B10" i="76"/>
  <c r="F43" i="67"/>
  <c r="F37" i="67"/>
  <c r="AO13" i="1"/>
  <c r="C76" i="15"/>
  <c r="M26" i="67"/>
  <c r="E12" i="76"/>
  <c r="D19" i="9"/>
  <c r="F9" i="15"/>
  <c r="D20" i="9"/>
  <c r="J15" i="67"/>
  <c r="F36" i="67"/>
  <c r="E7" i="76"/>
  <c r="F6" i="15"/>
  <c r="L47" i="15"/>
  <c r="C76" i="67"/>
  <c r="F26" i="67"/>
  <c r="J15" i="15"/>
  <c r="E9" i="76"/>
  <c r="E11" i="76"/>
  <c r="M6" i="67"/>
  <c r="M9" i="67"/>
  <c r="E2" i="69"/>
  <c r="F8" i="67"/>
  <c r="D6" i="73"/>
  <c r="F4" i="73"/>
  <c r="F38" i="15"/>
  <c r="F13" i="67"/>
  <c r="F13" i="15"/>
  <c r="F7" i="73"/>
  <c r="F43" i="15"/>
  <c r="M23" i="67"/>
  <c r="M24" i="67"/>
  <c r="F6" i="67"/>
  <c r="F36" i="15"/>
  <c r="E8" i="76"/>
  <c r="F42" i="67"/>
  <c r="B9" i="76"/>
  <c r="L48" i="15"/>
  <c r="B11" i="76"/>
  <c r="D35" i="9"/>
  <c r="M22" i="67"/>
  <c r="C20" i="9"/>
  <c r="M22" i="15"/>
  <c r="F16" i="67"/>
  <c r="M23" i="15"/>
  <c r="C19" i="9"/>
  <c r="F8" i="15"/>
  <c r="M28" i="15"/>
  <c r="F7" i="67"/>
  <c r="F40" i="67"/>
  <c r="F40" i="15"/>
  <c r="M24" i="15"/>
  <c r="M8" i="67"/>
  <c r="B8" i="76"/>
  <c r="E13" i="76"/>
  <c r="F16" i="15"/>
  <c r="F5" i="73"/>
  <c r="F42" i="15"/>
  <c r="F26" i="15"/>
  <c r="M26" i="15"/>
  <c r="M29" i="15"/>
  <c r="F20" i="31"/>
  <c r="E2" i="68"/>
  <c r="F7" i="15"/>
  <c r="L47" i="67"/>
  <c r="M29" i="67"/>
  <c r="B7" i="76"/>
  <c r="F6" i="73"/>
  <c r="F3" i="73"/>
  <c r="B13" i="76"/>
  <c r="B12" i="76"/>
  <c r="M8" i="15"/>
  <c r="L48" i="67"/>
  <c r="D34" i="9"/>
  <c r="M9" i="15"/>
  <c r="F9" i="1" l="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5" i="73"/>
  <c r="D3" i="73"/>
  <c r="C16" i="15"/>
  <c r="C16" i="67"/>
  <c r="D7" i="73"/>
  <c r="G16" i="1" l="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25" i="12"/>
  <c r="C35" i="9"/>
  <c r="M27" i="15"/>
  <c r="F41" i="15"/>
  <c r="M27" i="67"/>
  <c r="F22" i="68" l="1"/>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7" i="67"/>
  <c r="C14" i="67"/>
  <c r="C17" i="15"/>
  <c r="C23" i="68" l="1"/>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F35"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2" i="1"/>
  <c r="AO10"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105" i="9"/>
  <c r="I4" i="52"/>
  <c r="B49" i="72"/>
  <c r="N58" i="9"/>
  <c r="P57" i="9"/>
  <c r="D9" i="52"/>
  <c r="D54" i="9"/>
  <c r="B22" i="72"/>
  <c r="C68" i="9"/>
  <c r="B32" i="72"/>
  <c r="M48" i="9"/>
  <c r="D53" i="9"/>
  <c r="D52" i="9"/>
  <c r="C6" i="74"/>
  <c r="C5" i="74"/>
  <c r="C104" i="9"/>
  <c r="H4" i="52"/>
  <c r="C93" i="9"/>
  <c r="C86" i="9"/>
  <c r="C81" i="9"/>
  <c r="F4" i="52"/>
  <c r="B51" i="72"/>
  <c r="D119" i="9"/>
  <c r="D5" i="52"/>
  <c r="F119" i="9"/>
  <c r="F5" i="52"/>
  <c r="B53" i="72"/>
  <c r="D4" i="52"/>
  <c r="B47" i="72"/>
  <c r="C78" i="9"/>
  <c r="C73" i="9"/>
  <c r="H102" i="9"/>
  <c r="D7" i="53"/>
  <c r="B21" i="72"/>
  <c r="D59" i="9"/>
  <c r="M55" i="9"/>
  <c r="H108" i="9"/>
  <c r="D15" i="53"/>
  <c r="B31" i="72"/>
  <c r="F118" i="9"/>
  <c r="G118" i="9"/>
  <c r="G4" i="52"/>
  <c r="B52" i="72"/>
  <c r="E97" i="9"/>
  <c r="B30" i="72"/>
  <c r="D13" i="53"/>
  <c r="D14" i="53"/>
  <c r="H119" i="9"/>
  <c r="H5" i="52"/>
  <c r="D118" i="9"/>
  <c r="B20" i="72"/>
  <c r="D5" i="53"/>
  <c r="D6" i="53"/>
  <c r="N61" i="9"/>
  <c r="D55" i="9"/>
  <c r="M53" i="9"/>
  <c r="N57" i="9"/>
  <c r="N59" i="9"/>
  <c r="N60" i="9"/>
  <c r="E118" i="9"/>
  <c r="E4" i="52"/>
  <c r="B48" i="72"/>
  <c r="D8" i="52"/>
  <c r="H107" i="9"/>
  <c r="D122" i="9"/>
  <c r="D123" i="9"/>
  <c r="D56" i="9"/>
  <c r="M54" i="9"/>
  <c r="C64" i="9"/>
  <c r="C63" i="9"/>
  <c r="C67" i="9"/>
  <c r="C72" i="9"/>
  <c r="C79" i="9"/>
  <c r="C80" i="9"/>
  <c r="E80" i="9"/>
  <c r="E81" i="9"/>
  <c r="C96" i="9"/>
  <c r="E96"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<sst xmlns="http://schemas.openxmlformats.org/spreadsheetml/2006/main" count="7856" uniqueCount="3422">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</sst>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2025年9月2日</v>
      </c>
    </row>
    <row r="13" spans="1:2" s="1203" customFormat="1">
      <c r="A13" s="1201" t="s">
        <v>529</v>
      </c>
      <c r="B13" s="1202"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45902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1.29</v>
      </c>
      <c r="D5" s="3025">
        <f>IF(ISERROR(ROUND(POWER(1+E5,A5-C5)*(POWER(1+E5,C5)-1)/(POWER(1+E5,A5)-1),3)),0,ROUND(POWER(1+E5,A5-C5)*(POWER(1+E5,C5)-1)/(POWER(1+E5,A5)-1),4))</f>
        <v>6.2300000000000001E-2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11.3</v>
      </c>
      <c r="D6" s="3025">
        <f>IF(ISERROR(ROUND(POWER(1+E6,A6-C6)*(POWER(1+E6,C6)-1)/(POWER(1+E6,A6)-1),3)),0,ROUND(POWER(1+E6,A6-C6)*(POWER(1+E6,C6)-1)/(POWER(1+E6,A6)-1),4))</f>
        <v>0.41660000000000003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31.31</v>
      </c>
      <c r="D7" s="3025">
        <f>IF(ISERROR(ROUND(POWER(1+E7,A7-C7)*(POWER(1+E7,C7)-1)/(POWER(1+E7,A7)-1),3)),0,ROUND(POWER(1+E7,A7-C7)*(POWER(1+E7,C7)-1)/(POWER(1+E7,A7)-1),4))</f>
        <v>0.75560000000000005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8" t="str">
        <f>IF(B10="北京市","北京市",C10)&amp;F10&amp;IF(结果表!G1="在建","出让国有建设用地使用权及在建建筑物",IF(结果表!G1="土地","出让国有建设用地使用权",))&amp;B9&amp;"预评估"</f>
        <v>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45902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1" t="s">
        <v>2177</v>
      </c>
      <c r="E8" s="2391"/>
      <c r="F8" s="2392"/>
      <c r="G8" s="2663"/>
      <c r="H8" s="2663"/>
      <c r="I8" s="2663"/>
      <c r="J8" s="2439"/>
      <c r="K8" s="2614"/>
      <c r="L8" s="2613"/>
      <c r="M8" s="2613"/>
      <c r="N8" s="2439"/>
      <c r="O8" s="2450"/>
      <c r="P8" s="2439"/>
      <c r="Q8" s="2439"/>
      <c r="R8" s="2439"/>
    </row>
    <row r="9" spans="1:30" ht="13.5" thickBot="1">
      <c r="A9" s="2393" t="s">
        <v>2178</v>
      </c>
      <c r="B9" s="2394"/>
      <c r="C9" s="2395"/>
      <c r="D9" s="3532"/>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0</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7" sqref="G7"/>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667.47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45902</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768</v>
      </c>
      <c r="C5" s="2512">
        <f ca="1">IF(B5=D14,结果表!H102,ROUND(B5*10000/$B$1,0))</f>
        <v>0</v>
      </c>
      <c r="D5" s="2512" t="e">
        <f>ROUND(B5*10000/$B$2,0)</f>
        <v>#DIV/0!</v>
      </c>
      <c r="E5" s="3819" t="s">
        <v>3417</v>
      </c>
      <c r="F5" s="2687">
        <f>ROUND(F6*B14/10000,2)</f>
        <v>828.53</v>
      </c>
      <c r="G5" s="3820">
        <f>ROUND((F5-D14)/F5,4)</f>
        <v>7.3099999999999998E-2</v>
      </c>
      <c r="H5" s="2688"/>
      <c r="I5" s="2688"/>
      <c r="J5" s="2688"/>
      <c r="K5" s="2688"/>
    </row>
    <row r="6" spans="1:11" ht="16.5">
      <c r="A6" s="2512" t="s">
        <v>656</v>
      </c>
      <c r="B6" s="2512">
        <f>SUM(G14:G23)</f>
        <v>768</v>
      </c>
      <c r="C6" s="2512">
        <f ca="1">IF(B6=G14,结果表!H108,ROUND(B6*10000/$B$1,0))</f>
        <v>0</v>
      </c>
      <c r="D6" s="2512" t="e">
        <f>ROUND(B6*10000/$B$2,0)</f>
        <v>#DIV/0!</v>
      </c>
      <c r="E6" s="3819" t="s">
        <v>3418</v>
      </c>
      <c r="F6" s="2687">
        <v>12413</v>
      </c>
      <c r="G6" s="3820">
        <f>ROUND((F6-E14)/F6,4)</f>
        <v>7.3599999999999999E-2</v>
      </c>
      <c r="H6" s="2688"/>
      <c r="I6" s="2688"/>
      <c r="J6" s="2688"/>
      <c r="K6" s="2688"/>
    </row>
    <row r="7" spans="1:11" ht="16.5">
      <c r="A7" s="2512" t="s">
        <v>664</v>
      </c>
      <c r="B7" s="2512">
        <f>SUM(H14:H23)</f>
        <v>0</v>
      </c>
      <c r="C7" s="2512" t="str">
        <f>IF(B7=H14,结果表!H110,ROUND(B7*10000/$B$1,0))</f>
        <v>——</v>
      </c>
      <c r="D7" s="2512" t="e">
        <f>ROUND(B7*10000/$B$2,0)</f>
        <v>#DIV/0!</v>
      </c>
      <c r="E7" s="3819" t="s">
        <v>3419</v>
      </c>
      <c r="F7" s="2687">
        <f>ROUND(F6/1.1,0)</f>
        <v>11285</v>
      </c>
      <c r="G7" s="2687"/>
      <c r="H7" s="2688"/>
      <c r="I7" s="2688"/>
      <c r="J7" s="2688"/>
      <c r="K7" s="2688"/>
    </row>
    <row r="8" spans="1:11" ht="16.5">
      <c r="A8" s="2512" t="s">
        <v>587</v>
      </c>
      <c r="B8" s="2512">
        <f>SUM(I14:I23)</f>
        <v>0</v>
      </c>
      <c r="C8" s="2512" t="str">
        <f>IF(B8=I14,结果表!H112,ROUND(B8*10000/$B$1,0))</f>
        <v>——</v>
      </c>
      <c r="D8" s="2512" t="e">
        <f>ROUND(B8*10000/$B$2,0)</f>
        <v>#DIV/0!</v>
      </c>
      <c r="E8" s="3819" t="s">
        <v>3420</v>
      </c>
      <c r="F8" s="2687">
        <f>ROUND(F5/1.1,2)</f>
        <v>753.21</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667.47</v>
      </c>
      <c r="C14" s="2518"/>
      <c r="D14" s="2518">
        <f>ROUND(E14*B14/10000,0)</f>
        <v>768</v>
      </c>
      <c r="E14" s="2518">
        <v>11500</v>
      </c>
      <c r="F14" s="2518" t="e">
        <f>ROUND(D14*10000/C14,0)</f>
        <v>#DIV/0!</v>
      </c>
      <c r="G14" s="2518">
        <f>D14</f>
        <v>768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c r="D4" s="1756"/>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c r="D14" s="3604"/>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1" t="s">
        <v>2131</v>
      </c>
      <c r="F18" s="3592"/>
      <c r="G18" s="3592"/>
      <c r="H18" s="3592"/>
      <c r="I18" s="359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5" t="s">
        <v>1299</v>
      </c>
      <c r="B24" s="1762" t="s">
        <v>1291</v>
      </c>
      <c r="C24" s="136">
        <f>IF(B30=0,0,D30)</f>
        <v>0</v>
      </c>
      <c r="D24" s="1769"/>
      <c r="E24" s="129"/>
      <c r="F24" s="129"/>
      <c r="G24" s="129"/>
      <c r="H24" s="129"/>
      <c r="I24" s="129"/>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t="e">
        <f ca="1">ROUND(H101*F45,0)</f>
        <v>#REF!</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45902</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1" t="s">
        <v>1340</v>
      </c>
      <c r="L48" s="3631"/>
      <c r="M48" s="3653" t="e">
        <f ca="1">H101</f>
        <v>#REF!</v>
      </c>
      <c r="N48" s="3653"/>
      <c r="O48" s="3653"/>
    </row>
    <row r="49" spans="1:35" ht="25.5" customHeight="1">
      <c r="A49" s="2333" t="s">
        <v>1341</v>
      </c>
      <c r="B49" s="3567" t="s">
        <v>1342</v>
      </c>
      <c r="C49" s="3567"/>
      <c r="D49" s="1590">
        <v>0</v>
      </c>
      <c r="E49" s="324" t="s">
        <v>1343</v>
      </c>
      <c r="F49" s="2424" t="s">
        <v>28</v>
      </c>
      <c r="G49" s="3637"/>
      <c r="H49" s="2310" t="s">
        <v>2134</v>
      </c>
      <c r="I49" s="2311"/>
      <c r="J49" s="2523">
        <v>4</v>
      </c>
      <c r="K49" s="3631" t="str">
        <f>IF(项目基本情况!E8="房地产抵押价值","房地产抵押价值","抵押担保权已注销时的房地产抵押价值")</f>
        <v>抵押担保权已注销时的房地产抵押价值</v>
      </c>
      <c r="L49" s="3631"/>
      <c r="M49" s="3653" t="str">
        <f>IF(项目基本情况!E8="房地产抵押价值",H107,H109)</f>
        <v>——</v>
      </c>
      <c r="N49" s="3653"/>
      <c r="O49" s="3653"/>
    </row>
    <row r="50" spans="1:35" ht="25.5" customHeight="1">
      <c r="A50" s="2551"/>
      <c r="B50" s="3567" t="s">
        <v>1344</v>
      </c>
      <c r="C50" s="3567"/>
      <c r="D50" s="2552"/>
      <c r="E50" s="332"/>
      <c r="F50" s="2424"/>
      <c r="G50" s="3638"/>
      <c r="H50" s="2312" t="s">
        <v>2135</v>
      </c>
      <c r="I50" s="2311"/>
      <c r="J50" s="3650" t="s">
        <v>1345</v>
      </c>
      <c r="K50" s="3650"/>
      <c r="L50" s="3650"/>
      <c r="M50" s="3650"/>
      <c r="N50" s="3650"/>
      <c r="O50" s="3650"/>
    </row>
    <row r="51" spans="1:35" ht="20.45" customHeight="1">
      <c r="A51" s="2553"/>
      <c r="B51" s="3567" t="s">
        <v>1346</v>
      </c>
      <c r="C51" s="3567"/>
      <c r="D51" s="1087"/>
      <c r="E51" s="327"/>
      <c r="F51" s="2424"/>
      <c r="G51" s="3639"/>
      <c r="H51" s="2312" t="s">
        <v>2136</v>
      </c>
      <c r="I51" s="2311"/>
      <c r="J51" s="2524" t="s">
        <v>1347</v>
      </c>
      <c r="K51" s="3631" t="s">
        <v>1348</v>
      </c>
      <c r="L51" s="3631"/>
      <c r="M51" s="2524" t="s">
        <v>1349</v>
      </c>
      <c r="N51" s="2524" t="s">
        <v>1350</v>
      </c>
      <c r="O51" s="2524" t="s">
        <v>1351</v>
      </c>
    </row>
    <row r="52" spans="1:35" ht="24" customHeight="1">
      <c r="A52" s="2335" t="s">
        <v>1352</v>
      </c>
      <c r="B52" s="3567" t="s">
        <v>1353</v>
      </c>
      <c r="C52" s="3567"/>
      <c r="D52" s="1087" t="e">
        <f ca="1">ROUND(D45*'数据-取费表'!B41/(1+'数据-取费表'!C42),0)</f>
        <v>#REF!</v>
      </c>
      <c r="E52" s="2334" t="s">
        <v>1354</v>
      </c>
      <c r="F52" s="2554">
        <f>'数据-取费表'!B41</f>
        <v>0</v>
      </c>
      <c r="G52" s="2555"/>
      <c r="H52" s="2544"/>
      <c r="I52" s="1807"/>
      <c r="J52" s="2523">
        <v>1</v>
      </c>
      <c r="K52" s="3632" t="s">
        <v>1355</v>
      </c>
      <c r="L52" s="3632"/>
      <c r="M52" s="2525" t="b">
        <f>D48</f>
        <v>0</v>
      </c>
      <c r="N52" s="2523" t="str">
        <f>E48</f>
        <v>销售额×税（费）率</v>
      </c>
      <c r="O52" s="2526">
        <f>F48</f>
        <v>0</v>
      </c>
    </row>
    <row r="53" spans="1:35" ht="12" customHeight="1">
      <c r="A53" s="2335" t="s">
        <v>1356</v>
      </c>
      <c r="B53" s="3593" t="s">
        <v>2291</v>
      </c>
      <c r="C53" s="3594"/>
      <c r="D53" s="1087" t="e">
        <f ca="1">ROUND(D45*'数据-取费表'!B41/(1+'数据-取费表'!C42),0)</f>
        <v>#REF!</v>
      </c>
      <c r="E53" s="2334" t="s">
        <v>1354</v>
      </c>
      <c r="F53" s="2554">
        <f>'数据-取费表'!B41</f>
        <v>0</v>
      </c>
      <c r="G53" s="2555"/>
      <c r="H53" s="2544"/>
      <c r="I53" s="1807"/>
      <c r="J53" s="2523">
        <v>2</v>
      </c>
      <c r="K53" s="3632" t="s">
        <v>1357</v>
      </c>
      <c r="L53" s="3632"/>
      <c r="M53" s="2525" t="e">
        <f t="shared" ref="M53:O54" ca="1" si="0">D55</f>
        <v>#REF!</v>
      </c>
      <c r="N53" s="2523" t="str">
        <f t="shared" si="0"/>
        <v>销售额×税（费）率</v>
      </c>
      <c r="O53" s="2526" t="str">
        <f t="shared" si="0"/>
        <v>免征</v>
      </c>
    </row>
    <row r="54" spans="1:35" ht="12" customHeight="1">
      <c r="A54" s="2335" t="s">
        <v>1358</v>
      </c>
      <c r="B54" s="3593" t="s">
        <v>2292</v>
      </c>
      <c r="C54" s="3594"/>
      <c r="D54" s="1087" t="e">
        <f ca="1">C68</f>
        <v>#REF!</v>
      </c>
      <c r="E54" s="327" t="s">
        <v>1359</v>
      </c>
      <c r="F54" s="2554">
        <f>'数据-取费表'!B41</f>
        <v>0</v>
      </c>
      <c r="G54" s="2555"/>
      <c r="H54" s="2556"/>
      <c r="I54" s="1807"/>
      <c r="J54" s="2523">
        <v>3</v>
      </c>
      <c r="K54" s="3632" t="s">
        <v>1360</v>
      </c>
      <c r="L54" s="3632"/>
      <c r="M54" s="2525" t="e">
        <f t="shared" ca="1" si="0"/>
        <v>#REF!</v>
      </c>
      <c r="N54" s="2523" t="str">
        <f t="shared" si="0"/>
        <v>增值额×税（费）率</v>
      </c>
      <c r="O54" s="2527" t="str">
        <f t="shared" si="0"/>
        <v>免征</v>
      </c>
    </row>
    <row r="55" spans="1:35" ht="24" customHeight="1">
      <c r="A55" s="3582" t="s">
        <v>1361</v>
      </c>
      <c r="B55" s="3583"/>
      <c r="C55" s="3583"/>
      <c r="D55" s="2324" t="e">
        <f ca="1">IF(H55="个人住宅",0,ROUND(D45*I55,0))</f>
        <v>#REF!</v>
      </c>
      <c r="E55" s="2334" t="s">
        <v>1362</v>
      </c>
      <c r="F55" s="2554" t="str">
        <f>IF(H55="正常",I55,"免征")</f>
        <v>免征</v>
      </c>
      <c r="G55" s="2555"/>
      <c r="H55" s="2550"/>
      <c r="I55" s="165">
        <f>'数据-取费表'!B49</f>
        <v>0</v>
      </c>
      <c r="J55" s="2523">
        <f>IF(H59="非个人房产","",4)</f>
        <v>4</v>
      </c>
      <c r="K55" s="3632" t="str">
        <f>IF(H59="非个人房产","——","个人所得税")</f>
        <v>个人所得税</v>
      </c>
      <c r="L55" s="3632"/>
      <c r="M55" s="2528" t="e">
        <f ca="1">D59</f>
        <v>#REF!</v>
      </c>
      <c r="N55" s="2040" t="str">
        <f>E59</f>
        <v>差额计税</v>
      </c>
      <c r="O55" s="2529">
        <f>F59</f>
        <v>0.01</v>
      </c>
    </row>
    <row r="56" spans="1:35" ht="24.75">
      <c r="A56" s="3582" t="s">
        <v>1363</v>
      </c>
      <c r="B56" s="3583"/>
      <c r="C56" s="3583"/>
      <c r="D56" s="2324" t="e">
        <f ca="1">IF(H56="个人住宅",D57,D58)</f>
        <v>#REF!</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0</v>
      </c>
      <c r="O57" s="2533"/>
      <c r="P57" s="2690" t="e">
        <f ca="1">N57/M49</f>
        <v>#VALUE!</v>
      </c>
    </row>
    <row r="58" spans="1:35" ht="24.75">
      <c r="A58" s="2335" t="s">
        <v>1352</v>
      </c>
      <c r="B58" s="3593" t="s">
        <v>1369</v>
      </c>
      <c r="C58" s="3567"/>
      <c r="D58" s="2324" t="e">
        <f ca="1">IF(H58="转让取得",C81,C97)</f>
        <v>#REF!</v>
      </c>
      <c r="E58" s="2334" t="s">
        <v>1364</v>
      </c>
      <c r="F58" s="302" t="s">
        <v>28</v>
      </c>
      <c r="G58" s="2555"/>
      <c r="H58" s="2558"/>
      <c r="I58" s="1808"/>
      <c r="J58" s="3632"/>
      <c r="K58" s="3632"/>
      <c r="L58" s="2530" t="s">
        <v>1370</v>
      </c>
      <c r="M58" s="2534"/>
      <c r="N58" s="2535" t="str">
        <f ca="1">NUMBERSTRING(INT(N57*10000),2)&amp;"元整"</f>
        <v>零元整</v>
      </c>
      <c r="O58" s="2536"/>
    </row>
    <row r="59" spans="1:35" ht="24.75" thickBot="1">
      <c r="A59" s="3635" t="s">
        <v>1371</v>
      </c>
      <c r="B59" s="3636"/>
      <c r="C59" s="363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3">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4"/>
      <c r="K60" s="3632"/>
      <c r="L60" s="2530" t="s">
        <v>1370</v>
      </c>
      <c r="M60" s="2534"/>
      <c r="N60" s="2535" t="e">
        <f ca="1">NUMBERSTRING(INT(N59*10000),2)&amp;"元整"</f>
        <v>#VALUE!</v>
      </c>
      <c r="O60" s="2536"/>
    </row>
    <row r="61" spans="1:35" ht="13.5" thickBot="1">
      <c r="A61" s="3580" t="s">
        <v>1373</v>
      </c>
      <c r="B61" s="3580"/>
      <c r="C61" s="3580"/>
      <c r="D61" s="3580"/>
      <c r="E61" s="3580"/>
      <c r="F61" s="1808"/>
      <c r="G61" s="1808"/>
      <c r="H61" s="1810"/>
      <c r="I61" s="129"/>
      <c r="J61" s="2523">
        <f>J59+1</f>
        <v>7</v>
      </c>
      <c r="K61" s="3632" t="s">
        <v>1374</v>
      </c>
      <c r="L61" s="3632"/>
      <c r="M61" s="2540"/>
      <c r="N61" s="2541" t="e">
        <f ca="1">ROUND(N59*10000/'数据-汇总表'!E3,0)</f>
        <v>#VALUE!</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9" t="s">
        <v>2129</v>
      </c>
      <c r="H90" s="36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f>C4</f>
        <v>0</v>
      </c>
      <c r="D101" s="2586">
        <f>D4</f>
        <v>0</v>
      </c>
      <c r="E101" s="3654" t="s">
        <v>1431</v>
      </c>
      <c r="F101" s="3611"/>
      <c r="G101" s="1827" t="s">
        <v>1432</v>
      </c>
      <c r="H101" s="2595" t="e">
        <f ca="1">H118</f>
        <v>#REF!</v>
      </c>
      <c r="I101" s="129"/>
    </row>
    <row r="102" spans="1:35" ht="18.75" customHeight="1">
      <c r="A102" s="3613" t="s">
        <v>1433</v>
      </c>
      <c r="B102" s="2584" t="s">
        <v>1432</v>
      </c>
      <c r="C102" s="2585" t="e">
        <f ca="1">IF(D32="楼面单价",ROUND(C19,0),C19)</f>
        <v>#REF!</v>
      </c>
      <c r="D102" s="2586" t="e">
        <f ca="1">IF(D32="楼面单价",ROUND(D19,0),D19)</f>
        <v>#REF!</v>
      </c>
      <c r="E102" s="3654"/>
      <c r="F102" s="3611"/>
      <c r="G102" s="1827" t="s">
        <v>1434</v>
      </c>
      <c r="H102" s="2555" t="e">
        <f ca="1">I118</f>
        <v>#REF!</v>
      </c>
      <c r="I102" s="129"/>
    </row>
    <row r="103" spans="1:35" ht="42.75" customHeight="1">
      <c r="A103" s="3613"/>
      <c r="B103" s="2584" t="s">
        <v>1434</v>
      </c>
      <c r="C103" s="2587" t="e">
        <f ca="1">C20</f>
        <v>#REF!</v>
      </c>
      <c r="D103" s="2588" t="e">
        <f ca="1">D20</f>
        <v>#REF!</v>
      </c>
      <c r="E103" s="3648" t="s">
        <v>1435</v>
      </c>
      <c r="F103" s="3649"/>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t="e">
        <f ca="1">IF(E107="——","——",H101-H103)</f>
        <v>#REF!</v>
      </c>
      <c r="I107" s="129"/>
    </row>
    <row r="108" spans="1:35" ht="18.75" customHeight="1">
      <c r="A108" s="129"/>
      <c r="B108" s="129"/>
      <c r="C108" s="129"/>
      <c r="D108" s="129"/>
      <c r="E108" s="3610"/>
      <c r="F108" s="3611"/>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1" t="s">
        <v>1452</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t="e">
        <f ca="1">H107</f>
        <v>#REF!</v>
      </c>
      <c r="E122" s="3646"/>
      <c r="F122" s="3646"/>
      <c r="G122" s="3646"/>
      <c r="H122" s="3646"/>
      <c r="I122" s="3647"/>
      <c r="AA122" s="725"/>
    </row>
    <row r="123" spans="1:27" ht="18.75" customHeight="1">
      <c r="A123" s="3581" t="s">
        <v>1452</v>
      </c>
      <c r="B123" s="3581"/>
      <c r="C123" s="3581"/>
      <c r="D123" s="3621" t="e">
        <f ca="1">NUMBERSTRING(INT(D122*10000),2)&amp;"元整"</f>
        <v>#REF!</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1" t="s">
        <v>1544</v>
      </c>
    </row>
    <row r="43" spans="1:7" ht="13.5" customHeight="1">
      <c r="A43" s="780" t="s">
        <v>347</v>
      </c>
      <c r="B43" s="215" t="s">
        <v>1545</v>
      </c>
      <c r="C43" s="238" t="e">
        <f ca="1">ROUND(IF('数据-取费表'!B22&lt;=1,C39*F22*'数据-取费表'!B21/2,C39*(POWER((1+F22),'数据-取费表'!B21/2)-1)),0)</f>
        <v>#VALUE!</v>
      </c>
      <c r="D43" s="238"/>
      <c r="E43" s="238"/>
      <c r="F43" s="239"/>
      <c r="G43" s="3662"/>
    </row>
    <row r="44" spans="1:7" ht="13.5" customHeight="1">
      <c r="A44" s="780" t="s">
        <v>348</v>
      </c>
      <c r="B44" s="215" t="s">
        <v>1546</v>
      </c>
      <c r="C44" s="238" t="e">
        <f ca="1">ROUND(IF('数据-取费表'!B22&lt;=1,C40*F22*'数据-取费表'!B21/2,C40*(POWER((1+F22),'数据-取费表'!B21/2)-1)),4)</f>
        <v>#VALUE!</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1" t="s">
        <v>1591</v>
      </c>
    </row>
    <row r="43" spans="1:7" ht="13.5" customHeight="1">
      <c r="A43" s="780" t="s">
        <v>347</v>
      </c>
      <c r="B43" s="215" t="s">
        <v>1545</v>
      </c>
      <c r="C43" s="238" t="e">
        <f ca="1">ROUND(IF('数据-取费表'!B22&lt;=1,C39*F22*'数据-取费表'!B20/2,C39*(POWER((1+F22),'数据-取费表'!B20/2)-1)),0)</f>
        <v>#VALUE!</v>
      </c>
      <c r="D43" s="238"/>
      <c r="E43" s="238"/>
      <c r="F43" s="239"/>
      <c r="G43" s="3662"/>
    </row>
    <row r="44" spans="1:7" ht="13.5" customHeight="1">
      <c r="A44" s="780" t="s">
        <v>348</v>
      </c>
      <c r="B44" s="215" t="s">
        <v>1546</v>
      </c>
      <c r="C44" s="238" t="e">
        <f ca="1">ROUND(IF('数据-取费表'!B22&lt;=1,C40*F22*'数据-取费表'!B20/2,C40*(POWER((1+F22),'数据-取费表'!B20/2)-1)),4)</f>
        <v>#VALUE!</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3" t="s">
        <v>2333</v>
      </c>
      <c r="B6" s="3684"/>
      <c r="C6" s="3685"/>
      <c r="D6" s="2870"/>
      <c r="E6" s="2871"/>
      <c r="F6" s="2872"/>
      <c r="G6" s="2873"/>
      <c r="H6" s="2848"/>
      <c r="I6" s="2849"/>
      <c r="J6" s="3669">
        <v>1</v>
      </c>
      <c r="K6" s="367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9"/>
      <c r="K7" s="367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6" t="s">
        <v>2347</v>
      </c>
      <c r="C8" s="3687"/>
      <c r="D8" s="2889" t="s">
        <v>2348</v>
      </c>
      <c r="E8" s="2890" t="s">
        <v>2349</v>
      </c>
      <c r="F8" s="2891" t="s">
        <v>2350</v>
      </c>
      <c r="G8" s="2892"/>
      <c r="H8" s="2848"/>
      <c r="I8" s="2849"/>
      <c r="J8" s="3669"/>
      <c r="K8" s="367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6" t="s">
        <v>2353</v>
      </c>
      <c r="C9" s="3687"/>
      <c r="D9" s="2889">
        <f>ROUND(D6*E9,0)</f>
        <v>0</v>
      </c>
      <c r="E9" s="2893"/>
      <c r="F9" s="2894" t="s">
        <v>2354</v>
      </c>
      <c r="G9" s="2873"/>
      <c r="H9" s="2848"/>
      <c r="I9" s="2849"/>
      <c r="J9" s="3669"/>
      <c r="K9" s="3671"/>
      <c r="L9" s="2883" t="s">
        <v>2355</v>
      </c>
      <c r="M9" s="2884"/>
      <c r="N9" s="2860"/>
      <c r="O9" s="2885"/>
      <c r="P9" s="2885"/>
      <c r="Q9" s="2886">
        <v>365</v>
      </c>
      <c r="R9" s="2887">
        <f t="shared" si="0"/>
        <v>0</v>
      </c>
      <c r="S9" s="2841"/>
      <c r="T9" s="2841"/>
      <c r="U9" s="2841"/>
      <c r="V9" s="2849"/>
    </row>
    <row r="10" spans="1:22" s="2853" customFormat="1" ht="13.15" customHeight="1">
      <c r="A10" s="2888">
        <v>2</v>
      </c>
      <c r="B10" s="3686" t="s">
        <v>2356</v>
      </c>
      <c r="C10" s="3687"/>
      <c r="D10" s="2889">
        <f>ROUND(D6*E10,0)</f>
        <v>0</v>
      </c>
      <c r="E10" s="2893"/>
      <c r="F10" s="2894" t="s">
        <v>2357</v>
      </c>
      <c r="G10" s="2873"/>
      <c r="H10" s="2848"/>
      <c r="I10" s="2849"/>
      <c r="J10" s="3669"/>
      <c r="K10" s="3671"/>
      <c r="L10" s="2883" t="s">
        <v>2358</v>
      </c>
      <c r="M10" s="2884"/>
      <c r="N10" s="2860"/>
      <c r="O10" s="2885"/>
      <c r="P10" s="2885"/>
      <c r="Q10" s="2886">
        <v>365</v>
      </c>
      <c r="R10" s="2887">
        <f t="shared" si="0"/>
        <v>0</v>
      </c>
      <c r="S10" s="2841"/>
      <c r="T10" s="2841"/>
      <c r="U10" s="2841"/>
      <c r="V10" s="2849"/>
    </row>
    <row r="11" spans="1:22" s="2853" customFormat="1" ht="13.15" customHeight="1">
      <c r="A11" s="2888">
        <v>3</v>
      </c>
      <c r="B11" s="3686" t="s">
        <v>2359</v>
      </c>
      <c r="C11" s="3687"/>
      <c r="D11" s="2889">
        <f>D12+D14+D15+D16</f>
        <v>0</v>
      </c>
      <c r="E11" s="2895" t="e">
        <f>D11/D6</f>
        <v>#DIV/0!</v>
      </c>
      <c r="F11" s="2891"/>
      <c r="G11" s="2892"/>
      <c r="H11" s="2848"/>
      <c r="I11" s="2849"/>
      <c r="J11" s="3669"/>
      <c r="K11" s="367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9" t="s">
        <v>2362</v>
      </c>
      <c r="C12" s="3680"/>
      <c r="D12" s="2897">
        <f>ROUND(D13*1.2%*(1-30%),0)</f>
        <v>0</v>
      </c>
      <c r="E12" s="2898">
        <v>1.2E-2</v>
      </c>
      <c r="F12" s="2891" t="s">
        <v>2363</v>
      </c>
      <c r="G12" s="2892"/>
      <c r="H12" s="2848"/>
      <c r="I12" s="2849"/>
      <c r="J12" s="3669"/>
      <c r="K12" s="367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9"/>
      <c r="K13" s="367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9" t="s">
        <v>2368</v>
      </c>
      <c r="C14" s="3680"/>
      <c r="D14" s="2897">
        <f>ROUND(E14*B5/10000,0)</f>
        <v>0</v>
      </c>
      <c r="E14" s="2886"/>
      <c r="F14" s="2891" t="s">
        <v>2369</v>
      </c>
      <c r="G14" s="2892"/>
      <c r="H14" s="2848"/>
      <c r="I14" s="2849"/>
      <c r="J14" s="3669"/>
      <c r="K14" s="367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9" t="s">
        <v>2372</v>
      </c>
      <c r="C15" s="3680"/>
      <c r="D15" s="2897">
        <f>ROUND(D6*E15,0)</f>
        <v>0</v>
      </c>
      <c r="E15" s="2898">
        <v>5.5E-2</v>
      </c>
      <c r="F15" s="2891" t="s">
        <v>2373</v>
      </c>
      <c r="G15" s="2873"/>
      <c r="H15" s="2848"/>
      <c r="I15" s="2849"/>
      <c r="J15" s="3669">
        <v>2</v>
      </c>
      <c r="K15" s="367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9" t="s">
        <v>2381</v>
      </c>
      <c r="C16" s="3680"/>
      <c r="D16" s="2908">
        <f>D6*E16</f>
        <v>0</v>
      </c>
      <c r="E16" s="2909"/>
      <c r="F16" s="2894" t="s">
        <v>2382</v>
      </c>
      <c r="G16" s="2873"/>
      <c r="H16" s="2848"/>
      <c r="I16" s="2849"/>
      <c r="J16" s="3669"/>
      <c r="K16" s="367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2384</v>
      </c>
      <c r="C17" s="3682"/>
      <c r="D17" s="2911">
        <f>ROUND(D6*E17,0)</f>
        <v>0</v>
      </c>
      <c r="E17" s="2912"/>
      <c r="F17" s="2913" t="s">
        <v>2385</v>
      </c>
      <c r="G17" s="2873"/>
      <c r="H17" s="2848"/>
      <c r="I17" s="2849"/>
      <c r="J17" s="3669"/>
      <c r="K17" s="367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9"/>
      <c r="K18" s="367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9"/>
      <c r="K19" s="367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9"/>
      <c r="K21" s="367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9"/>
      <c r="K22" s="367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9"/>
      <c r="K23" s="367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9"/>
      <c r="K24" s="367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9">
        <v>1</v>
      </c>
      <c r="K36" s="367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9"/>
      <c r="K40" s="367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45902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45902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45902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3"/>
      <c r="Q10" s="1343" t="str">
        <f t="shared" si="6"/>
        <v>土地使用年限（年）</v>
      </c>
      <c r="R10" s="701" t="s">
        <v>14</v>
      </c>
      <c r="S10" s="702" t="e">
        <f t="shared" si="0"/>
        <v>#DIV/0!</v>
      </c>
      <c r="T10" s="701" t="s">
        <v>14</v>
      </c>
      <c r="U10" s="702" t="e">
        <f t="shared" si="1"/>
        <v>#DIV/0!</v>
      </c>
      <c r="V10" s="701" t="s">
        <v>14</v>
      </c>
      <c r="W10" s="702" t="e">
        <f t="shared" si="2"/>
        <v>#DIV/0!</v>
      </c>
      <c r="X10" s="703"/>
      <c r="Y10" s="356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45902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3"/>
      <c r="Q10" s="1343" t="str">
        <f t="shared" si="6"/>
        <v>土地使用年限（年）</v>
      </c>
      <c r="R10" s="701" t="s">
        <v>14</v>
      </c>
      <c r="S10" s="702" t="e">
        <f t="shared" si="0"/>
        <v>#DIV/0!</v>
      </c>
      <c r="T10" s="701" t="s">
        <v>14</v>
      </c>
      <c r="U10" s="702" t="e">
        <f t="shared" si="1"/>
        <v>#DIV/0!</v>
      </c>
      <c r="V10" s="701" t="s">
        <v>14</v>
      </c>
      <c r="W10" s="702" t="e">
        <f t="shared" si="2"/>
        <v>#DIV/0!</v>
      </c>
      <c r="X10" s="703"/>
      <c r="Y10" s="356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3254</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45902</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3292</v>
      </c>
      <c r="B103" s="3779"/>
      <c r="C103" s="3779"/>
      <c r="D103" s="3779"/>
      <c r="E103" s="3779"/>
      <c r="F103" s="3779"/>
      <c r="G103" s="3779"/>
      <c r="H103" s="3779"/>
      <c r="I103" s="3779"/>
      <c r="J103" s="3779"/>
      <c r="K103" s="3390"/>
      <c r="L103" s="3390"/>
      <c r="M103" s="3390"/>
      <c r="N103" s="3390"/>
    </row>
    <row r="104" spans="1:14">
      <c r="A104" s="3780" t="s">
        <v>3293</v>
      </c>
      <c r="B104" s="3780" t="s">
        <v>3294</v>
      </c>
      <c r="C104" s="3391" t="s">
        <v>3295</v>
      </c>
      <c r="D104" s="3392"/>
      <c r="E104" s="3392"/>
      <c r="F104" s="3392"/>
      <c r="G104" s="3392"/>
      <c r="H104" s="3392"/>
      <c r="I104" s="3392"/>
      <c r="J104" s="3393"/>
      <c r="K104" s="3394"/>
      <c r="L104" s="3394"/>
      <c r="M104" s="3394"/>
      <c r="N104" s="3394"/>
    </row>
    <row r="105" spans="1:14">
      <c r="A105" s="3780"/>
      <c r="B105" s="3780"/>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6"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3309</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9" t="s">
        <v>2628</v>
      </c>
      <c r="C20" s="3477" t="s">
        <v>2439</v>
      </c>
      <c r="D20" s="3477"/>
      <c r="E20" s="3105">
        <v>1</v>
      </c>
      <c r="F20" s="3106" t="s">
        <v>2440</v>
      </c>
      <c r="G20" s="3106"/>
    </row>
    <row r="21" spans="1:13" ht="19.5" customHeight="1">
      <c r="A21" s="3797"/>
      <c r="B21" s="3785"/>
      <c r="C21" s="3467" t="s">
        <v>2441</v>
      </c>
      <c r="D21" s="3467"/>
      <c r="E21" s="3109">
        <v>1</v>
      </c>
      <c r="F21" s="3106" t="s">
        <v>2442</v>
      </c>
      <c r="G21" s="3106"/>
    </row>
    <row r="22" spans="1:13" ht="19.5" customHeight="1">
      <c r="A22" s="3797"/>
      <c r="B22" s="3785"/>
      <c r="C22" s="3467" t="s">
        <v>2443</v>
      </c>
      <c r="D22" s="3467"/>
      <c r="E22" s="3109">
        <v>0.9</v>
      </c>
      <c r="F22" s="3106" t="s">
        <v>2444</v>
      </c>
      <c r="G22" s="3106"/>
    </row>
    <row r="23" spans="1:13" ht="19.5" customHeight="1">
      <c r="A23" s="3797"/>
      <c r="B23" s="3785"/>
      <c r="C23" s="3467" t="s">
        <v>2445</v>
      </c>
      <c r="D23" s="3467"/>
      <c r="E23" s="3109">
        <v>0.9</v>
      </c>
      <c r="F23" s="3106" t="s">
        <v>2446</v>
      </c>
      <c r="G23" s="3106"/>
    </row>
    <row r="24" spans="1:13" ht="19.5" customHeight="1">
      <c r="A24" s="3797"/>
      <c r="B24" s="3785"/>
      <c r="C24" s="3467" t="s">
        <v>2447</v>
      </c>
      <c r="D24" s="3467"/>
      <c r="E24" s="3109">
        <v>0.8</v>
      </c>
      <c r="F24" s="3106" t="s">
        <v>2448</v>
      </c>
      <c r="G24" s="3106"/>
    </row>
    <row r="25" spans="1:13" ht="19.5" customHeight="1">
      <c r="A25" s="3797"/>
      <c r="B25" s="3785"/>
      <c r="C25" s="3467" t="s">
        <v>2449</v>
      </c>
      <c r="D25" s="3467"/>
      <c r="E25" s="3109">
        <v>0.8</v>
      </c>
      <c r="F25" s="3106"/>
      <c r="G25" s="3106"/>
    </row>
    <row r="26" spans="1:13" ht="19.5" customHeight="1">
      <c r="A26" s="3797"/>
      <c r="B26" s="3785"/>
      <c r="C26" s="3470" t="s">
        <v>3410</v>
      </c>
      <c r="D26" s="3470"/>
      <c r="E26" s="3471">
        <v>0.43</v>
      </c>
      <c r="F26" s="3106"/>
      <c r="G26" s="3106"/>
    </row>
    <row r="27" spans="1:13" ht="19.5" customHeight="1" thickBot="1">
      <c r="A27" s="3798"/>
      <c r="B27" s="3790"/>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1" t="s">
        <v>2631</v>
      </c>
      <c r="B29" s="3794" t="s">
        <v>2612</v>
      </c>
      <c r="C29" s="3103" t="s">
        <v>2452</v>
      </c>
      <c r="D29" s="3104"/>
      <c r="E29" s="3105">
        <v>1</v>
      </c>
      <c r="F29" s="3106" t="s">
        <v>2453</v>
      </c>
      <c r="G29" s="3106"/>
    </row>
    <row r="30" spans="1:13" ht="19.5" customHeight="1">
      <c r="A30" s="3792"/>
      <c r="B30" s="3788"/>
      <c r="C30" s="3107" t="s">
        <v>2454</v>
      </c>
      <c r="D30" s="3108"/>
      <c r="E30" s="3109">
        <v>1</v>
      </c>
      <c r="F30" s="3106" t="s">
        <v>2455</v>
      </c>
      <c r="G30" s="3106"/>
    </row>
    <row r="31" spans="1:13" ht="19.5" customHeight="1">
      <c r="A31" s="3792"/>
      <c r="B31" s="3788"/>
      <c r="C31" s="3107" t="s">
        <v>2456</v>
      </c>
      <c r="D31" s="3108"/>
      <c r="E31" s="3109">
        <v>0.8</v>
      </c>
      <c r="F31" s="3106" t="s">
        <v>2457</v>
      </c>
      <c r="G31" s="3106"/>
    </row>
    <row r="32" spans="1:13" ht="19.5" customHeight="1">
      <c r="A32" s="3792"/>
      <c r="B32" s="3788"/>
      <c r="C32" s="3107" t="s">
        <v>2458</v>
      </c>
      <c r="D32" s="3108"/>
      <c r="E32" s="3109">
        <v>0.8</v>
      </c>
      <c r="F32" s="3106" t="s">
        <v>2459</v>
      </c>
      <c r="G32" s="3106"/>
    </row>
    <row r="33" spans="1:7" ht="19.5" customHeight="1">
      <c r="A33" s="3792"/>
      <c r="B33" s="3788"/>
      <c r="C33" s="3107" t="s">
        <v>2460</v>
      </c>
      <c r="D33" s="3108"/>
      <c r="E33" s="3109">
        <v>0.8</v>
      </c>
      <c r="F33" s="3106" t="s">
        <v>2461</v>
      </c>
      <c r="G33" s="3106"/>
    </row>
    <row r="34" spans="1:7" ht="19.5" customHeight="1">
      <c r="A34" s="3792"/>
      <c r="B34" s="3788"/>
      <c r="C34" s="3107" t="s">
        <v>2462</v>
      </c>
      <c r="D34" s="3108"/>
      <c r="E34" s="3109">
        <v>0.7</v>
      </c>
      <c r="F34" s="3106" t="s">
        <v>2463</v>
      </c>
      <c r="G34" s="3106"/>
    </row>
    <row r="35" spans="1:7" ht="19.5" customHeight="1">
      <c r="A35" s="3792"/>
      <c r="B35" s="3788"/>
      <c r="C35" s="3107" t="s">
        <v>2464</v>
      </c>
      <c r="D35" s="3108"/>
      <c r="E35" s="3109">
        <v>0.8</v>
      </c>
      <c r="F35" s="3106" t="s">
        <v>2465</v>
      </c>
      <c r="G35" s="3106"/>
    </row>
    <row r="36" spans="1:7" ht="19.5" customHeight="1">
      <c r="A36" s="3792"/>
      <c r="B36" s="3788"/>
      <c r="C36" s="3107" t="s">
        <v>2466</v>
      </c>
      <c r="D36" s="3108"/>
      <c r="E36" s="3109">
        <v>0.6</v>
      </c>
      <c r="F36" s="3106" t="s">
        <v>2467</v>
      </c>
      <c r="G36" s="3106"/>
    </row>
    <row r="37" spans="1:7" ht="19.5" customHeight="1">
      <c r="A37" s="3792"/>
      <c r="B37" s="3788"/>
      <c r="C37" s="3107" t="s">
        <v>2468</v>
      </c>
      <c r="D37" s="3108"/>
      <c r="E37" s="3109">
        <v>0.2</v>
      </c>
      <c r="F37" s="3106" t="s">
        <v>2469</v>
      </c>
      <c r="G37" s="3106"/>
    </row>
    <row r="38" spans="1:7" ht="19.5" customHeight="1">
      <c r="A38" s="3792"/>
      <c r="B38" s="3788"/>
      <c r="C38" s="3107" t="s">
        <v>2470</v>
      </c>
      <c r="D38" s="3108"/>
      <c r="E38" s="3109">
        <v>0.2</v>
      </c>
      <c r="F38" s="3106" t="s">
        <v>2471</v>
      </c>
      <c r="G38" s="3106"/>
    </row>
    <row r="39" spans="1:7" ht="19.5" customHeight="1">
      <c r="A39" s="3792"/>
      <c r="B39" s="3786" t="s">
        <v>2632</v>
      </c>
      <c r="C39" s="3107" t="s">
        <v>2472</v>
      </c>
      <c r="D39" s="3108"/>
      <c r="E39" s="3109">
        <v>0.6</v>
      </c>
      <c r="F39" s="3106" t="s">
        <v>2473</v>
      </c>
      <c r="G39" s="3106"/>
    </row>
    <row r="40" spans="1:7" ht="19.5" customHeight="1">
      <c r="A40" s="3792"/>
      <c r="B40" s="3788"/>
      <c r="C40" s="3107" t="s">
        <v>2474</v>
      </c>
      <c r="D40" s="3108"/>
      <c r="E40" s="3109">
        <v>0.6</v>
      </c>
      <c r="F40" s="3106" t="s">
        <v>2475</v>
      </c>
      <c r="G40" s="3106"/>
    </row>
    <row r="41" spans="1:7" ht="19.5" customHeight="1" thickBot="1">
      <c r="A41" s="3793"/>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4" t="s">
        <v>2634</v>
      </c>
      <c r="C43" s="3103" t="s">
        <v>2479</v>
      </c>
      <c r="D43" s="3104"/>
      <c r="E43" s="3105">
        <v>1</v>
      </c>
      <c r="F43" s="3106" t="s">
        <v>2480</v>
      </c>
      <c r="G43" s="3106"/>
    </row>
    <row r="44" spans="1:7" ht="19.5" customHeight="1">
      <c r="A44" s="3797"/>
      <c r="B44" s="3788"/>
      <c r="C44" s="3107" t="s">
        <v>2481</v>
      </c>
      <c r="D44" s="3108"/>
      <c r="E44" s="3109">
        <v>1</v>
      </c>
      <c r="F44" s="3106" t="s">
        <v>2482</v>
      </c>
      <c r="G44" s="3106"/>
    </row>
    <row r="45" spans="1:7" ht="19.5" customHeight="1">
      <c r="A45" s="3797"/>
      <c r="B45" s="3787"/>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86" t="s">
        <v>2637</v>
      </c>
      <c r="C47" s="3107" t="s">
        <v>2486</v>
      </c>
      <c r="D47" s="3108"/>
      <c r="E47" s="3109">
        <v>1</v>
      </c>
      <c r="F47" s="3106" t="s">
        <v>2487</v>
      </c>
      <c r="G47" s="3106"/>
    </row>
    <row r="48" spans="1:7" ht="19.5" customHeight="1">
      <c r="A48" s="3797"/>
      <c r="B48" s="3788"/>
      <c r="C48" s="3107" t="s">
        <v>2488</v>
      </c>
      <c r="D48" s="3108"/>
      <c r="E48" s="3109">
        <v>1</v>
      </c>
      <c r="F48" s="3106" t="s">
        <v>2489</v>
      </c>
      <c r="G48" s="3106"/>
    </row>
    <row r="49" spans="1:7" ht="19.5" customHeight="1">
      <c r="A49" s="3797"/>
      <c r="B49" s="3788"/>
      <c r="C49" s="3107" t="s">
        <v>2490</v>
      </c>
      <c r="D49" s="3108"/>
      <c r="E49" s="3109">
        <v>1</v>
      </c>
      <c r="F49" s="3106" t="s">
        <v>2491</v>
      </c>
      <c r="G49" s="3106"/>
    </row>
    <row r="50" spans="1:7" ht="19.5" customHeight="1">
      <c r="A50" s="3797"/>
      <c r="B50" s="3788"/>
      <c r="C50" s="3107" t="s">
        <v>2492</v>
      </c>
      <c r="D50" s="3108"/>
      <c r="E50" s="3109">
        <v>1</v>
      </c>
      <c r="F50" s="3106" t="s">
        <v>2493</v>
      </c>
      <c r="G50" s="3106"/>
    </row>
    <row r="51" spans="1:7" ht="19.5" customHeight="1">
      <c r="A51" s="3797"/>
      <c r="B51" s="3788"/>
      <c r="C51" s="3107" t="s">
        <v>2494</v>
      </c>
      <c r="D51" s="3108"/>
      <c r="E51" s="3109">
        <v>1</v>
      </c>
      <c r="F51" s="3106" t="s">
        <v>2495</v>
      </c>
      <c r="G51" s="3106"/>
    </row>
    <row r="52" spans="1:7" ht="19.5" customHeight="1">
      <c r="A52" s="3797"/>
      <c r="B52" s="3788"/>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6" t="s">
        <v>2651</v>
      </c>
      <c r="C75" s="3092" t="s">
        <v>2652</v>
      </c>
      <c r="D75" s="3092" t="s">
        <v>2653</v>
      </c>
      <c r="E75" s="3118">
        <v>0.2</v>
      </c>
      <c r="F75" s="3118">
        <v>25</v>
      </c>
    </row>
    <row r="76" spans="1:7" ht="24">
      <c r="A76" s="3118">
        <v>2</v>
      </c>
      <c r="B76" s="3788"/>
      <c r="C76" s="3092" t="s">
        <v>2654</v>
      </c>
      <c r="D76" s="3092" t="s">
        <v>2655</v>
      </c>
      <c r="E76" s="3118">
        <v>0.2</v>
      </c>
      <c r="F76" s="3118">
        <v>25</v>
      </c>
    </row>
    <row r="77" spans="1:7" ht="24">
      <c r="A77" s="3118">
        <v>3</v>
      </c>
      <c r="B77" s="3788"/>
      <c r="C77" s="3092" t="s">
        <v>2656</v>
      </c>
      <c r="D77" s="3092" t="s">
        <v>2657</v>
      </c>
      <c r="E77" s="3118">
        <v>0.2</v>
      </c>
      <c r="F77" s="3118">
        <v>25</v>
      </c>
    </row>
    <row r="78" spans="1:7" ht="13.5">
      <c r="A78" s="3118">
        <v>4</v>
      </c>
      <c r="B78" s="3788"/>
      <c r="C78" s="3092" t="s">
        <v>2658</v>
      </c>
      <c r="D78" s="3092" t="s">
        <v>2659</v>
      </c>
      <c r="E78" s="3118">
        <v>0.15</v>
      </c>
      <c r="F78" s="3118">
        <v>20</v>
      </c>
    </row>
    <row r="79" spans="1:7" ht="24">
      <c r="A79" s="3118">
        <v>5</v>
      </c>
      <c r="B79" s="3788"/>
      <c r="C79" s="3092" t="s">
        <v>2660</v>
      </c>
      <c r="D79" s="3092" t="s">
        <v>2661</v>
      </c>
      <c r="E79" s="3118">
        <v>0.15</v>
      </c>
      <c r="F79" s="3118">
        <v>20</v>
      </c>
    </row>
    <row r="80" spans="1:7" ht="24">
      <c r="A80" s="3118">
        <v>6</v>
      </c>
      <c r="B80" s="3788"/>
      <c r="C80" s="3092" t="s">
        <v>2662</v>
      </c>
      <c r="D80" s="3092" t="s">
        <v>2663</v>
      </c>
      <c r="E80" s="3118">
        <v>0.15</v>
      </c>
      <c r="F80" s="3118">
        <v>20</v>
      </c>
    </row>
    <row r="81" spans="1:6" ht="24">
      <c r="A81" s="3118">
        <v>7</v>
      </c>
      <c r="B81" s="3788"/>
      <c r="C81" s="3092" t="s">
        <v>2664</v>
      </c>
      <c r="D81" s="3092" t="s">
        <v>2665</v>
      </c>
      <c r="E81" s="3118">
        <v>0.15</v>
      </c>
      <c r="F81" s="3118">
        <v>20</v>
      </c>
    </row>
    <row r="82" spans="1:6" ht="24">
      <c r="A82" s="3118">
        <v>8</v>
      </c>
      <c r="B82" s="3788"/>
      <c r="C82" s="3092" t="s">
        <v>2666</v>
      </c>
      <c r="D82" s="3092" t="s">
        <v>2667</v>
      </c>
      <c r="E82" s="3118">
        <v>0.1</v>
      </c>
      <c r="F82" s="3118">
        <v>15</v>
      </c>
    </row>
    <row r="83" spans="1:6" ht="24">
      <c r="A83" s="3118">
        <v>9</v>
      </c>
      <c r="B83" s="3788"/>
      <c r="C83" s="3092" t="s">
        <v>2668</v>
      </c>
      <c r="D83" s="3092" t="s">
        <v>2669</v>
      </c>
      <c r="E83" s="3118">
        <v>0.1</v>
      </c>
      <c r="F83" s="3118">
        <v>15</v>
      </c>
    </row>
    <row r="84" spans="1:6" ht="24">
      <c r="A84" s="3118">
        <v>10</v>
      </c>
      <c r="B84" s="3788"/>
      <c r="C84" s="3092" t="s">
        <v>2670</v>
      </c>
      <c r="D84" s="3092" t="s">
        <v>2671</v>
      </c>
      <c r="E84" s="3118">
        <v>0.1</v>
      </c>
      <c r="F84" s="3118">
        <v>15</v>
      </c>
    </row>
    <row r="85" spans="1:6" ht="24">
      <c r="A85" s="3118">
        <v>11</v>
      </c>
      <c r="B85" s="3788"/>
      <c r="C85" s="3092" t="s">
        <v>2672</v>
      </c>
      <c r="D85" s="3092" t="s">
        <v>2673</v>
      </c>
      <c r="E85" s="3118">
        <v>0.1</v>
      </c>
      <c r="F85" s="3118">
        <v>15</v>
      </c>
    </row>
    <row r="86" spans="1:6" ht="24">
      <c r="A86" s="3118">
        <v>12</v>
      </c>
      <c r="B86" s="3788"/>
      <c r="C86" s="3092" t="s">
        <v>2674</v>
      </c>
      <c r="D86" s="3092" t="s">
        <v>2675</v>
      </c>
      <c r="E86" s="3118">
        <v>0.1</v>
      </c>
      <c r="F86" s="3118">
        <v>15</v>
      </c>
    </row>
    <row r="87" spans="1:6" ht="13.5">
      <c r="A87" s="3118">
        <v>13</v>
      </c>
      <c r="B87" s="3788"/>
      <c r="C87" s="3092" t="s">
        <v>2676</v>
      </c>
      <c r="D87" s="3092" t="s">
        <v>2677</v>
      </c>
      <c r="E87" s="3118">
        <v>0.1</v>
      </c>
      <c r="F87" s="3118">
        <v>15</v>
      </c>
    </row>
    <row r="88" spans="1:6" ht="13.5">
      <c r="A88" s="3118">
        <v>14</v>
      </c>
      <c r="B88" s="3788"/>
      <c r="C88" s="3092" t="s">
        <v>2678</v>
      </c>
      <c r="D88" s="3092" t="s">
        <v>2679</v>
      </c>
      <c r="E88" s="3118">
        <v>0.1</v>
      </c>
      <c r="F88" s="3118">
        <v>15</v>
      </c>
    </row>
    <row r="89" spans="1:6" ht="13.5">
      <c r="A89" s="3118">
        <v>15</v>
      </c>
      <c r="B89" s="3788"/>
      <c r="C89" s="3092" t="s">
        <v>2680</v>
      </c>
      <c r="D89" s="3092" t="s">
        <v>2681</v>
      </c>
      <c r="E89" s="3118">
        <v>0.1</v>
      </c>
      <c r="F89" s="3118">
        <v>15</v>
      </c>
    </row>
    <row r="90" spans="1:6" ht="24">
      <c r="A90" s="3118">
        <v>16</v>
      </c>
      <c r="B90" s="3788"/>
      <c r="C90" s="3092" t="s">
        <v>2682</v>
      </c>
      <c r="D90" s="3092" t="s">
        <v>2683</v>
      </c>
      <c r="E90" s="3118">
        <v>0.1</v>
      </c>
      <c r="F90" s="3118">
        <v>15</v>
      </c>
    </row>
    <row r="91" spans="1:6" ht="24">
      <c r="A91" s="3118">
        <v>17</v>
      </c>
      <c r="B91" s="3787"/>
      <c r="C91" s="3092" t="s">
        <v>2684</v>
      </c>
      <c r="D91" s="3092" t="s">
        <v>2685</v>
      </c>
      <c r="E91" s="3118">
        <v>0.1</v>
      </c>
      <c r="F91" s="3118">
        <v>15</v>
      </c>
    </row>
    <row r="92" spans="1:6" ht="13.5">
      <c r="A92" s="3118">
        <v>18</v>
      </c>
      <c r="B92" s="3786" t="s">
        <v>2686</v>
      </c>
      <c r="C92" s="3092" t="s">
        <v>2687</v>
      </c>
      <c r="D92" s="3092" t="s">
        <v>2688</v>
      </c>
      <c r="E92" s="3118">
        <v>0.2</v>
      </c>
      <c r="F92" s="3118">
        <v>25</v>
      </c>
    </row>
    <row r="93" spans="1:6" ht="24">
      <c r="A93" s="3118">
        <v>19</v>
      </c>
      <c r="B93" s="3788"/>
      <c r="C93" s="3092" t="s">
        <v>2689</v>
      </c>
      <c r="D93" s="3092" t="s">
        <v>2690</v>
      </c>
      <c r="E93" s="3118">
        <v>0.2</v>
      </c>
      <c r="F93" s="3118">
        <v>25</v>
      </c>
    </row>
    <row r="94" spans="1:6" ht="13.5">
      <c r="A94" s="3118">
        <v>20</v>
      </c>
      <c r="B94" s="3788"/>
      <c r="C94" s="3092" t="s">
        <v>2691</v>
      </c>
      <c r="D94" s="3092" t="s">
        <v>2692</v>
      </c>
      <c r="E94" s="3118">
        <v>0.15</v>
      </c>
      <c r="F94" s="3118">
        <v>20</v>
      </c>
    </row>
    <row r="95" spans="1:6" ht="13.5">
      <c r="A95" s="3118">
        <v>21</v>
      </c>
      <c r="B95" s="3788"/>
      <c r="C95" s="3092" t="s">
        <v>2693</v>
      </c>
      <c r="D95" s="3092" t="s">
        <v>2694</v>
      </c>
      <c r="E95" s="3118">
        <v>0.15</v>
      </c>
      <c r="F95" s="3118">
        <v>20</v>
      </c>
    </row>
    <row r="96" spans="1:6" ht="13.5">
      <c r="A96" s="3118">
        <v>22</v>
      </c>
      <c r="B96" s="3788"/>
      <c r="C96" s="3092" t="s">
        <v>2695</v>
      </c>
      <c r="D96" s="3092" t="s">
        <v>2696</v>
      </c>
      <c r="E96" s="3118">
        <v>0.15</v>
      </c>
      <c r="F96" s="3118">
        <v>20</v>
      </c>
    </row>
    <row r="97" spans="1:6" ht="36">
      <c r="A97" s="3118">
        <v>23</v>
      </c>
      <c r="B97" s="3788"/>
      <c r="C97" s="3092" t="s">
        <v>2697</v>
      </c>
      <c r="D97" s="3092" t="s">
        <v>2698</v>
      </c>
      <c r="E97" s="3118">
        <v>0.15</v>
      </c>
      <c r="F97" s="3118">
        <v>20</v>
      </c>
    </row>
    <row r="98" spans="1:6" ht="13.5">
      <c r="A98" s="3118">
        <v>24</v>
      </c>
      <c r="B98" s="3788"/>
      <c r="C98" s="3092" t="s">
        <v>2699</v>
      </c>
      <c r="D98" s="3092" t="s">
        <v>2700</v>
      </c>
      <c r="E98" s="3118">
        <v>0.1</v>
      </c>
      <c r="F98" s="3118">
        <v>15</v>
      </c>
    </row>
    <row r="99" spans="1:6" ht="13.5">
      <c r="A99" s="3118">
        <v>25</v>
      </c>
      <c r="B99" s="3788"/>
      <c r="C99" s="3092" t="s">
        <v>2701</v>
      </c>
      <c r="D99" s="3092" t="s">
        <v>2702</v>
      </c>
      <c r="E99" s="3118">
        <v>0.1</v>
      </c>
      <c r="F99" s="3118">
        <v>15</v>
      </c>
    </row>
    <row r="100" spans="1:6" ht="24">
      <c r="A100" s="3118">
        <v>26</v>
      </c>
      <c r="B100" s="3788"/>
      <c r="C100" s="3092" t="s">
        <v>2703</v>
      </c>
      <c r="D100" s="3092" t="s">
        <v>2704</v>
      </c>
      <c r="E100" s="3118">
        <v>0.1</v>
      </c>
      <c r="F100" s="3118">
        <v>15</v>
      </c>
    </row>
    <row r="101" spans="1:6" ht="24">
      <c r="A101" s="3118">
        <v>27</v>
      </c>
      <c r="B101" s="3788"/>
      <c r="C101" s="3092" t="s">
        <v>2705</v>
      </c>
      <c r="D101" s="3092" t="s">
        <v>2706</v>
      </c>
      <c r="E101" s="3118">
        <v>0.1</v>
      </c>
      <c r="F101" s="3118">
        <v>15</v>
      </c>
    </row>
    <row r="102" spans="1:6" ht="13.5">
      <c r="A102" s="3118">
        <v>28</v>
      </c>
      <c r="B102" s="3788"/>
      <c r="C102" s="3092" t="s">
        <v>2707</v>
      </c>
      <c r="D102" s="3092" t="s">
        <v>2708</v>
      </c>
      <c r="E102" s="3118">
        <v>0.1</v>
      </c>
      <c r="F102" s="3118">
        <v>15</v>
      </c>
    </row>
    <row r="103" spans="1:6" ht="13.5">
      <c r="A103" s="3118">
        <v>29</v>
      </c>
      <c r="B103" s="3788"/>
      <c r="C103" s="3092" t="s">
        <v>2709</v>
      </c>
      <c r="D103" s="3092" t="s">
        <v>2710</v>
      </c>
      <c r="E103" s="3118">
        <v>0.1</v>
      </c>
      <c r="F103" s="3118">
        <v>15</v>
      </c>
    </row>
    <row r="104" spans="1:6" ht="13.5">
      <c r="A104" s="3118">
        <v>30</v>
      </c>
      <c r="B104" s="3788"/>
      <c r="C104" s="3092" t="s">
        <v>2711</v>
      </c>
      <c r="D104" s="3092" t="s">
        <v>2712</v>
      </c>
      <c r="E104" s="3118">
        <v>0.1</v>
      </c>
      <c r="F104" s="3118">
        <v>15</v>
      </c>
    </row>
    <row r="105" spans="1:6" ht="24">
      <c r="A105" s="3118">
        <v>31</v>
      </c>
      <c r="B105" s="3788"/>
      <c r="C105" s="3092" t="s">
        <v>2713</v>
      </c>
      <c r="D105" s="3092" t="s">
        <v>2714</v>
      </c>
      <c r="E105" s="3118">
        <v>0.1</v>
      </c>
      <c r="F105" s="3118">
        <v>15</v>
      </c>
    </row>
    <row r="106" spans="1:6" ht="24">
      <c r="A106" s="3118">
        <v>32</v>
      </c>
      <c r="B106" s="3788"/>
      <c r="C106" s="3092" t="s">
        <v>2715</v>
      </c>
      <c r="D106" s="3092" t="s">
        <v>2716</v>
      </c>
      <c r="E106" s="3118">
        <v>0.1</v>
      </c>
      <c r="F106" s="3118">
        <v>15</v>
      </c>
    </row>
    <row r="107" spans="1:6" ht="24">
      <c r="A107" s="3118">
        <v>33</v>
      </c>
      <c r="B107" s="3788"/>
      <c r="C107" s="3092" t="s">
        <v>2717</v>
      </c>
      <c r="D107" s="3092" t="s">
        <v>2718</v>
      </c>
      <c r="E107" s="3118">
        <v>0.1</v>
      </c>
      <c r="F107" s="3118">
        <v>15</v>
      </c>
    </row>
    <row r="108" spans="1:6" ht="24">
      <c r="A108" s="3118">
        <v>34</v>
      </c>
      <c r="B108" s="3787"/>
      <c r="C108" s="3092" t="s">
        <v>2719</v>
      </c>
      <c r="D108" s="3092" t="s">
        <v>2720</v>
      </c>
      <c r="E108" s="3118">
        <v>0.1</v>
      </c>
      <c r="F108" s="3118">
        <v>15</v>
      </c>
    </row>
    <row r="109" spans="1:6" ht="24">
      <c r="A109" s="3118">
        <v>35</v>
      </c>
      <c r="B109" s="3786" t="s">
        <v>2721</v>
      </c>
      <c r="C109" s="3118" t="s">
        <v>2722</v>
      </c>
      <c r="D109" s="3092" t="s">
        <v>2723</v>
      </c>
      <c r="E109" s="3118">
        <v>0.15</v>
      </c>
      <c r="F109" s="3118">
        <v>20</v>
      </c>
    </row>
    <row r="110" spans="1:6" ht="13.5">
      <c r="A110" s="3118">
        <v>36</v>
      </c>
      <c r="B110" s="3788"/>
      <c r="C110" s="3118" t="s">
        <v>2724</v>
      </c>
      <c r="D110" s="3092" t="s">
        <v>2725</v>
      </c>
      <c r="E110" s="3118">
        <v>0.15</v>
      </c>
      <c r="F110" s="3118">
        <v>20</v>
      </c>
    </row>
    <row r="111" spans="1:6" ht="13.5">
      <c r="A111" s="3118">
        <v>37</v>
      </c>
      <c r="B111" s="3788"/>
      <c r="C111" s="3118" t="s">
        <v>2726</v>
      </c>
      <c r="D111" s="3092" t="s">
        <v>2727</v>
      </c>
      <c r="E111" s="3118">
        <v>0.15</v>
      </c>
      <c r="F111" s="3118">
        <v>20</v>
      </c>
    </row>
    <row r="112" spans="1:6" ht="13.5">
      <c r="A112" s="3118">
        <v>38</v>
      </c>
      <c r="B112" s="3788"/>
      <c r="C112" s="3118" t="s">
        <v>2728</v>
      </c>
      <c r="D112" s="3092" t="s">
        <v>2729</v>
      </c>
      <c r="E112" s="3118">
        <v>0.1</v>
      </c>
      <c r="F112" s="3118">
        <v>15</v>
      </c>
    </row>
    <row r="113" spans="1:6" ht="24">
      <c r="A113" s="3118">
        <v>39</v>
      </c>
      <c r="B113" s="3788"/>
      <c r="C113" s="3118" t="s">
        <v>2730</v>
      </c>
      <c r="D113" s="3092" t="s">
        <v>2731</v>
      </c>
      <c r="E113" s="3118">
        <v>0.1</v>
      </c>
      <c r="F113" s="3118">
        <v>15</v>
      </c>
    </row>
    <row r="114" spans="1:6" ht="24">
      <c r="A114" s="3118">
        <v>40</v>
      </c>
      <c r="B114" s="3787"/>
      <c r="C114" s="3118" t="s">
        <v>2732</v>
      </c>
      <c r="D114" s="3092" t="s">
        <v>2733</v>
      </c>
      <c r="E114" s="3118">
        <v>0.1</v>
      </c>
      <c r="F114" s="3118">
        <v>15</v>
      </c>
    </row>
    <row r="115" spans="1:6" ht="13.5">
      <c r="A115" s="3118">
        <v>41</v>
      </c>
      <c r="B115" s="3785" t="s">
        <v>2734</v>
      </c>
      <c r="C115" s="3118" t="s">
        <v>2735</v>
      </c>
      <c r="D115" s="3092" t="s">
        <v>2736</v>
      </c>
      <c r="E115" s="3118">
        <v>0.1</v>
      </c>
      <c r="F115" s="3118">
        <v>15</v>
      </c>
    </row>
    <row r="116" spans="1:6" ht="13.5">
      <c r="A116" s="3118">
        <v>42</v>
      </c>
      <c r="B116" s="3785"/>
      <c r="C116" s="3118" t="s">
        <v>2737</v>
      </c>
      <c r="D116" s="3092" t="s">
        <v>2738</v>
      </c>
      <c r="E116" s="3118">
        <v>0.1</v>
      </c>
      <c r="F116" s="3118">
        <v>15</v>
      </c>
    </row>
    <row r="117" spans="1:6" ht="24">
      <c r="A117" s="3118">
        <v>43</v>
      </c>
      <c r="B117" s="3785"/>
      <c r="C117" s="3118" t="s">
        <v>2739</v>
      </c>
      <c r="D117" s="3092" t="s">
        <v>2740</v>
      </c>
      <c r="E117" s="3118">
        <v>0.1</v>
      </c>
      <c r="F117" s="3118">
        <v>15</v>
      </c>
    </row>
    <row r="118" spans="1:6" ht="13.5">
      <c r="A118" s="3118">
        <v>44</v>
      </c>
      <c r="B118" s="3786" t="s">
        <v>2741</v>
      </c>
      <c r="C118" s="3118" t="s">
        <v>2742</v>
      </c>
      <c r="D118" s="3092" t="s">
        <v>2743</v>
      </c>
      <c r="E118" s="3118">
        <v>0.1</v>
      </c>
      <c r="F118" s="3118">
        <v>15</v>
      </c>
    </row>
    <row r="119" spans="1:6" ht="24">
      <c r="A119" s="3118">
        <v>45</v>
      </c>
      <c r="B119" s="3787"/>
      <c r="C119" s="3092" t="s">
        <v>2744</v>
      </c>
      <c r="D119" s="3092" t="s">
        <v>2745</v>
      </c>
      <c r="E119" s="3118">
        <v>0.1</v>
      </c>
      <c r="F119" s="3118">
        <v>15</v>
      </c>
    </row>
    <row r="120" spans="1:6" ht="24">
      <c r="A120" s="3118">
        <v>46</v>
      </c>
      <c r="B120" s="3786" t="s">
        <v>2746</v>
      </c>
      <c r="C120" s="3118" t="s">
        <v>2747</v>
      </c>
      <c r="D120" s="3092" t="s">
        <v>2748</v>
      </c>
      <c r="E120" s="3118">
        <v>0.1</v>
      </c>
      <c r="F120" s="3118">
        <v>15</v>
      </c>
    </row>
    <row r="121" spans="1:6" ht="24">
      <c r="A121" s="3118">
        <v>47</v>
      </c>
      <c r="B121" s="3787"/>
      <c r="C121" s="3118" t="s">
        <v>2749</v>
      </c>
      <c r="D121" s="3092" t="s">
        <v>2750</v>
      </c>
      <c r="E121" s="3118">
        <v>0.1</v>
      </c>
      <c r="F121" s="3118">
        <v>15</v>
      </c>
    </row>
    <row r="122" spans="1:6" ht="13.5">
      <c r="A122" s="3118">
        <v>48</v>
      </c>
      <c r="B122" s="3786" t="s">
        <v>2751</v>
      </c>
      <c r="C122" s="3118" t="s">
        <v>2752</v>
      </c>
      <c r="D122" s="3092" t="s">
        <v>2753</v>
      </c>
      <c r="E122" s="3118">
        <v>0.1</v>
      </c>
      <c r="F122" s="3118">
        <v>15</v>
      </c>
    </row>
    <row r="123" spans="1:6" ht="13.5">
      <c r="A123" s="3118">
        <v>49</v>
      </c>
      <c r="B123" s="3787"/>
      <c r="C123" s="3118" t="s">
        <v>2754</v>
      </c>
      <c r="D123" s="3092" t="s">
        <v>2755</v>
      </c>
      <c r="E123" s="3118">
        <v>0.1</v>
      </c>
      <c r="F123" s="3118">
        <v>15</v>
      </c>
    </row>
    <row r="124" spans="1:6" ht="24">
      <c r="A124" s="3118">
        <v>50</v>
      </c>
      <c r="B124" s="3785" t="s">
        <v>2756</v>
      </c>
      <c r="C124" s="3118" t="s">
        <v>2757</v>
      </c>
      <c r="D124" s="3092" t="s">
        <v>2758</v>
      </c>
      <c r="E124" s="3118">
        <v>0.1</v>
      </c>
      <c r="F124" s="3118">
        <v>15</v>
      </c>
    </row>
    <row r="125" spans="1:6" ht="24">
      <c r="A125" s="3118">
        <v>51</v>
      </c>
      <c r="B125" s="3785"/>
      <c r="C125" s="3118" t="s">
        <v>2759</v>
      </c>
      <c r="D125" s="3092" t="s">
        <v>2760</v>
      </c>
      <c r="E125" s="3118">
        <v>0.1</v>
      </c>
      <c r="F125" s="3118">
        <v>15</v>
      </c>
    </row>
    <row r="126" spans="1:6" ht="24">
      <c r="A126" s="3118">
        <v>52</v>
      </c>
      <c r="B126" s="3785" t="s">
        <v>2761</v>
      </c>
      <c r="C126" s="3118" t="s">
        <v>2762</v>
      </c>
      <c r="D126" s="3092" t="s">
        <v>2763</v>
      </c>
      <c r="E126" s="3118">
        <v>0.1</v>
      </c>
      <c r="F126" s="3118">
        <v>15</v>
      </c>
    </row>
    <row r="127" spans="1:6" ht="24">
      <c r="A127" s="3118">
        <v>53</v>
      </c>
      <c r="B127" s="3785"/>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5" t="s">
        <v>2769</v>
      </c>
      <c r="C129" s="3118" t="s">
        <v>2770</v>
      </c>
      <c r="D129" s="3092" t="s">
        <v>2771</v>
      </c>
      <c r="E129" s="3118">
        <v>0.1</v>
      </c>
      <c r="F129" s="3118">
        <v>15</v>
      </c>
    </row>
    <row r="130" spans="1:6" ht="13.5">
      <c r="A130" s="3118">
        <v>56</v>
      </c>
      <c r="B130" s="3785"/>
      <c r="C130" s="3118" t="s">
        <v>2772</v>
      </c>
      <c r="D130" s="3092" t="s">
        <v>2773</v>
      </c>
      <c r="E130" s="3118">
        <v>0.1</v>
      </c>
      <c r="F130" s="3118">
        <v>15</v>
      </c>
    </row>
    <row r="131" spans="1:6" ht="24">
      <c r="A131" s="3118">
        <v>57</v>
      </c>
      <c r="B131" s="3785"/>
      <c r="C131" s="3118" t="s">
        <v>2774</v>
      </c>
      <c r="D131" s="3092" t="s">
        <v>2775</v>
      </c>
      <c r="E131" s="3118">
        <v>0.1</v>
      </c>
      <c r="F131" s="3118">
        <v>15</v>
      </c>
    </row>
    <row r="132" spans="1:6" ht="24">
      <c r="A132" s="3118">
        <v>58</v>
      </c>
      <c r="B132" s="3785" t="s">
        <v>2776</v>
      </c>
      <c r="C132" s="3118" t="s">
        <v>2777</v>
      </c>
      <c r="D132" s="3092" t="s">
        <v>2778</v>
      </c>
      <c r="E132" s="3118">
        <v>0.1</v>
      </c>
      <c r="F132" s="3118">
        <v>15</v>
      </c>
    </row>
    <row r="133" spans="1:6" ht="13.5">
      <c r="A133" s="3118">
        <v>59</v>
      </c>
      <c r="B133" s="3785"/>
      <c r="C133" s="3118" t="s">
        <v>2779</v>
      </c>
      <c r="D133" s="3092" t="s">
        <v>2780</v>
      </c>
      <c r="E133" s="3118">
        <v>0.1</v>
      </c>
      <c r="F133" s="3118">
        <v>15</v>
      </c>
    </row>
    <row r="134" spans="1:6" ht="13.5">
      <c r="A134" s="3118">
        <v>60</v>
      </c>
      <c r="B134" s="3786" t="s">
        <v>2781</v>
      </c>
      <c r="C134" s="3118" t="s">
        <v>2782</v>
      </c>
      <c r="D134" s="3092" t="s">
        <v>2783</v>
      </c>
      <c r="E134" s="3118">
        <v>0.1</v>
      </c>
      <c r="F134" s="3118">
        <v>15</v>
      </c>
    </row>
    <row r="135" spans="1:6" ht="13.5">
      <c r="A135" s="3118">
        <v>61</v>
      </c>
      <c r="B135" s="3787"/>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5" t="s">
        <v>2789</v>
      </c>
      <c r="C137" s="3118" t="s">
        <v>2790</v>
      </c>
      <c r="D137" s="3092" t="s">
        <v>2791</v>
      </c>
      <c r="E137" s="3118">
        <v>0.1</v>
      </c>
      <c r="F137" s="3118">
        <v>15</v>
      </c>
    </row>
    <row r="138" spans="1:6" ht="13.5">
      <c r="A138" s="3118">
        <v>64</v>
      </c>
      <c r="B138" s="3785"/>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1" t="s">
        <v>94</v>
      </c>
    </row>
    <row r="43" spans="1:7" ht="13.5" customHeight="1">
      <c r="A43" s="780" t="s">
        <v>347</v>
      </c>
      <c r="B43" s="215" t="s">
        <v>426</v>
      </c>
      <c r="C43" s="238" t="e">
        <f ca="1">ROUND(IF('数据-取费表'!B22&lt;=1,C39*F22*'数据-取费表'!B21/2,C39*(POWER((1+F22),'数据-取费表'!B21/2)-1)),0)</f>
        <v>#VALUE!</v>
      </c>
      <c r="D43" s="238"/>
      <c r="E43" s="238"/>
      <c r="F43" s="239"/>
      <c r="G43" s="3662"/>
    </row>
    <row r="44" spans="1:7" ht="13.5" customHeight="1">
      <c r="A44" s="780" t="s">
        <v>348</v>
      </c>
      <c r="B44" s="215" t="s">
        <v>428</v>
      </c>
      <c r="C44" s="238" t="e">
        <f ca="1">ROUND(IF('数据-取费表'!B22&lt;=1,C40*F22*'数据-取费表'!B21/2,C40*(POWER((1+F22),'数据-取费表'!B21/2)-1)),4)</f>
        <v>#VALUE!</v>
      </c>
      <c r="D44" s="238"/>
      <c r="E44" s="238"/>
      <c r="F44" s="239"/>
      <c r="G44" s="366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t="e">
        <f ca="1">结果表!H101</f>
        <v>#REF!</v>
      </c>
      <c r="E5" s="1491"/>
    </row>
    <row r="6" spans="1:5" ht="15.75">
      <c r="A6" s="1491"/>
      <c r="B6" s="3480"/>
      <c r="C6" s="1494" t="s">
        <v>911</v>
      </c>
      <c r="D6" s="850" t="e">
        <f ca="1">NUMBERSTRING(INT(D5*10000),2)&amp;"元整"</f>
        <v>#REF!</v>
      </c>
      <c r="E6" s="1491"/>
    </row>
    <row r="7" spans="1:5" ht="15.75">
      <c r="A7" s="1491"/>
      <c r="B7" s="3485"/>
      <c r="C7" s="1495" t="s">
        <v>912</v>
      </c>
      <c r="D7" s="851" t="e">
        <f ca="1">结果表!H102</f>
        <v>#REF!</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t="e">
        <f ca="1">结果表!H107</f>
        <v>#REF!</v>
      </c>
      <c r="E13" s="1491"/>
    </row>
    <row r="14" spans="1:5" ht="15.75">
      <c r="A14" s="1491"/>
      <c r="B14" s="3480"/>
      <c r="C14" s="1494" t="s">
        <v>911</v>
      </c>
      <c r="D14" s="850" t="e">
        <f ca="1">NUMBERSTRING(INT(D13*10000),2)&amp;"元整"</f>
        <v>#REF!</v>
      </c>
      <c r="E14" s="1491"/>
    </row>
    <row r="15" spans="1:5" ht="15">
      <c r="A15" s="1491"/>
      <c r="B15" s="3485"/>
      <c r="C15" s="1495" t="s">
        <v>921</v>
      </c>
      <c r="D15" s="859" t="e">
        <f ca="1">结果表!H108</f>
        <v>#REF!</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3181</v>
      </c>
      <c r="B1" s="379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45902</v>
      </c>
      <c r="B1" s="3210" t="s">
        <v>3376</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45902</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t="e">
        <f ca="1">结果表!D122</f>
        <v>#REF!</v>
      </c>
      <c r="E8" s="3491"/>
      <c r="F8" s="3491"/>
      <c r="G8" s="3491"/>
      <c r="H8" s="3491"/>
      <c r="I8" s="3491"/>
    </row>
    <row r="9" spans="1:9" ht="15">
      <c r="A9" s="3492" t="s">
        <v>927</v>
      </c>
      <c r="B9" s="3492"/>
      <c r="C9" s="3492"/>
      <c r="D9" s="3492" t="e">
        <f ca="1">结果表!D123</f>
        <v>#REF!</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498" t="str">
        <f>IF(项目基本情况!B8="抵押","3.抵押双方在办理抵押登记手续时，应使用本公司出具的正式《房地产评估报告》，特提醒报告使用者注意。","——")</f>
        <v>——</v>
      </c>
      <c r="B13" s="3503"/>
      <c r="C13" s="3503"/>
      <c r="D13" s="3503"/>
    </row>
    <row r="14" spans="1:4" ht="15.75" customHeight="1">
      <c r="A14" s="3498" t="str">
        <f>IF(项目基本情况!B8="抵押","4.本次评估估价师所知悉的法定优先受偿款情况说明如下：","——")</f>
        <v>——</v>
      </c>
      <c r="B14" s="3503"/>
      <c r="C14" s="3503"/>
      <c r="D14" s="3503"/>
    </row>
    <row r="15" spans="1:4" ht="42" customHeight="1">
      <c r="A15" s="3498" t="str">
        <f>IF(项目基本情况!B8="抵押","（1）"&amp;CONCATENATE(项目基本情况!L20,项目基本情况!L21,项目基本情况!L22),"——")</f>
        <v>——</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2025-09-02T02:47:21Z</dcterms:modified>
</cp:coreProperties>
</file>