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0740" yWindow="120" windowWidth="8865" windowHeight="11640" firstSheet="2" activeTab="6"/>
  </bookViews>
  <sheets>
    <sheet name="城研厂洼" sheetId="16" r:id="rId1"/>
    <sheet name="城研崇文门东大街" sheetId="39" r:id="rId2"/>
    <sheet name="测算表" sheetId="52" r:id="rId3"/>
    <sheet name="位置图" sheetId="53" r:id="rId4"/>
    <sheet name="Sheet1" sheetId="54" r:id="rId5"/>
    <sheet name="祁东家园" sheetId="56" r:id="rId6"/>
    <sheet name="系统读取表" sheetId="57" r:id="rId7"/>
  </sheets>
  <externalReferences>
    <externalReference r:id="rId8"/>
  </externalReferences>
  <calcPr calcId="144525"/>
</workbook>
</file>

<file path=xl/calcChain.xml><?xml version="1.0" encoding="utf-8"?>
<calcChain xmlns="http://schemas.openxmlformats.org/spreadsheetml/2006/main">
  <c r="B10" i="57" l="1"/>
  <c r="F23" i="57"/>
  <c r="E23" i="57"/>
  <c r="F22" i="57"/>
  <c r="E22" i="57"/>
  <c r="F21" i="57"/>
  <c r="E21" i="57"/>
  <c r="F20" i="57"/>
  <c r="E20" i="57"/>
  <c r="F19" i="57"/>
  <c r="E19" i="57"/>
  <c r="F18" i="57"/>
  <c r="E18" i="57"/>
  <c r="F17" i="57"/>
  <c r="E17" i="57"/>
  <c r="F16" i="57"/>
  <c r="E16" i="57"/>
  <c r="F15" i="57"/>
  <c r="E15" i="57"/>
  <c r="I14" i="57"/>
  <c r="B8" i="57" s="1"/>
  <c r="H14" i="57"/>
  <c r="C14" i="57"/>
  <c r="B14" i="57"/>
  <c r="D14" i="57" s="1"/>
  <c r="B7" i="57"/>
  <c r="D7" i="57" s="1"/>
  <c r="C6" i="57"/>
  <c r="B2" i="57"/>
  <c r="D6" i="57" s="1"/>
  <c r="C8" i="57" l="1"/>
  <c r="D8" i="57"/>
  <c r="F14" i="57"/>
  <c r="B5" i="57"/>
  <c r="C7" i="57"/>
  <c r="D2" i="56"/>
  <c r="D3" i="56"/>
  <c r="D4" i="56"/>
  <c r="D5" i="56"/>
  <c r="D6" i="56"/>
  <c r="D7" i="56"/>
  <c r="D8" i="56"/>
  <c r="D9" i="56"/>
  <c r="D10" i="56"/>
  <c r="D11" i="56"/>
  <c r="D12" i="56"/>
  <c r="D13" i="56"/>
  <c r="D14" i="56"/>
  <c r="D15" i="56"/>
  <c r="D16" i="56"/>
  <c r="D17" i="56"/>
  <c r="D18" i="56"/>
  <c r="D19" i="56"/>
  <c r="D20" i="56"/>
  <c r="D21" i="56"/>
  <c r="D22" i="56"/>
  <c r="D23" i="56"/>
  <c r="D24" i="56"/>
  <c r="D25" i="56"/>
  <c r="D26" i="56"/>
  <c r="D27" i="56"/>
  <c r="D28" i="56"/>
  <c r="D29" i="56"/>
  <c r="D30" i="56"/>
  <c r="D31" i="56"/>
  <c r="D32" i="56"/>
  <c r="D33" i="56"/>
  <c r="D34" i="56"/>
  <c r="D35" i="56"/>
  <c r="D36" i="56"/>
  <c r="D37" i="56"/>
  <c r="D38" i="56"/>
  <c r="D39" i="56"/>
  <c r="D42" i="56"/>
  <c r="D43" i="56"/>
  <c r="D44" i="56"/>
  <c r="D45" i="56"/>
  <c r="D46" i="56"/>
  <c r="D47" i="56"/>
  <c r="D48" i="56"/>
  <c r="D49" i="56"/>
  <c r="D50" i="56"/>
  <c r="D51" i="56"/>
  <c r="D52" i="56"/>
  <c r="D53" i="56"/>
  <c r="D54" i="56"/>
  <c r="D55" i="56"/>
  <c r="D56" i="56"/>
  <c r="D57" i="56"/>
  <c r="D58" i="56"/>
  <c r="D59" i="56"/>
  <c r="D60" i="56"/>
  <c r="D61" i="56"/>
  <c r="D62" i="56"/>
  <c r="D63" i="56"/>
  <c r="D64" i="56"/>
  <c r="D65" i="56"/>
  <c r="D66" i="56"/>
  <c r="D67" i="56"/>
  <c r="D68" i="56"/>
  <c r="D69" i="56"/>
  <c r="D70" i="56"/>
  <c r="D71" i="56"/>
  <c r="D72" i="56"/>
  <c r="D73" i="56"/>
  <c r="D74" i="56"/>
  <c r="D75" i="56"/>
  <c r="D76" i="56"/>
  <c r="D77" i="56"/>
  <c r="D78" i="56"/>
  <c r="D79" i="56"/>
  <c r="D80" i="56"/>
  <c r="D81" i="56"/>
  <c r="D82" i="56"/>
  <c r="D83" i="56"/>
  <c r="D84" i="56"/>
  <c r="D85" i="56"/>
  <c r="D86" i="56"/>
  <c r="D87" i="56"/>
  <c r="D88" i="56"/>
  <c r="D89" i="56"/>
  <c r="D90" i="56"/>
  <c r="D91" i="56"/>
  <c r="D92" i="56"/>
  <c r="D93" i="56"/>
  <c r="D94" i="56"/>
  <c r="D95" i="56"/>
  <c r="D96" i="56"/>
  <c r="D97" i="56"/>
  <c r="D98" i="56"/>
  <c r="D99" i="56"/>
  <c r="D100" i="56"/>
  <c r="D101" i="56"/>
  <c r="D102" i="56"/>
  <c r="D103" i="56"/>
  <c r="D104" i="56"/>
  <c r="D105" i="56"/>
  <c r="D106" i="56"/>
  <c r="D107" i="56"/>
  <c r="D108" i="56"/>
  <c r="D109" i="56"/>
  <c r="D110" i="56"/>
  <c r="D111" i="56"/>
  <c r="D112" i="56"/>
  <c r="D113" i="56"/>
  <c r="D114" i="56"/>
  <c r="D115" i="56"/>
  <c r="D116" i="56"/>
  <c r="D117" i="56"/>
  <c r="D118" i="56"/>
  <c r="D119" i="56"/>
  <c r="D120" i="56"/>
  <c r="D121" i="56"/>
  <c r="D122" i="56"/>
  <c r="D123" i="56"/>
  <c r="D124" i="56"/>
  <c r="D125" i="56"/>
  <c r="D126" i="56"/>
  <c r="D127" i="56"/>
  <c r="D128" i="56"/>
  <c r="D129" i="56"/>
  <c r="D130" i="56"/>
  <c r="D131" i="56"/>
  <c r="D132" i="56"/>
  <c r="D133" i="56"/>
  <c r="D134" i="56"/>
  <c r="D135" i="56"/>
  <c r="D136" i="56"/>
  <c r="D137" i="56"/>
  <c r="D138" i="56"/>
  <c r="D139" i="56"/>
  <c r="D140" i="56"/>
  <c r="D141" i="56"/>
  <c r="D142" i="56"/>
  <c r="D143" i="56"/>
  <c r="D144" i="56"/>
  <c r="D145" i="56"/>
  <c r="D146" i="56"/>
  <c r="D147" i="56"/>
  <c r="D148" i="56"/>
  <c r="D149" i="56"/>
  <c r="D150" i="56"/>
  <c r="D151" i="56"/>
  <c r="D152" i="56"/>
  <c r="D153" i="56"/>
  <c r="D154" i="56"/>
  <c r="D155" i="56"/>
  <c r="D156" i="56"/>
  <c r="D157" i="56"/>
  <c r="D158" i="56"/>
  <c r="D159" i="56"/>
  <c r="D160" i="56"/>
  <c r="D161" i="56"/>
  <c r="D162" i="56"/>
  <c r="D163" i="56"/>
  <c r="D164" i="56"/>
  <c r="D165" i="56"/>
  <c r="D166" i="56"/>
  <c r="D167" i="56"/>
  <c r="D168" i="56"/>
  <c r="D169" i="56"/>
  <c r="D170" i="56"/>
  <c r="D171" i="56"/>
  <c r="D172" i="56"/>
  <c r="D173" i="56"/>
  <c r="D174" i="56"/>
  <c r="D175" i="56"/>
  <c r="D176" i="56"/>
  <c r="D177" i="56"/>
  <c r="D178" i="56"/>
  <c r="D179" i="56"/>
  <c r="D180" i="56"/>
  <c r="D181" i="56"/>
  <c r="D182" i="56"/>
  <c r="D183" i="56"/>
  <c r="D184" i="56"/>
  <c r="D185" i="56"/>
  <c r="D186" i="56"/>
  <c r="D187" i="56"/>
  <c r="D188" i="56"/>
  <c r="D189" i="56"/>
  <c r="D190" i="56"/>
  <c r="D191" i="56"/>
  <c r="D192" i="56"/>
  <c r="D193" i="56"/>
  <c r="D194" i="56"/>
  <c r="D195" i="56"/>
  <c r="D196" i="56"/>
  <c r="D197" i="56"/>
  <c r="D198" i="56"/>
  <c r="D199" i="56"/>
  <c r="D200" i="56"/>
  <c r="D201" i="56"/>
  <c r="D202" i="56"/>
  <c r="D203" i="56"/>
  <c r="D204" i="56"/>
  <c r="D205" i="56"/>
  <c r="D206" i="56"/>
  <c r="D207" i="56"/>
  <c r="D208" i="56"/>
  <c r="D209" i="56"/>
  <c r="D210" i="56"/>
  <c r="D211" i="56"/>
  <c r="D212" i="56"/>
  <c r="D213" i="56"/>
  <c r="D214" i="56"/>
  <c r="D215" i="56"/>
  <c r="D216" i="56"/>
  <c r="D217" i="56"/>
  <c r="D218" i="56"/>
  <c r="D219" i="56"/>
  <c r="D220" i="56"/>
  <c r="D221" i="56"/>
  <c r="D222" i="56"/>
  <c r="D223" i="56"/>
  <c r="D1" i="56"/>
  <c r="D5" i="57" l="1"/>
  <c r="C5" i="57"/>
  <c r="I16" i="52"/>
  <c r="C16" i="52"/>
  <c r="D16" i="52"/>
  <c r="E16" i="52"/>
  <c r="F16" i="52"/>
  <c r="G16" i="52"/>
  <c r="H16" i="52"/>
  <c r="J16" i="52"/>
  <c r="K16" i="52"/>
  <c r="L16" i="52"/>
  <c r="G17" i="52" l="1"/>
  <c r="C17" i="52"/>
  <c r="K17" i="52"/>
  <c r="I17" i="52"/>
  <c r="E17" i="52"/>
  <c r="U2" i="52"/>
  <c r="W2" i="52"/>
  <c r="S2" i="52"/>
  <c r="X5" i="52"/>
  <c r="V5" i="52"/>
  <c r="B18" i="52" l="1"/>
  <c r="U3" i="52"/>
  <c r="U23" i="52" s="1"/>
  <c r="U24" i="52" s="1"/>
  <c r="W3" i="52"/>
  <c r="W23" i="52" s="1"/>
  <c r="W24" i="52" s="1"/>
  <c r="S3" i="52"/>
  <c r="S23" i="52" s="1"/>
  <c r="S24" i="52" s="1"/>
  <c r="O25" i="52" l="1"/>
</calcChain>
</file>

<file path=xl/sharedStrings.xml><?xml version="1.0" encoding="utf-8"?>
<sst xmlns="http://schemas.openxmlformats.org/spreadsheetml/2006/main" count="270" uniqueCount="120">
  <si>
    <t>海淀区</t>
  </si>
  <si>
    <t>东城区</t>
  </si>
  <si>
    <t>崇文门东大街</t>
  </si>
  <si>
    <t>调整区县</t>
  </si>
  <si>
    <t>监测区域</t>
  </si>
  <si>
    <t>标准项目名</t>
  </si>
  <si>
    <t>年度</t>
  </si>
  <si>
    <t>月度</t>
  </si>
  <si>
    <t>套数</t>
  </si>
  <si>
    <t>平均租金</t>
  </si>
  <si>
    <t>万柳</t>
  </si>
  <si>
    <t>厂洼小区</t>
  </si>
  <si>
    <t>花市、前门</t>
  </si>
  <si>
    <t>时间</t>
  </si>
  <si>
    <t>平均</t>
    <phoneticPr fontId="1" type="noConversion"/>
  </si>
  <si>
    <t>我司监测数据</t>
    <phoneticPr fontId="1" type="noConversion"/>
  </si>
  <si>
    <t>城研中心提供数据</t>
    <phoneticPr fontId="1" type="noConversion"/>
  </si>
  <si>
    <t>平均租金（元/平方米/月）</t>
    <phoneticPr fontId="1" type="noConversion"/>
  </si>
  <si>
    <t>项目</t>
    <phoneticPr fontId="6" type="noConversion"/>
  </si>
  <si>
    <t>小区名称</t>
    <phoneticPr fontId="6" type="noConversion"/>
  </si>
  <si>
    <t>平均租金（元/平方米·月）</t>
    <phoneticPr fontId="6" type="noConversion"/>
  </si>
  <si>
    <t>交易时间</t>
  </si>
  <si>
    <t>交易情况</t>
  </si>
  <si>
    <t>区域状况</t>
    <phoneticPr fontId="6" type="noConversion"/>
  </si>
  <si>
    <t>交通便捷度</t>
  </si>
  <si>
    <t>较好</t>
    <phoneticPr fontId="6" type="noConversion"/>
  </si>
  <si>
    <t>商业繁华度</t>
    <phoneticPr fontId="6" type="noConversion"/>
  </si>
  <si>
    <t>一般</t>
    <phoneticPr fontId="6" type="noConversion"/>
  </si>
  <si>
    <t>自然环境与景观</t>
    <phoneticPr fontId="6" type="noConversion"/>
  </si>
  <si>
    <t>区域配套设施</t>
    <phoneticPr fontId="6" type="noConversion"/>
  </si>
  <si>
    <t>区域内银行、超市、中小学校、餐饮、医院等公共配套设施较齐全</t>
    <phoneticPr fontId="6" type="noConversion"/>
  </si>
  <si>
    <t>实物状况</t>
    <phoneticPr fontId="6" type="noConversion"/>
  </si>
  <si>
    <t>楼型</t>
    <phoneticPr fontId="6" type="noConversion"/>
  </si>
  <si>
    <t>板楼</t>
    <phoneticPr fontId="6" type="noConversion"/>
  </si>
  <si>
    <t>住宅套型</t>
    <phoneticPr fontId="6" type="noConversion"/>
  </si>
  <si>
    <t>主力户型为二居，住宅套型较好</t>
    <phoneticPr fontId="6" type="noConversion"/>
  </si>
  <si>
    <t>装饰装修</t>
    <phoneticPr fontId="6" type="noConversion"/>
  </si>
  <si>
    <t>装修用材环保，经过精心设计，提升居住体验，好</t>
    <phoneticPr fontId="6" type="noConversion"/>
  </si>
  <si>
    <t>该小区装修为基本装修，未对居住产生不良影响，一般</t>
    <phoneticPr fontId="6" type="noConversion"/>
  </si>
  <si>
    <t>朝向、采光、通风</t>
    <phoneticPr fontId="6" type="noConversion"/>
  </si>
  <si>
    <t>朝向较好，能保证较长时间的采光，通风较好，较好</t>
    <phoneticPr fontId="6" type="noConversion"/>
  </si>
  <si>
    <t>使用新著名品牌家具、家电；功能与居住相适应；质量有可靠保证，好</t>
    <phoneticPr fontId="6" type="noConversion"/>
  </si>
  <si>
    <t>使用品牌家具、家电；程度较新；功能正常，质量有保证，较好</t>
    <phoneticPr fontId="6" type="noConversion"/>
  </si>
  <si>
    <t>空间功能布局</t>
    <phoneticPr fontId="6" type="noConversion"/>
  </si>
  <si>
    <t>空间布局与居住功能适宜；休息、学习与活动空间影响不大，较好</t>
    <phoneticPr fontId="6" type="noConversion"/>
  </si>
  <si>
    <t>宜居状况</t>
    <phoneticPr fontId="6" type="noConversion"/>
  </si>
  <si>
    <t>物业服务保障</t>
    <phoneticPr fontId="6" type="noConversion"/>
  </si>
  <si>
    <t>有专业物业公司，物业服务保障好</t>
    <phoneticPr fontId="6" type="noConversion"/>
  </si>
  <si>
    <t>管员人员配置</t>
    <phoneticPr fontId="6" type="noConversion"/>
  </si>
  <si>
    <t>出租稳定性</t>
    <phoneticPr fontId="6" type="noConversion"/>
  </si>
  <si>
    <t>出租稳定性好</t>
    <phoneticPr fontId="6" type="noConversion"/>
  </si>
  <si>
    <t>住户的构成</t>
    <phoneticPr fontId="6" type="noConversion"/>
  </si>
  <si>
    <t>出租房屋住户均有备案，居住安全性好</t>
    <phoneticPr fontId="6" type="noConversion"/>
  </si>
  <si>
    <t>出租房屋住户备案较少，居住安全性一般</t>
    <phoneticPr fontId="6" type="noConversion"/>
  </si>
  <si>
    <t>安全监控系统</t>
    <phoneticPr fontId="6" type="noConversion"/>
  </si>
  <si>
    <t>设有小区监控，门禁及呼叫系统</t>
    <phoneticPr fontId="6" type="noConversion"/>
  </si>
  <si>
    <t>设有小区监控，门禁及呼叫系统</t>
  </si>
  <si>
    <t>绿化环境</t>
    <phoneticPr fontId="6" type="noConversion"/>
  </si>
  <si>
    <t>绿化率约为30%，好</t>
    <phoneticPr fontId="6" type="noConversion"/>
  </si>
  <si>
    <t>配套设施</t>
    <phoneticPr fontId="6" type="noConversion"/>
  </si>
  <si>
    <t>配备活动站、医疗站</t>
    <phoneticPr fontId="6" type="noConversion"/>
  </si>
  <si>
    <t>配备活动站，无医疗站</t>
    <phoneticPr fontId="6" type="noConversion"/>
  </si>
  <si>
    <t>成交单价（元/平米）</t>
  </si>
  <si>
    <t>_____</t>
  </si>
  <si>
    <t>比较价值（元/平米）</t>
  </si>
  <si>
    <t>家具家电配置</t>
    <phoneticPr fontId="6" type="noConversion"/>
  </si>
  <si>
    <t>朝向较好，不能保证采光时间，通风较好，较差</t>
    <phoneticPr fontId="6" type="noConversion"/>
  </si>
  <si>
    <t>好</t>
    <phoneticPr fontId="6" type="noConversion"/>
  </si>
  <si>
    <t>朝阳区祁东家园</t>
    <phoneticPr fontId="6" type="noConversion"/>
  </si>
  <si>
    <t>估价对象</t>
  </si>
  <si>
    <t>可比案例1</t>
    <phoneticPr fontId="6" type="noConversion"/>
  </si>
  <si>
    <t>可比案例2</t>
    <phoneticPr fontId="6" type="noConversion"/>
  </si>
  <si>
    <t>可比案例3</t>
    <phoneticPr fontId="6" type="noConversion"/>
  </si>
  <si>
    <t>待估</t>
    <phoneticPr fontId="6" type="noConversion"/>
  </si>
  <si>
    <t>于价值时点过去12个月</t>
    <phoneticPr fontId="6" type="noConversion"/>
  </si>
  <si>
    <t>正常</t>
  </si>
  <si>
    <t>配备管理人员</t>
    <phoneticPr fontId="6" type="noConversion"/>
  </si>
  <si>
    <t>双合家园</t>
    <phoneticPr fontId="1" type="noConversion"/>
  </si>
  <si>
    <t>翠城馨园</t>
    <phoneticPr fontId="1" type="noConversion"/>
  </si>
  <si>
    <t>序号</t>
  </si>
  <si>
    <t>小区</t>
  </si>
  <si>
    <t>平米租金(元/㎡·月)</t>
  </si>
  <si>
    <t>垡头西里</t>
  </si>
  <si>
    <t>金蝉南里</t>
  </si>
  <si>
    <t>——</t>
    <phoneticPr fontId="1" type="noConversion"/>
  </si>
  <si>
    <t>格林莱雅</t>
  </si>
  <si>
    <t>——</t>
    <phoneticPr fontId="1" type="noConversion"/>
  </si>
  <si>
    <t>祁东家园</t>
    <phoneticPr fontId="1" type="noConversion"/>
  </si>
  <si>
    <t>格林莱雅</t>
    <phoneticPr fontId="1" type="noConversion"/>
  </si>
  <si>
    <t>金蝉南里</t>
    <phoneticPr fontId="1" type="noConversion"/>
  </si>
  <si>
    <t>格林莱雅</t>
    <phoneticPr fontId="1" type="noConversion"/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</si>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</sst>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yyyy&quot;年&quot;m&quot;月&quot;;@"/>
    <numFmt numFmtId="178" formatCode="yyyy&quot;年&quot;m&quot;月&quot;d&quot;日&quot;;@"/>
    <numFmt numFmtId="179" formatCode="0.0%"/>
  </numFmts>
  <fonts count="1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8"/>
      <name val="华文细黑"/>
      <family val="3"/>
      <charset val="134"/>
    </font>
    <font>
      <sz val="8"/>
      <color theme="1"/>
      <name val="华文细黑"/>
      <family val="3"/>
      <charset val="134"/>
    </font>
    <font>
      <sz val="9"/>
      <name val="宋体"/>
      <family val="3"/>
      <charset val="134"/>
      <scheme val="minor"/>
    </font>
    <font>
      <b/>
      <sz val="11"/>
      <color rgb="FF444444"/>
      <name val="Verdana"/>
      <family val="2"/>
    </font>
    <font>
      <sz val="11"/>
      <color theme="1"/>
      <name val="Verdana"/>
      <family val="2"/>
    </font>
    <font>
      <u/>
      <sz val="11"/>
      <color theme="1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EEF9F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D6D6D6"/>
      </bottom>
      <diagonal/>
    </border>
    <border>
      <left style="medium">
        <color rgb="FFD6D6D6"/>
      </left>
      <right/>
      <top/>
      <bottom style="medium">
        <color rgb="FFD6D6D6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12" fillId="0" borderId="0" applyNumberFormat="0" applyFill="0" applyBorder="0" applyAlignment="0" applyProtection="0">
      <alignment vertical="center"/>
    </xf>
    <xf numFmtId="0" fontId="3" fillId="0" borderId="0"/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78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179" fontId="7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2" fillId="0" borderId="9" xfId="2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>
      <alignment vertical="center"/>
    </xf>
    <xf numFmtId="0" fontId="11" fillId="0" borderId="9" xfId="0" applyFont="1" applyBorder="1" applyAlignment="1">
      <alignment horizontal="right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9" xfId="0" applyFont="1" applyFill="1" applyBorder="1">
      <alignment vertical="center"/>
    </xf>
    <xf numFmtId="0" fontId="11" fillId="3" borderId="9" xfId="0" applyFont="1" applyFill="1" applyBorder="1" applyAlignment="1">
      <alignment horizontal="right" vertical="center"/>
    </xf>
    <xf numFmtId="17" fontId="10" fillId="0" borderId="10" xfId="0" applyNumberFormat="1" applyFont="1" applyBorder="1" applyAlignment="1">
      <alignment horizontal="left" vertical="center"/>
    </xf>
    <xf numFmtId="14" fontId="0" fillId="0" borderId="0" xfId="0" applyNumberFormat="1">
      <alignment vertical="center"/>
    </xf>
    <xf numFmtId="58" fontId="0" fillId="0" borderId="0" xfId="0" applyNumberFormat="1">
      <alignment vertical="center"/>
    </xf>
    <xf numFmtId="0" fontId="13" fillId="3" borderId="9" xfId="0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/>
    </xf>
    <xf numFmtId="2" fontId="7" fillId="0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2" fontId="7" fillId="0" borderId="5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" fontId="10" fillId="0" borderId="9" xfId="0" applyNumberFormat="1" applyFont="1" applyBorder="1" applyAlignment="1">
      <alignment horizontal="left" vertical="center"/>
    </xf>
    <xf numFmtId="0" fontId="14" fillId="4" borderId="1" xfId="3" applyFont="1" applyFill="1" applyBorder="1" applyAlignment="1" applyProtection="1">
      <alignment horizontal="left" vertical="center" wrapText="1"/>
    </xf>
    <xf numFmtId="0" fontId="14" fillId="5" borderId="0" xfId="3" applyFont="1" applyFill="1" applyBorder="1" applyAlignment="1" applyProtection="1">
      <alignment horizontal="left" vertical="center" wrapText="1"/>
      <protection locked="0"/>
    </xf>
    <xf numFmtId="0" fontId="3" fillId="5" borderId="0" xfId="3" applyFill="1" applyBorder="1" applyAlignment="1" applyProtection="1">
      <alignment horizontal="left"/>
      <protection locked="0"/>
    </xf>
    <xf numFmtId="0" fontId="3" fillId="5" borderId="0" xfId="3" applyFill="1" applyAlignment="1" applyProtection="1">
      <alignment horizontal="left"/>
      <protection locked="0"/>
    </xf>
    <xf numFmtId="0" fontId="3" fillId="0" borderId="0" xfId="3" applyAlignment="1" applyProtection="1">
      <alignment horizontal="left"/>
      <protection locked="0"/>
    </xf>
    <xf numFmtId="14" fontId="14" fillId="4" borderId="1" xfId="3" applyNumberFormat="1" applyFont="1" applyFill="1" applyBorder="1" applyAlignment="1" applyProtection="1">
      <alignment horizontal="left" vertical="center" wrapText="1"/>
    </xf>
    <xf numFmtId="0" fontId="14" fillId="0" borderId="1" xfId="3" applyFont="1" applyFill="1" applyBorder="1" applyAlignment="1" applyProtection="1">
      <alignment horizontal="left" vertical="center" wrapText="1"/>
      <protection locked="0"/>
    </xf>
    <xf numFmtId="4" fontId="14" fillId="0" borderId="1" xfId="3" applyNumberFormat="1" applyFont="1" applyFill="1" applyBorder="1" applyAlignment="1" applyProtection="1">
      <alignment horizontal="left" vertical="center" wrapText="1"/>
      <protection locked="0"/>
    </xf>
    <xf numFmtId="0" fontId="3" fillId="4" borderId="1" xfId="3" applyFill="1" applyBorder="1" applyAlignment="1" applyProtection="1">
      <alignment horizontal="left" vertical="center"/>
    </xf>
    <xf numFmtId="0" fontId="14" fillId="4" borderId="2" xfId="3" applyFont="1" applyFill="1" applyBorder="1" applyAlignment="1" applyProtection="1">
      <alignment horizontal="left" vertical="center" wrapText="1"/>
    </xf>
    <xf numFmtId="0" fontId="0" fillId="0" borderId="1" xfId="3" applyFont="1" applyFill="1" applyBorder="1" applyAlignment="1" applyProtection="1">
      <alignment horizontal="left"/>
      <protection locked="0"/>
    </xf>
    <xf numFmtId="0" fontId="14" fillId="0" borderId="2" xfId="3" applyFont="1" applyFill="1" applyBorder="1" applyAlignment="1" applyProtection="1">
      <alignment horizontal="left" vertical="center" wrapText="1"/>
      <protection locked="0"/>
    </xf>
    <xf numFmtId="0" fontId="3" fillId="0" borderId="1" xfId="3" applyBorder="1" applyAlignment="1" applyProtection="1">
      <alignment horizontal="left"/>
      <protection locked="0"/>
    </xf>
    <xf numFmtId="0" fontId="14" fillId="0" borderId="1" xfId="3" applyFont="1" applyBorder="1" applyAlignment="1" applyProtection="1">
      <alignment horizontal="left" vertical="center" wrapText="1"/>
      <protection locked="0"/>
    </xf>
  </cellXfs>
  <cellStyles count="4">
    <cellStyle name="常规" xfId="0" builtinId="0"/>
    <cellStyle name="常规 3" xfId="1"/>
    <cellStyle name="常规 9" xfId="3"/>
    <cellStyle name="超链接" xfId="2" builtinId="8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19</xdr:col>
      <xdr:colOff>675677</xdr:colOff>
      <xdr:row>8</xdr:row>
      <xdr:rowOff>18983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0" y="857250"/>
          <a:ext cx="4790477" cy="533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9</xdr:col>
      <xdr:colOff>227886</xdr:colOff>
      <xdr:row>27</xdr:row>
      <xdr:rowOff>66174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" y="685800"/>
          <a:ext cx="5714286" cy="40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18</xdr:col>
      <xdr:colOff>637324</xdr:colOff>
      <xdr:row>28</xdr:row>
      <xdr:rowOff>170872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0" y="342900"/>
          <a:ext cx="6809524" cy="462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0139;&#25991;&#20214;&#22841;/&#30005;&#23376;&#29256;&#27979;&#31639;&#34920;/&#22269;&#31649;&#23616;&#21644;&#24179;&#37324;/&#21644;&#24179;&#37324;&#31199;&#37329;--&#31199;&#37329;&#35843;&#25972;&#21450;&#31995;&#25968;&#35843;&#25972;--&#19968;&#234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面积表"/>
      <sheetName val="结果一览表-铂郡"/>
      <sheetName val="比较法-商业铂郡"/>
      <sheetName val="比较法-商业铂郡租金"/>
      <sheetName val="Sheet6"/>
      <sheetName val="结果一览表-商业"/>
      <sheetName val="假设开发法"/>
      <sheetName val="收益法 (元)"/>
      <sheetName val="收益法（汇总）"/>
      <sheetName val="酒店收入计算"/>
      <sheetName val="比较法-住宅"/>
      <sheetName val="比较法-商业售价"/>
      <sheetName val="比较法-办公"/>
      <sheetName val="比较法-工业"/>
      <sheetName val="比较法-车位"/>
      <sheetName val="最终结果"/>
      <sheetName val="比较法-商业租金"/>
      <sheetName val="成本法"/>
      <sheetName val="土地比较法-住宅、综合"/>
      <sheetName val="土地比较法-工业"/>
      <sheetName val="基准地价修正"/>
      <sheetName val="修正"/>
      <sheetName val="容积率修正"/>
      <sheetName val="基准地价（汇总）"/>
      <sheetName val="租金案例"/>
      <sheetName val="地价"/>
      <sheetName val="典型户型修正"/>
      <sheetName val="高租金"/>
      <sheetName val="收益法倒推租金"/>
      <sheetName val="Sheet1"/>
      <sheetName val="成本法（废）"/>
      <sheetName val="区片价"/>
      <sheetName val="因素修正幅度"/>
      <sheetName val="存贷款利率"/>
      <sheetName val="区片价（范围）"/>
      <sheetName val="收益法"/>
      <sheetName val="售价案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8">
          <cell r="C118">
            <v>0</v>
          </cell>
        </row>
        <row r="124">
          <cell r="D124" t="str">
            <v>——</v>
          </cell>
        </row>
        <row r="126">
          <cell r="D126" t="str">
            <v>——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javascript:" TargetMode="External"/><Relationship Id="rId13" Type="http://schemas.openxmlformats.org/officeDocument/2006/relationships/hyperlink" Target="javascript:" TargetMode="External"/><Relationship Id="rId3" Type="http://schemas.openxmlformats.org/officeDocument/2006/relationships/hyperlink" Target="javascript:" TargetMode="External"/><Relationship Id="rId7" Type="http://schemas.openxmlformats.org/officeDocument/2006/relationships/hyperlink" Target="javascript:" TargetMode="External"/><Relationship Id="rId12" Type="http://schemas.openxmlformats.org/officeDocument/2006/relationships/hyperlink" Target="javascript:" TargetMode="External"/><Relationship Id="rId2" Type="http://schemas.openxmlformats.org/officeDocument/2006/relationships/hyperlink" Target="javascript:" TargetMode="External"/><Relationship Id="rId1" Type="http://schemas.openxmlformats.org/officeDocument/2006/relationships/hyperlink" Target="javascript:" TargetMode="External"/><Relationship Id="rId6" Type="http://schemas.openxmlformats.org/officeDocument/2006/relationships/hyperlink" Target="javascript:" TargetMode="External"/><Relationship Id="rId11" Type="http://schemas.openxmlformats.org/officeDocument/2006/relationships/hyperlink" Target="javascript:" TargetMode="External"/><Relationship Id="rId5" Type="http://schemas.openxmlformats.org/officeDocument/2006/relationships/hyperlink" Target="javascript:" TargetMode="External"/><Relationship Id="rId10" Type="http://schemas.openxmlformats.org/officeDocument/2006/relationships/hyperlink" Target="javascript:" TargetMode="External"/><Relationship Id="rId4" Type="http://schemas.openxmlformats.org/officeDocument/2006/relationships/hyperlink" Target="javascript:" TargetMode="External"/><Relationship Id="rId9" Type="http://schemas.openxmlformats.org/officeDocument/2006/relationships/hyperlink" Target="javascript:" TargetMode="External"/><Relationship Id="rId14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3"/>
  <sheetViews>
    <sheetView workbookViewId="0">
      <selection activeCell="H2" sqref="H2"/>
    </sheetView>
  </sheetViews>
  <sheetFormatPr defaultRowHeight="13.5" x14ac:dyDescent="0.15"/>
  <cols>
    <col min="3" max="3" width="19.5" customWidth="1"/>
  </cols>
  <sheetData>
    <row r="1" spans="1:8" x14ac:dyDescent="0.1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2" t="s">
        <v>9</v>
      </c>
    </row>
    <row r="2" spans="1:8" x14ac:dyDescent="0.15">
      <c r="A2" s="1" t="s">
        <v>0</v>
      </c>
      <c r="B2" s="1" t="s">
        <v>10</v>
      </c>
      <c r="C2" s="1" t="s">
        <v>11</v>
      </c>
      <c r="D2" s="1">
        <v>2019</v>
      </c>
      <c r="E2" s="1">
        <v>6</v>
      </c>
      <c r="F2" s="1">
        <v>20</v>
      </c>
      <c r="G2" s="2">
        <v>124.928926222737</v>
      </c>
      <c r="H2" s="3">
        <v>129</v>
      </c>
    </row>
    <row r="3" spans="1:8" x14ac:dyDescent="0.15">
      <c r="A3" s="1" t="s">
        <v>0</v>
      </c>
      <c r="B3" s="1" t="s">
        <v>10</v>
      </c>
      <c r="C3" s="1" t="s">
        <v>11</v>
      </c>
      <c r="D3" s="1">
        <v>2019</v>
      </c>
      <c r="E3" s="1">
        <v>7</v>
      </c>
      <c r="F3" s="1">
        <v>11</v>
      </c>
      <c r="G3" s="2">
        <v>127.97743418303401</v>
      </c>
    </row>
    <row r="4" spans="1:8" x14ac:dyDescent="0.15">
      <c r="A4" s="1" t="s">
        <v>0</v>
      </c>
      <c r="B4" s="1" t="s">
        <v>10</v>
      </c>
      <c r="C4" s="1" t="s">
        <v>11</v>
      </c>
      <c r="D4" s="1">
        <v>2019</v>
      </c>
      <c r="E4" s="1">
        <v>8</v>
      </c>
      <c r="F4" s="1">
        <v>20</v>
      </c>
      <c r="G4" s="2">
        <v>132.51778828954201</v>
      </c>
    </row>
    <row r="5" spans="1:8" x14ac:dyDescent="0.15">
      <c r="A5" s="1" t="s">
        <v>0</v>
      </c>
      <c r="B5" s="1" t="s">
        <v>10</v>
      </c>
      <c r="C5" s="1" t="s">
        <v>11</v>
      </c>
      <c r="D5" s="1">
        <v>2019</v>
      </c>
      <c r="E5" s="1">
        <v>9</v>
      </c>
      <c r="F5" s="1">
        <v>14</v>
      </c>
      <c r="G5" s="2">
        <v>133.98066064938399</v>
      </c>
    </row>
    <row r="6" spans="1:8" x14ac:dyDescent="0.15">
      <c r="A6" s="1" t="s">
        <v>0</v>
      </c>
      <c r="B6" s="1" t="s">
        <v>10</v>
      </c>
      <c r="C6" s="1" t="s">
        <v>11</v>
      </c>
      <c r="D6" s="1">
        <v>2019</v>
      </c>
      <c r="E6" s="1">
        <v>10</v>
      </c>
      <c r="F6" s="1">
        <v>9</v>
      </c>
      <c r="G6" s="2">
        <v>123.36308666858601</v>
      </c>
    </row>
    <row r="7" spans="1:8" x14ac:dyDescent="0.15">
      <c r="A7" s="1" t="s">
        <v>0</v>
      </c>
      <c r="B7" s="1" t="s">
        <v>10</v>
      </c>
      <c r="C7" s="1" t="s">
        <v>11</v>
      </c>
      <c r="D7" s="1">
        <v>2019</v>
      </c>
      <c r="E7" s="1">
        <v>11</v>
      </c>
      <c r="F7" s="1">
        <v>13</v>
      </c>
      <c r="G7" s="2">
        <v>134.23605497170601</v>
      </c>
    </row>
    <row r="8" spans="1:8" x14ac:dyDescent="0.15">
      <c r="A8" s="1" t="s">
        <v>0</v>
      </c>
      <c r="B8" s="1" t="s">
        <v>10</v>
      </c>
      <c r="C8" s="1" t="s">
        <v>11</v>
      </c>
      <c r="D8" s="1">
        <v>2019</v>
      </c>
      <c r="E8" s="1">
        <v>12</v>
      </c>
      <c r="F8" s="1">
        <v>9</v>
      </c>
      <c r="G8" s="2">
        <v>125.138204844708</v>
      </c>
    </row>
    <row r="9" spans="1:8" x14ac:dyDescent="0.15">
      <c r="A9" s="1" t="s">
        <v>0</v>
      </c>
      <c r="B9" s="1" t="s">
        <v>10</v>
      </c>
      <c r="C9" s="1" t="s">
        <v>11</v>
      </c>
      <c r="D9" s="1">
        <v>2020</v>
      </c>
      <c r="E9" s="1">
        <v>1</v>
      </c>
      <c r="F9" s="1">
        <v>8</v>
      </c>
      <c r="G9" s="2">
        <v>125.33699709664</v>
      </c>
    </row>
    <row r="10" spans="1:8" x14ac:dyDescent="0.15">
      <c r="A10" s="1" t="s">
        <v>0</v>
      </c>
      <c r="B10" s="1" t="s">
        <v>10</v>
      </c>
      <c r="C10" s="1" t="s">
        <v>11</v>
      </c>
      <c r="D10" s="1">
        <v>2020</v>
      </c>
      <c r="E10" s="1">
        <v>2</v>
      </c>
      <c r="F10" s="1">
        <v>1</v>
      </c>
      <c r="G10" s="2">
        <v>130.794701986755</v>
      </c>
    </row>
    <row r="11" spans="1:8" x14ac:dyDescent="0.15">
      <c r="A11" s="1" t="s">
        <v>0</v>
      </c>
      <c r="B11" s="1" t="s">
        <v>10</v>
      </c>
      <c r="C11" s="1" t="s">
        <v>11</v>
      </c>
      <c r="D11" s="1">
        <v>2020</v>
      </c>
      <c r="E11" s="1">
        <v>3</v>
      </c>
      <c r="F11" s="1">
        <v>7</v>
      </c>
      <c r="G11" s="2">
        <v>133.23824034752201</v>
      </c>
    </row>
    <row r="12" spans="1:8" x14ac:dyDescent="0.15">
      <c r="A12" s="1" t="s">
        <v>0</v>
      </c>
      <c r="B12" s="1" t="s">
        <v>10</v>
      </c>
      <c r="C12" s="1" t="s">
        <v>11</v>
      </c>
      <c r="D12" s="1">
        <v>2020</v>
      </c>
      <c r="E12" s="1">
        <v>4</v>
      </c>
      <c r="F12" s="1">
        <v>14</v>
      </c>
      <c r="G12" s="2">
        <v>120.511933586994</v>
      </c>
    </row>
    <row r="13" spans="1:8" x14ac:dyDescent="0.15">
      <c r="A13" s="1" t="s">
        <v>0</v>
      </c>
      <c r="B13" s="1" t="s">
        <v>10</v>
      </c>
      <c r="C13" s="1" t="s">
        <v>11</v>
      </c>
      <c r="D13" s="1">
        <v>2020</v>
      </c>
      <c r="E13" s="1">
        <v>5</v>
      </c>
      <c r="F13" s="1">
        <v>18</v>
      </c>
      <c r="G13" s="2">
        <v>130.05986013986001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2" t="s">
        <v>9</v>
      </c>
    </row>
    <row r="2" spans="1:8" x14ac:dyDescent="0.15">
      <c r="A2" s="1" t="s">
        <v>1</v>
      </c>
      <c r="B2" s="1" t="s">
        <v>12</v>
      </c>
      <c r="C2" s="1" t="s">
        <v>2</v>
      </c>
      <c r="D2" s="1">
        <v>2019</v>
      </c>
      <c r="E2" s="1">
        <v>6</v>
      </c>
      <c r="F2" s="1">
        <v>9</v>
      </c>
      <c r="G2" s="2">
        <v>130.17494046528699</v>
      </c>
      <c r="H2" s="3">
        <v>126</v>
      </c>
    </row>
    <row r="3" spans="1:8" x14ac:dyDescent="0.15">
      <c r="A3" s="1" t="s">
        <v>1</v>
      </c>
      <c r="B3" s="1" t="s">
        <v>12</v>
      </c>
      <c r="C3" s="1" t="s">
        <v>2</v>
      </c>
      <c r="D3" s="1">
        <v>2019</v>
      </c>
      <c r="E3" s="1">
        <v>7</v>
      </c>
      <c r="F3" s="1">
        <v>4</v>
      </c>
      <c r="G3" s="2">
        <v>136.10652839971701</v>
      </c>
    </row>
    <row r="4" spans="1:8" x14ac:dyDescent="0.15">
      <c r="A4" s="1" t="s">
        <v>1</v>
      </c>
      <c r="B4" s="1" t="s">
        <v>12</v>
      </c>
      <c r="C4" s="1" t="s">
        <v>2</v>
      </c>
      <c r="D4" s="1">
        <v>2019</v>
      </c>
      <c r="E4" s="1">
        <v>8</v>
      </c>
      <c r="F4" s="1">
        <v>11</v>
      </c>
      <c r="G4" s="2">
        <v>127.044295835265</v>
      </c>
    </row>
    <row r="5" spans="1:8" x14ac:dyDescent="0.15">
      <c r="A5" s="1" t="s">
        <v>1</v>
      </c>
      <c r="B5" s="1" t="s">
        <v>12</v>
      </c>
      <c r="C5" s="1" t="s">
        <v>2</v>
      </c>
      <c r="D5" s="1">
        <v>2019</v>
      </c>
      <c r="E5" s="1">
        <v>9</v>
      </c>
      <c r="F5" s="1">
        <v>5</v>
      </c>
      <c r="G5" s="2">
        <v>131.21070776718699</v>
      </c>
    </row>
    <row r="6" spans="1:8" x14ac:dyDescent="0.15">
      <c r="A6" s="1" t="s">
        <v>1</v>
      </c>
      <c r="B6" s="1" t="s">
        <v>12</v>
      </c>
      <c r="C6" s="1" t="s">
        <v>2</v>
      </c>
      <c r="D6" s="1">
        <v>2019</v>
      </c>
      <c r="E6" s="1">
        <v>10</v>
      </c>
      <c r="F6" s="1">
        <v>9</v>
      </c>
      <c r="G6" s="2">
        <v>143.323957643944</v>
      </c>
    </row>
    <row r="7" spans="1:8" x14ac:dyDescent="0.15">
      <c r="A7" s="1" t="s">
        <v>1</v>
      </c>
      <c r="B7" s="1" t="s">
        <v>12</v>
      </c>
      <c r="C7" s="1" t="s">
        <v>2</v>
      </c>
      <c r="D7" s="1">
        <v>2019</v>
      </c>
      <c r="E7" s="1">
        <v>11</v>
      </c>
      <c r="F7" s="1">
        <v>8</v>
      </c>
      <c r="G7" s="2">
        <v>136.67295705381099</v>
      </c>
    </row>
    <row r="8" spans="1:8" x14ac:dyDescent="0.15">
      <c r="A8" s="1" t="s">
        <v>1</v>
      </c>
      <c r="B8" s="1" t="s">
        <v>12</v>
      </c>
      <c r="C8" s="1" t="s">
        <v>2</v>
      </c>
      <c r="D8" s="1">
        <v>2019</v>
      </c>
      <c r="E8" s="1">
        <v>12</v>
      </c>
      <c r="F8" s="1">
        <v>3</v>
      </c>
      <c r="G8" s="2">
        <v>128.32903780068699</v>
      </c>
    </row>
    <row r="9" spans="1:8" x14ac:dyDescent="0.15">
      <c r="A9" s="1" t="s">
        <v>1</v>
      </c>
      <c r="B9" s="1" t="s">
        <v>12</v>
      </c>
      <c r="C9" s="1" t="s">
        <v>2</v>
      </c>
      <c r="D9" s="1">
        <v>2020</v>
      </c>
      <c r="E9" s="1">
        <v>1</v>
      </c>
      <c r="F9" s="1">
        <v>4</v>
      </c>
      <c r="G9" s="2">
        <v>106.44317136997</v>
      </c>
    </row>
    <row r="10" spans="1:8" x14ac:dyDescent="0.15">
      <c r="A10" s="1" t="s">
        <v>1</v>
      </c>
      <c r="B10" s="1" t="s">
        <v>12</v>
      </c>
      <c r="C10" s="1" t="s">
        <v>2</v>
      </c>
      <c r="D10" s="1">
        <v>2020</v>
      </c>
      <c r="E10" s="1">
        <v>3</v>
      </c>
      <c r="F10" s="1">
        <v>5</v>
      </c>
      <c r="G10" s="2">
        <v>115.592456071288</v>
      </c>
    </row>
    <row r="11" spans="1:8" x14ac:dyDescent="0.15">
      <c r="A11" s="1" t="s">
        <v>1</v>
      </c>
      <c r="B11" s="1" t="s">
        <v>12</v>
      </c>
      <c r="C11" s="1" t="s">
        <v>2</v>
      </c>
      <c r="D11" s="1">
        <v>2020</v>
      </c>
      <c r="E11" s="1">
        <v>4</v>
      </c>
      <c r="F11" s="1">
        <v>6</v>
      </c>
      <c r="G11" s="2">
        <v>109.551944854751</v>
      </c>
    </row>
    <row r="12" spans="1:8" x14ac:dyDescent="0.15">
      <c r="A12" s="1" t="s">
        <v>1</v>
      </c>
      <c r="B12" s="1" t="s">
        <v>12</v>
      </c>
      <c r="C12" s="1" t="s">
        <v>2</v>
      </c>
      <c r="D12" s="1">
        <v>2020</v>
      </c>
      <c r="E12" s="1">
        <v>5</v>
      </c>
      <c r="F12" s="1">
        <v>2</v>
      </c>
      <c r="G12" s="2">
        <v>117.91044776119401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X25"/>
  <sheetViews>
    <sheetView topLeftCell="A14" workbookViewId="0">
      <selection activeCell="C4" sqref="C4:F15"/>
    </sheetView>
  </sheetViews>
  <sheetFormatPr defaultRowHeight="13.5" x14ac:dyDescent="0.15"/>
  <cols>
    <col min="2" max="2" width="11.75" customWidth="1"/>
    <col min="3" max="12" width="7.75" customWidth="1"/>
  </cols>
  <sheetData>
    <row r="1" spans="2:24" x14ac:dyDescent="0.15">
      <c r="B1" s="42" t="s">
        <v>13</v>
      </c>
      <c r="C1" s="48" t="s">
        <v>17</v>
      </c>
      <c r="D1" s="48"/>
      <c r="E1" s="48"/>
      <c r="F1" s="48"/>
      <c r="G1" s="48"/>
      <c r="H1" s="48"/>
      <c r="I1" s="48"/>
      <c r="J1" s="48"/>
      <c r="K1" s="48"/>
      <c r="L1" s="48"/>
      <c r="O1" s="31" t="s">
        <v>18</v>
      </c>
      <c r="P1" s="31"/>
      <c r="Q1" s="32" t="s">
        <v>69</v>
      </c>
      <c r="R1" s="32"/>
      <c r="S1" s="32" t="s">
        <v>70</v>
      </c>
      <c r="T1" s="32"/>
      <c r="U1" s="32" t="s">
        <v>71</v>
      </c>
      <c r="V1" s="32"/>
      <c r="W1" s="32" t="s">
        <v>72</v>
      </c>
      <c r="X1" s="32"/>
    </row>
    <row r="2" spans="2:24" x14ac:dyDescent="0.15">
      <c r="B2" s="43"/>
      <c r="C2" s="38" t="s">
        <v>77</v>
      </c>
      <c r="D2" s="39"/>
      <c r="E2" s="38" t="s">
        <v>78</v>
      </c>
      <c r="F2" s="39"/>
      <c r="G2" s="36" t="s">
        <v>89</v>
      </c>
      <c r="H2" s="37"/>
      <c r="I2" s="38" t="s">
        <v>87</v>
      </c>
      <c r="J2" s="39"/>
      <c r="K2" s="36" t="s">
        <v>90</v>
      </c>
      <c r="L2" s="37"/>
      <c r="O2" s="31" t="s">
        <v>19</v>
      </c>
      <c r="P2" s="31"/>
      <c r="Q2" s="45" t="s">
        <v>68</v>
      </c>
      <c r="R2" s="46"/>
      <c r="S2" s="47" t="str">
        <f>C2</f>
        <v>双合家园</v>
      </c>
      <c r="T2" s="46"/>
      <c r="U2" s="47" t="str">
        <f t="shared" ref="U2" si="0">I2</f>
        <v>祁东家园</v>
      </c>
      <c r="V2" s="46"/>
      <c r="W2" s="47" t="str">
        <f t="shared" ref="W2" si="1">K2</f>
        <v>格林莱雅</v>
      </c>
      <c r="X2" s="46"/>
    </row>
    <row r="3" spans="2:24" ht="45" customHeight="1" x14ac:dyDescent="0.15">
      <c r="B3" s="44"/>
      <c r="C3" s="4" t="s">
        <v>15</v>
      </c>
      <c r="D3" s="4" t="s">
        <v>16</v>
      </c>
      <c r="E3" s="14" t="s">
        <v>15</v>
      </c>
      <c r="F3" s="14" t="s">
        <v>16</v>
      </c>
      <c r="G3" s="14" t="s">
        <v>15</v>
      </c>
      <c r="H3" s="14" t="s">
        <v>16</v>
      </c>
      <c r="I3" s="4" t="s">
        <v>15</v>
      </c>
      <c r="J3" s="4" t="s">
        <v>16</v>
      </c>
      <c r="K3" s="4" t="s">
        <v>15</v>
      </c>
      <c r="L3" s="4" t="s">
        <v>16</v>
      </c>
      <c r="O3" s="31" t="s">
        <v>20</v>
      </c>
      <c r="P3" s="31"/>
      <c r="Q3" s="45" t="s">
        <v>73</v>
      </c>
      <c r="R3" s="46"/>
      <c r="S3" s="47">
        <f>C17</f>
        <v>66.7</v>
      </c>
      <c r="T3" s="46"/>
      <c r="U3" s="47">
        <f>I17</f>
        <v>60.43</v>
      </c>
      <c r="V3" s="46"/>
      <c r="W3" s="47">
        <f>K17</f>
        <v>78.52</v>
      </c>
      <c r="X3" s="46"/>
    </row>
    <row r="4" spans="2:24" ht="24" x14ac:dyDescent="0.15">
      <c r="B4" s="5">
        <v>43709</v>
      </c>
      <c r="C4" s="6">
        <v>73.37</v>
      </c>
      <c r="D4" s="6">
        <v>69.024544401137703</v>
      </c>
      <c r="E4" s="6">
        <v>70.540000000000006</v>
      </c>
      <c r="F4" s="6">
        <v>67.815105122424399</v>
      </c>
      <c r="G4" s="16">
        <v>81.61</v>
      </c>
      <c r="H4" s="6">
        <v>76.28</v>
      </c>
      <c r="I4" s="16">
        <v>58.89</v>
      </c>
      <c r="J4" s="6">
        <v>62.8</v>
      </c>
      <c r="K4" s="16">
        <v>84.11</v>
      </c>
      <c r="L4" s="6">
        <v>74.31</v>
      </c>
      <c r="O4" s="31" t="s">
        <v>21</v>
      </c>
      <c r="P4" s="31"/>
      <c r="Q4" s="9" t="s">
        <v>74</v>
      </c>
      <c r="R4" s="10">
        <v>100</v>
      </c>
      <c r="S4" s="9" t="s">
        <v>74</v>
      </c>
      <c r="T4" s="10">
        <v>100</v>
      </c>
      <c r="U4" s="9" t="s">
        <v>74</v>
      </c>
      <c r="V4" s="10">
        <v>100</v>
      </c>
      <c r="W4" s="9" t="s">
        <v>74</v>
      </c>
      <c r="X4" s="10">
        <v>100</v>
      </c>
    </row>
    <row r="5" spans="2:24" x14ac:dyDescent="0.15">
      <c r="B5" s="5">
        <v>43739</v>
      </c>
      <c r="C5" s="6">
        <v>71.47</v>
      </c>
      <c r="D5" s="6">
        <v>68.650000000000006</v>
      </c>
      <c r="E5" s="6">
        <v>70.510000000000005</v>
      </c>
      <c r="F5" s="6">
        <v>67.540000000000006</v>
      </c>
      <c r="G5" s="16">
        <v>78.819999999999993</v>
      </c>
      <c r="H5" s="6">
        <v>79.17</v>
      </c>
      <c r="I5" s="16">
        <v>59.2</v>
      </c>
      <c r="J5" s="6">
        <v>65.180000000000007</v>
      </c>
      <c r="K5" s="16">
        <v>84.15</v>
      </c>
      <c r="L5" s="6">
        <v>70.64</v>
      </c>
      <c r="O5" s="31" t="s">
        <v>22</v>
      </c>
      <c r="P5" s="31"/>
      <c r="Q5" s="11" t="s">
        <v>75</v>
      </c>
      <c r="R5" s="11">
        <v>100</v>
      </c>
      <c r="S5" s="11" t="s">
        <v>75</v>
      </c>
      <c r="T5" s="11">
        <v>100</v>
      </c>
      <c r="U5" s="11" t="s">
        <v>75</v>
      </c>
      <c r="V5" s="11">
        <f>IF(U5=Q5,100,"请调整")</f>
        <v>100</v>
      </c>
      <c r="W5" s="11" t="s">
        <v>75</v>
      </c>
      <c r="X5" s="11">
        <f>IF(W5=Q5,100,"请调整")</f>
        <v>100</v>
      </c>
    </row>
    <row r="6" spans="2:24" x14ac:dyDescent="0.15">
      <c r="B6" s="5">
        <v>43770</v>
      </c>
      <c r="C6" s="6">
        <v>68.2</v>
      </c>
      <c r="D6" s="6">
        <v>65.53</v>
      </c>
      <c r="E6" s="6">
        <v>69.760000000000005</v>
      </c>
      <c r="F6" s="6">
        <v>68.290000000000006</v>
      </c>
      <c r="G6" s="16">
        <v>78.45</v>
      </c>
      <c r="H6" s="6">
        <v>76.11</v>
      </c>
      <c r="I6" s="16">
        <v>58.77</v>
      </c>
      <c r="J6" s="6">
        <v>63.84</v>
      </c>
      <c r="K6" s="16">
        <v>86.62</v>
      </c>
      <c r="L6" s="6">
        <v>67.819999999999993</v>
      </c>
      <c r="O6" s="30" t="s">
        <v>23</v>
      </c>
      <c r="P6" s="12" t="s">
        <v>24</v>
      </c>
      <c r="Q6" s="11" t="s">
        <v>25</v>
      </c>
      <c r="R6" s="11">
        <v>100</v>
      </c>
      <c r="S6" s="11" t="s">
        <v>67</v>
      </c>
      <c r="T6" s="11">
        <v>105</v>
      </c>
      <c r="U6" s="11" t="s">
        <v>67</v>
      </c>
      <c r="V6" s="11">
        <v>105</v>
      </c>
      <c r="W6" s="11" t="s">
        <v>67</v>
      </c>
      <c r="X6" s="11">
        <v>105</v>
      </c>
    </row>
    <row r="7" spans="2:24" x14ac:dyDescent="0.15">
      <c r="B7" s="5">
        <v>43800</v>
      </c>
      <c r="C7" s="6">
        <v>65.27</v>
      </c>
      <c r="D7" s="6">
        <v>67.7</v>
      </c>
      <c r="E7" s="6">
        <v>68.11</v>
      </c>
      <c r="F7" s="6">
        <v>65.260000000000005</v>
      </c>
      <c r="G7" s="16">
        <v>76.56</v>
      </c>
      <c r="H7" s="6">
        <v>73.42</v>
      </c>
      <c r="I7" s="16">
        <v>58.16</v>
      </c>
      <c r="J7" s="6">
        <v>64.209999999999994</v>
      </c>
      <c r="K7" s="16">
        <v>83.72</v>
      </c>
      <c r="L7" s="6">
        <v>73.599999999999994</v>
      </c>
      <c r="O7" s="30"/>
      <c r="P7" s="12" t="s">
        <v>26</v>
      </c>
      <c r="Q7" s="11" t="s">
        <v>27</v>
      </c>
      <c r="R7" s="11">
        <v>100</v>
      </c>
      <c r="S7" s="11" t="s">
        <v>27</v>
      </c>
      <c r="T7" s="11">
        <v>100</v>
      </c>
      <c r="U7" s="11" t="s">
        <v>27</v>
      </c>
      <c r="V7" s="11">
        <v>100</v>
      </c>
      <c r="W7" s="11" t="s">
        <v>27</v>
      </c>
      <c r="X7" s="11">
        <v>100</v>
      </c>
    </row>
    <row r="8" spans="2:24" ht="24" x14ac:dyDescent="0.15">
      <c r="B8" s="5">
        <v>43831</v>
      </c>
      <c r="C8" s="6">
        <v>70.180000000000007</v>
      </c>
      <c r="D8" s="6">
        <v>69.2</v>
      </c>
      <c r="E8" s="6">
        <v>67.430000000000007</v>
      </c>
      <c r="F8" s="6">
        <v>68.64</v>
      </c>
      <c r="G8" s="16">
        <v>75.400000000000006</v>
      </c>
      <c r="H8" s="6">
        <v>77.47</v>
      </c>
      <c r="I8" s="16">
        <v>59.21</v>
      </c>
      <c r="J8" s="6">
        <v>64.16</v>
      </c>
      <c r="K8" s="16">
        <v>83.16</v>
      </c>
      <c r="L8" s="6">
        <v>76.77</v>
      </c>
      <c r="O8" s="30"/>
      <c r="P8" s="12" t="s">
        <v>28</v>
      </c>
      <c r="Q8" s="11" t="s">
        <v>27</v>
      </c>
      <c r="R8" s="11">
        <v>100</v>
      </c>
      <c r="S8" s="11" t="s">
        <v>27</v>
      </c>
      <c r="T8" s="11">
        <v>100</v>
      </c>
      <c r="U8" s="11" t="s">
        <v>27</v>
      </c>
      <c r="V8" s="11">
        <v>100</v>
      </c>
      <c r="W8" s="11" t="s">
        <v>27</v>
      </c>
      <c r="X8" s="11">
        <v>100</v>
      </c>
    </row>
    <row r="9" spans="2:24" ht="60" x14ac:dyDescent="0.15">
      <c r="B9" s="5">
        <v>43862</v>
      </c>
      <c r="C9" s="6">
        <v>68.11</v>
      </c>
      <c r="D9" s="6">
        <v>69.41</v>
      </c>
      <c r="E9" s="6">
        <v>68.19</v>
      </c>
      <c r="F9" s="6">
        <v>73.83</v>
      </c>
      <c r="G9" s="16">
        <v>76.89</v>
      </c>
      <c r="H9" s="6">
        <v>80.94</v>
      </c>
      <c r="I9" s="8" t="s">
        <v>86</v>
      </c>
      <c r="J9" s="8" t="s">
        <v>84</v>
      </c>
      <c r="K9" s="16">
        <v>82.73</v>
      </c>
      <c r="L9" s="8" t="s">
        <v>84</v>
      </c>
      <c r="O9" s="30"/>
      <c r="P9" s="12" t="s">
        <v>29</v>
      </c>
      <c r="Q9" s="11" t="s">
        <v>30</v>
      </c>
      <c r="R9" s="11">
        <v>100</v>
      </c>
      <c r="S9" s="11" t="s">
        <v>30</v>
      </c>
      <c r="T9" s="11">
        <v>100</v>
      </c>
      <c r="U9" s="11" t="s">
        <v>30</v>
      </c>
      <c r="V9" s="11">
        <v>100</v>
      </c>
      <c r="W9" s="11" t="s">
        <v>30</v>
      </c>
      <c r="X9" s="11">
        <v>100</v>
      </c>
    </row>
    <row r="10" spans="2:24" x14ac:dyDescent="0.15">
      <c r="B10" s="5">
        <v>43891</v>
      </c>
      <c r="C10" s="6">
        <v>69.39</v>
      </c>
      <c r="D10" s="6">
        <v>70.61</v>
      </c>
      <c r="E10" s="6">
        <v>68.53</v>
      </c>
      <c r="F10" s="6">
        <v>73.38</v>
      </c>
      <c r="G10" s="16">
        <v>77.510000000000005</v>
      </c>
      <c r="H10" s="6">
        <v>75.86</v>
      </c>
      <c r="I10" s="17">
        <v>51.56</v>
      </c>
      <c r="J10" s="6">
        <v>63.8</v>
      </c>
      <c r="K10" s="16">
        <v>82.99</v>
      </c>
      <c r="L10" s="8" t="s">
        <v>84</v>
      </c>
      <c r="O10" s="30" t="s">
        <v>31</v>
      </c>
      <c r="P10" s="12" t="s">
        <v>32</v>
      </c>
      <c r="Q10" s="11" t="s">
        <v>33</v>
      </c>
      <c r="R10" s="11">
        <v>100</v>
      </c>
      <c r="S10" s="11" t="s">
        <v>33</v>
      </c>
      <c r="T10" s="11">
        <v>100</v>
      </c>
      <c r="U10" s="11" t="s">
        <v>33</v>
      </c>
      <c r="V10" s="11">
        <v>100</v>
      </c>
      <c r="W10" s="11" t="s">
        <v>33</v>
      </c>
      <c r="X10" s="11">
        <v>100</v>
      </c>
    </row>
    <row r="11" spans="2:24" ht="36" x14ac:dyDescent="0.15">
      <c r="B11" s="5">
        <v>43922</v>
      </c>
      <c r="C11" s="6">
        <v>68.25</v>
      </c>
      <c r="D11" s="6">
        <v>64.53</v>
      </c>
      <c r="E11" s="6">
        <v>68.75</v>
      </c>
      <c r="F11" s="6">
        <v>69.7</v>
      </c>
      <c r="G11" s="16">
        <v>80.739999999999995</v>
      </c>
      <c r="H11" s="6">
        <v>75.92</v>
      </c>
      <c r="I11" s="17">
        <v>56.64</v>
      </c>
      <c r="J11" s="6">
        <v>60.34</v>
      </c>
      <c r="K11" s="16">
        <v>79.87</v>
      </c>
      <c r="L11" s="8" t="s">
        <v>84</v>
      </c>
      <c r="O11" s="30"/>
      <c r="P11" s="12" t="s">
        <v>34</v>
      </c>
      <c r="Q11" s="11" t="s">
        <v>35</v>
      </c>
      <c r="R11" s="11">
        <v>100</v>
      </c>
      <c r="S11" s="11" t="s">
        <v>35</v>
      </c>
      <c r="T11" s="11">
        <v>100</v>
      </c>
      <c r="U11" s="11" t="s">
        <v>35</v>
      </c>
      <c r="V11" s="11">
        <v>100</v>
      </c>
      <c r="W11" s="11" t="s">
        <v>35</v>
      </c>
      <c r="X11" s="11">
        <v>100</v>
      </c>
    </row>
    <row r="12" spans="2:24" ht="48" x14ac:dyDescent="0.15">
      <c r="B12" s="5">
        <v>43952</v>
      </c>
      <c r="C12" s="6">
        <v>66.11</v>
      </c>
      <c r="D12" s="6">
        <v>64.42</v>
      </c>
      <c r="E12" s="6">
        <v>68.930000000000007</v>
      </c>
      <c r="F12" s="6">
        <v>68.53</v>
      </c>
      <c r="G12" s="16">
        <v>79.349999999999994</v>
      </c>
      <c r="H12" s="6">
        <v>74.67</v>
      </c>
      <c r="I12" s="16">
        <v>57.75</v>
      </c>
      <c r="J12" s="6">
        <v>59.24</v>
      </c>
      <c r="K12" s="16">
        <v>88.74</v>
      </c>
      <c r="L12" s="8">
        <v>83.4</v>
      </c>
      <c r="O12" s="30"/>
      <c r="P12" s="12" t="s">
        <v>36</v>
      </c>
      <c r="Q12" s="11" t="s">
        <v>37</v>
      </c>
      <c r="R12" s="11">
        <v>100</v>
      </c>
      <c r="S12" s="11" t="s">
        <v>38</v>
      </c>
      <c r="T12" s="11">
        <v>100</v>
      </c>
      <c r="U12" s="11" t="s">
        <v>38</v>
      </c>
      <c r="V12" s="11">
        <v>100</v>
      </c>
      <c r="W12" s="11" t="s">
        <v>38</v>
      </c>
      <c r="X12" s="11">
        <v>100</v>
      </c>
    </row>
    <row r="13" spans="2:24" ht="48" x14ac:dyDescent="0.15">
      <c r="B13" s="5">
        <v>43983</v>
      </c>
      <c r="C13" s="6">
        <v>60.75</v>
      </c>
      <c r="D13" s="6">
        <v>64.31</v>
      </c>
      <c r="E13" s="6">
        <v>66.760000000000005</v>
      </c>
      <c r="F13" s="6">
        <v>64.17</v>
      </c>
      <c r="G13" s="16">
        <v>78.81</v>
      </c>
      <c r="H13" s="6"/>
      <c r="I13" s="17">
        <v>57.93</v>
      </c>
      <c r="J13" s="6"/>
      <c r="K13" s="16">
        <v>78.8</v>
      </c>
      <c r="L13" s="8"/>
      <c r="O13" s="30"/>
      <c r="P13" s="12" t="s">
        <v>39</v>
      </c>
      <c r="Q13" s="11" t="s">
        <v>40</v>
      </c>
      <c r="R13" s="11">
        <v>100</v>
      </c>
      <c r="S13" s="11" t="s">
        <v>66</v>
      </c>
      <c r="T13" s="11">
        <v>110</v>
      </c>
      <c r="U13" s="11" t="s">
        <v>66</v>
      </c>
      <c r="V13" s="11">
        <v>110</v>
      </c>
      <c r="W13" s="11" t="s">
        <v>66</v>
      </c>
      <c r="X13" s="11">
        <v>110</v>
      </c>
    </row>
    <row r="14" spans="2:24" ht="72" x14ac:dyDescent="0.15">
      <c r="B14" s="5">
        <v>44013</v>
      </c>
      <c r="C14" s="6">
        <v>62</v>
      </c>
      <c r="D14" s="6">
        <v>61.83</v>
      </c>
      <c r="E14" s="6">
        <v>67.84</v>
      </c>
      <c r="F14" s="6">
        <v>66.25</v>
      </c>
      <c r="G14" s="16">
        <v>75.86</v>
      </c>
      <c r="H14" s="6"/>
      <c r="I14" s="17">
        <v>61.54</v>
      </c>
      <c r="J14" s="6"/>
      <c r="K14" s="16">
        <v>78.3</v>
      </c>
      <c r="L14" s="8"/>
      <c r="O14" s="30"/>
      <c r="P14" s="12" t="s">
        <v>65</v>
      </c>
      <c r="Q14" s="11" t="s">
        <v>41</v>
      </c>
      <c r="R14" s="11">
        <v>100</v>
      </c>
      <c r="S14" s="11" t="s">
        <v>42</v>
      </c>
      <c r="T14" s="11">
        <v>99</v>
      </c>
      <c r="U14" s="11" t="s">
        <v>42</v>
      </c>
      <c r="V14" s="11">
        <v>99</v>
      </c>
      <c r="W14" s="11" t="s">
        <v>42</v>
      </c>
      <c r="X14" s="11">
        <v>99</v>
      </c>
    </row>
    <row r="15" spans="2:24" ht="60" x14ac:dyDescent="0.15">
      <c r="B15" s="5">
        <v>44044</v>
      </c>
      <c r="C15" s="6">
        <v>63.16</v>
      </c>
      <c r="D15" s="6">
        <v>59.44</v>
      </c>
      <c r="E15" s="6">
        <v>66.709999999999994</v>
      </c>
      <c r="F15" s="6">
        <v>63.97</v>
      </c>
      <c r="G15" s="16">
        <v>75.27</v>
      </c>
      <c r="H15" s="6"/>
      <c r="I15" s="16">
        <v>57.33</v>
      </c>
      <c r="J15" s="6"/>
      <c r="K15" s="16">
        <v>78.31</v>
      </c>
      <c r="L15" s="8"/>
      <c r="O15" s="30"/>
      <c r="P15" s="12" t="s">
        <v>43</v>
      </c>
      <c r="Q15" s="11" t="s">
        <v>44</v>
      </c>
      <c r="R15" s="11">
        <v>100</v>
      </c>
      <c r="S15" s="11" t="s">
        <v>44</v>
      </c>
      <c r="T15" s="11">
        <v>100</v>
      </c>
      <c r="U15" s="11" t="s">
        <v>44</v>
      </c>
      <c r="V15" s="11">
        <v>100</v>
      </c>
      <c r="W15" s="11" t="s">
        <v>44</v>
      </c>
      <c r="X15" s="11">
        <v>100</v>
      </c>
    </row>
    <row r="16" spans="2:24" ht="36" x14ac:dyDescent="0.15">
      <c r="B16" s="40" t="s">
        <v>14</v>
      </c>
      <c r="C16" s="7">
        <f>AVERAGE(C4:C15)</f>
        <v>67.188333333333333</v>
      </c>
      <c r="D16" s="7">
        <f>AVERAGE(D4:D15)</f>
        <v>66.221212033428131</v>
      </c>
      <c r="E16" s="15">
        <f t="shared" ref="E16:F16" si="2">AVERAGE(E4:E15)</f>
        <v>68.50500000000001</v>
      </c>
      <c r="F16" s="15">
        <f t="shared" si="2"/>
        <v>68.114592093535364</v>
      </c>
      <c r="G16" s="15">
        <f t="shared" ref="G16:L16" si="3">AVERAGE(G4:G15)</f>
        <v>77.939166666666679</v>
      </c>
      <c r="H16" s="15">
        <f t="shared" si="3"/>
        <v>76.648888888888877</v>
      </c>
      <c r="I16" s="15">
        <f t="shared" si="3"/>
        <v>57.907272727272726</v>
      </c>
      <c r="J16" s="7">
        <f t="shared" si="3"/>
        <v>62.946249999999992</v>
      </c>
      <c r="K16" s="7">
        <f t="shared" si="3"/>
        <v>82.625</v>
      </c>
      <c r="L16" s="15">
        <f t="shared" si="3"/>
        <v>74.423333333333332</v>
      </c>
      <c r="O16" s="30" t="s">
        <v>45</v>
      </c>
      <c r="P16" s="12" t="s">
        <v>46</v>
      </c>
      <c r="Q16" s="11" t="s">
        <v>47</v>
      </c>
      <c r="R16" s="11">
        <v>100</v>
      </c>
      <c r="S16" s="11" t="s">
        <v>47</v>
      </c>
      <c r="T16" s="11">
        <v>100</v>
      </c>
      <c r="U16" s="11" t="s">
        <v>47</v>
      </c>
      <c r="V16" s="11">
        <v>100</v>
      </c>
      <c r="W16" s="11" t="s">
        <v>47</v>
      </c>
      <c r="X16" s="11">
        <v>100</v>
      </c>
    </row>
    <row r="17" spans="2:24" x14ac:dyDescent="0.15">
      <c r="B17" s="40"/>
      <c r="C17" s="41">
        <f>ROUND(AVERAGE(C16:D16),2)</f>
        <v>66.7</v>
      </c>
      <c r="D17" s="40"/>
      <c r="E17" s="41">
        <f>ROUND(AVERAGE(E16:F16),2)</f>
        <v>68.31</v>
      </c>
      <c r="F17" s="40"/>
      <c r="G17" s="41">
        <f>ROUND(AVERAGE(G16:H16),2)</f>
        <v>77.290000000000006</v>
      </c>
      <c r="H17" s="40"/>
      <c r="I17" s="41">
        <f>ROUND(AVERAGE(I16:J16),2)</f>
        <v>60.43</v>
      </c>
      <c r="J17" s="40"/>
      <c r="K17" s="41">
        <f>ROUND(AVERAGE(K16:L16),2)</f>
        <v>78.52</v>
      </c>
      <c r="L17" s="40"/>
      <c r="O17" s="30"/>
      <c r="P17" s="12" t="s">
        <v>48</v>
      </c>
      <c r="Q17" s="13" t="s">
        <v>76</v>
      </c>
      <c r="R17" s="11">
        <v>100</v>
      </c>
      <c r="S17" s="13" t="s">
        <v>76</v>
      </c>
      <c r="T17" s="11">
        <v>100</v>
      </c>
      <c r="U17" s="13" t="s">
        <v>76</v>
      </c>
      <c r="V17" s="11">
        <v>100</v>
      </c>
      <c r="W17" s="13" t="s">
        <v>76</v>
      </c>
      <c r="X17" s="11">
        <v>100</v>
      </c>
    </row>
    <row r="18" spans="2:24" x14ac:dyDescent="0.2">
      <c r="B18" s="33" t="str">
        <f>CONCATENATE("估价对象比较价值=(",TEXT(C17,"G/通用格式"),"+",TEXT(E17,"G/通用格式"),"+",TEXT(G17,"G/通用格式"),"+",TEXT(I17,"G/通用格式"),"+",TEXT(K17,"G/通用格式"),")","/",5,"=",ROUND((C17+E17+G17+I17+K17)/5,0))</f>
        <v>估价对象比较价值=(66.7+68.31+77.29+60.43+78.52)/5=70</v>
      </c>
      <c r="C18" s="33"/>
      <c r="D18" s="33"/>
      <c r="E18" s="33"/>
      <c r="F18" s="33"/>
      <c r="G18" s="33"/>
      <c r="O18" s="30"/>
      <c r="P18" s="12" t="s">
        <v>49</v>
      </c>
      <c r="Q18" s="11" t="s">
        <v>50</v>
      </c>
      <c r="R18" s="11">
        <v>100</v>
      </c>
      <c r="S18" s="11" t="s">
        <v>50</v>
      </c>
      <c r="T18" s="11">
        <v>100</v>
      </c>
      <c r="U18" s="11" t="s">
        <v>50</v>
      </c>
      <c r="V18" s="11">
        <v>100</v>
      </c>
      <c r="W18" s="11" t="s">
        <v>50</v>
      </c>
      <c r="X18" s="11">
        <v>100</v>
      </c>
    </row>
    <row r="19" spans="2:24" ht="36" x14ac:dyDescent="0.15">
      <c r="E19">
        <v>66.72</v>
      </c>
      <c r="G19" s="16">
        <v>77.13</v>
      </c>
      <c r="I19">
        <v>52.88</v>
      </c>
      <c r="K19">
        <v>77.86</v>
      </c>
      <c r="O19" s="30"/>
      <c r="P19" s="12" t="s">
        <v>51</v>
      </c>
      <c r="Q19" s="11" t="s">
        <v>52</v>
      </c>
      <c r="R19" s="11">
        <v>100</v>
      </c>
      <c r="S19" s="11" t="s">
        <v>53</v>
      </c>
      <c r="T19" s="11">
        <v>99</v>
      </c>
      <c r="U19" s="11" t="s">
        <v>53</v>
      </c>
      <c r="V19" s="11">
        <v>99</v>
      </c>
      <c r="W19" s="11" t="s">
        <v>53</v>
      </c>
      <c r="X19" s="11">
        <v>99</v>
      </c>
    </row>
    <row r="20" spans="2:24" ht="36" x14ac:dyDescent="0.15">
      <c r="O20" s="30"/>
      <c r="P20" s="12" t="s">
        <v>54</v>
      </c>
      <c r="Q20" s="11" t="s">
        <v>55</v>
      </c>
      <c r="R20" s="11">
        <v>100</v>
      </c>
      <c r="S20" s="11" t="s">
        <v>55</v>
      </c>
      <c r="T20" s="11">
        <v>100</v>
      </c>
      <c r="U20" s="11" t="s">
        <v>55</v>
      </c>
      <c r="V20" s="11">
        <v>100</v>
      </c>
      <c r="W20" s="11" t="s">
        <v>56</v>
      </c>
      <c r="X20" s="11">
        <v>100</v>
      </c>
    </row>
    <row r="21" spans="2:24" ht="24" x14ac:dyDescent="0.15">
      <c r="O21" s="30"/>
      <c r="P21" s="12" t="s">
        <v>57</v>
      </c>
      <c r="Q21" s="11" t="s">
        <v>58</v>
      </c>
      <c r="R21" s="11">
        <v>100</v>
      </c>
      <c r="S21" s="11" t="s">
        <v>58</v>
      </c>
      <c r="T21" s="11">
        <v>100</v>
      </c>
      <c r="U21" s="11" t="s">
        <v>58</v>
      </c>
      <c r="V21" s="11">
        <v>100</v>
      </c>
      <c r="W21" s="11" t="s">
        <v>58</v>
      </c>
      <c r="X21" s="11">
        <v>100</v>
      </c>
    </row>
    <row r="22" spans="2:24" ht="24" x14ac:dyDescent="0.15">
      <c r="O22" s="30"/>
      <c r="P22" s="12" t="s">
        <v>59</v>
      </c>
      <c r="Q22" s="11" t="s">
        <v>60</v>
      </c>
      <c r="R22" s="11">
        <v>100</v>
      </c>
      <c r="S22" s="11" t="s">
        <v>61</v>
      </c>
      <c r="T22" s="11">
        <v>99</v>
      </c>
      <c r="U22" s="11" t="s">
        <v>61</v>
      </c>
      <c r="V22" s="11">
        <v>99</v>
      </c>
      <c r="W22" s="11" t="s">
        <v>61</v>
      </c>
      <c r="X22" s="11">
        <v>99</v>
      </c>
    </row>
    <row r="23" spans="2:24" x14ac:dyDescent="0.15">
      <c r="O23" s="31" t="s">
        <v>62</v>
      </c>
      <c r="P23" s="31"/>
      <c r="Q23" s="32" t="s">
        <v>63</v>
      </c>
      <c r="R23" s="32"/>
      <c r="S23" s="34">
        <f>S3</f>
        <v>66.7</v>
      </c>
      <c r="T23" s="34"/>
      <c r="U23" s="34">
        <f>U3</f>
        <v>60.43</v>
      </c>
      <c r="V23" s="34"/>
      <c r="W23" s="34">
        <f t="shared" ref="W23" si="4">W3</f>
        <v>78.52</v>
      </c>
      <c r="X23" s="34"/>
    </row>
    <row r="24" spans="2:24" x14ac:dyDescent="0.15">
      <c r="O24" s="31" t="s">
        <v>64</v>
      </c>
      <c r="P24" s="31"/>
      <c r="Q24" s="32" t="s">
        <v>63</v>
      </c>
      <c r="R24" s="32"/>
      <c r="S24" s="35">
        <f>ROUND(S23*POWER(100,COUNT(T4:T22))/PRODUCT(T4:T22),2)</f>
        <v>59.52</v>
      </c>
      <c r="T24" s="35"/>
      <c r="U24" s="35">
        <f>ROUND(U23*POWER(100,COUNT(V4:V22))/PRODUCT(V4:V22),2)</f>
        <v>53.92</v>
      </c>
      <c r="V24" s="35"/>
      <c r="W24" s="35">
        <f>ROUND(W23*POWER(100,COUNT(X4:X22))/PRODUCT(X4:X22),2)</f>
        <v>70.06</v>
      </c>
      <c r="X24" s="35"/>
    </row>
    <row r="25" spans="2:24" x14ac:dyDescent="0.2">
      <c r="O25" s="33" t="str">
        <f>CONCATENATE("估价对象比较价值=(",TEXT(S24,"G/通用格式"),"+",TEXT(U24,"G/通用格式"),"+",TEXT(W24,"G/通用格式"),")","/",3,"=",ROUND((S24+U24+W24)/3,0))</f>
        <v>估价对象比较价值=(59.52+53.92+70.06)/3=61</v>
      </c>
      <c r="P25" s="33"/>
      <c r="Q25" s="33"/>
      <c r="R25" s="33"/>
      <c r="S25" s="33"/>
      <c r="T25" s="33"/>
      <c r="U25" s="33"/>
      <c r="V25" s="33"/>
      <c r="W25" s="33"/>
      <c r="X25" s="33"/>
    </row>
  </sheetData>
  <mergeCells count="45">
    <mergeCell ref="G2:H2"/>
    <mergeCell ref="E17:F17"/>
    <mergeCell ref="Q1:R1"/>
    <mergeCell ref="S1:T1"/>
    <mergeCell ref="U1:V1"/>
    <mergeCell ref="O16:O22"/>
    <mergeCell ref="B18:G18"/>
    <mergeCell ref="G17:H17"/>
    <mergeCell ref="O1:P1"/>
    <mergeCell ref="O2:P2"/>
    <mergeCell ref="O3:P3"/>
    <mergeCell ref="O4:P4"/>
    <mergeCell ref="O5:P5"/>
    <mergeCell ref="C1:L1"/>
    <mergeCell ref="C2:D2"/>
    <mergeCell ref="I2:J2"/>
    <mergeCell ref="K2:L2"/>
    <mergeCell ref="E2:F2"/>
    <mergeCell ref="W1:X1"/>
    <mergeCell ref="B16:B17"/>
    <mergeCell ref="C17:D17"/>
    <mergeCell ref="I17:J17"/>
    <mergeCell ref="K17:L17"/>
    <mergeCell ref="B1:B3"/>
    <mergeCell ref="Q3:R3"/>
    <mergeCell ref="S3:T3"/>
    <mergeCell ref="U3:V3"/>
    <mergeCell ref="W3:X3"/>
    <mergeCell ref="Q2:R2"/>
    <mergeCell ref="S2:T2"/>
    <mergeCell ref="U2:V2"/>
    <mergeCell ref="W2:X2"/>
    <mergeCell ref="O6:O9"/>
    <mergeCell ref="O10:O15"/>
    <mergeCell ref="O23:P23"/>
    <mergeCell ref="Q23:R23"/>
    <mergeCell ref="O25:X25"/>
    <mergeCell ref="U23:V23"/>
    <mergeCell ref="W23:X23"/>
    <mergeCell ref="O24:P24"/>
    <mergeCell ref="Q24:R24"/>
    <mergeCell ref="S24:T24"/>
    <mergeCell ref="U24:V24"/>
    <mergeCell ref="W24:X24"/>
    <mergeCell ref="S23:T23"/>
  </mergeCells>
  <phoneticPr fontId="1" type="noConversion"/>
  <pageMargins left="0.7" right="0.7" top="0.75" bottom="0.75" header="0.3" footer="0.3"/>
  <pageSetup paperSize="9" orientation="portrait" r:id="rId1"/>
  <ignoredErrors>
    <ignoredError sqref="J16 E16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topLeftCell="A4" workbookViewId="0">
      <selection activeCell="B5" sqref="B5"/>
    </sheetView>
  </sheetViews>
  <sheetFormatPr defaultRowHeight="13.5" x14ac:dyDescent="0.15"/>
  <sheetData/>
  <phoneticPr fontId="9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20"/>
  <sheetViews>
    <sheetView workbookViewId="0">
      <selection activeCell="F8" sqref="F8"/>
    </sheetView>
  </sheetViews>
  <sheetFormatPr defaultRowHeight="13.5" x14ac:dyDescent="0.15"/>
  <sheetData>
    <row r="1" spans="1:14" ht="15" thickBot="1" x14ac:dyDescent="0.2">
      <c r="A1" s="49">
        <v>43952</v>
      </c>
      <c r="B1" s="49"/>
      <c r="C1" s="26">
        <v>43922</v>
      </c>
      <c r="D1" s="26">
        <v>43891</v>
      </c>
      <c r="E1" s="26">
        <v>43862</v>
      </c>
      <c r="F1" s="26">
        <v>43831</v>
      </c>
      <c r="G1" s="26">
        <v>43800</v>
      </c>
      <c r="H1" s="26">
        <v>43770</v>
      </c>
      <c r="I1" s="26">
        <v>43739</v>
      </c>
      <c r="J1" s="26">
        <v>43709</v>
      </c>
      <c r="K1" s="26">
        <v>43678</v>
      </c>
      <c r="L1" s="26">
        <v>43647</v>
      </c>
      <c r="M1" s="26">
        <v>43617</v>
      </c>
    </row>
    <row r="2" spans="1:14" ht="15" thickBot="1" x14ac:dyDescent="0.2">
      <c r="A2" s="18" t="s">
        <v>79</v>
      </c>
      <c r="B2" s="19" t="s">
        <v>80</v>
      </c>
      <c r="C2" s="18" t="s">
        <v>81</v>
      </c>
      <c r="D2" s="18" t="s">
        <v>81</v>
      </c>
      <c r="E2" s="18" t="s">
        <v>81</v>
      </c>
      <c r="F2" s="18" t="s">
        <v>81</v>
      </c>
      <c r="G2" s="18" t="s">
        <v>81</v>
      </c>
      <c r="H2" s="18" t="s">
        <v>81</v>
      </c>
      <c r="I2" s="18" t="s">
        <v>81</v>
      </c>
      <c r="J2" s="18" t="s">
        <v>81</v>
      </c>
      <c r="K2" s="18" t="s">
        <v>81</v>
      </c>
      <c r="L2" s="18" t="s">
        <v>81</v>
      </c>
      <c r="M2" s="18" t="s">
        <v>81</v>
      </c>
      <c r="N2" s="18" t="s">
        <v>81</v>
      </c>
    </row>
    <row r="3" spans="1:14" ht="15" thickBot="1" x14ac:dyDescent="0.2">
      <c r="A3" s="20">
        <v>1</v>
      </c>
      <c r="B3" s="21" t="s">
        <v>82</v>
      </c>
      <c r="C3" s="22">
        <v>88.85</v>
      </c>
      <c r="D3" s="22">
        <v>84.07</v>
      </c>
      <c r="E3" s="22">
        <v>83.22</v>
      </c>
      <c r="F3" s="22">
        <v>83.18</v>
      </c>
      <c r="G3" s="22">
        <v>82.78</v>
      </c>
      <c r="H3" s="22">
        <v>82.38</v>
      </c>
      <c r="I3" s="22">
        <v>86.63</v>
      </c>
      <c r="J3" s="22">
        <v>88.35</v>
      </c>
      <c r="K3" s="22">
        <v>84.21</v>
      </c>
      <c r="L3" s="22">
        <v>83.78</v>
      </c>
      <c r="M3" s="22">
        <v>100.03</v>
      </c>
      <c r="N3" s="22">
        <v>81.12</v>
      </c>
    </row>
    <row r="4" spans="1:14" ht="15" thickBot="1" x14ac:dyDescent="0.2">
      <c r="A4" s="23">
        <v>1</v>
      </c>
      <c r="B4" s="24" t="s">
        <v>83</v>
      </c>
      <c r="C4" s="25">
        <v>79.349999999999994</v>
      </c>
      <c r="D4" s="25">
        <v>80.739999999999995</v>
      </c>
      <c r="E4" s="25">
        <v>77.510000000000005</v>
      </c>
      <c r="F4" s="25">
        <v>76.89</v>
      </c>
      <c r="G4" s="25">
        <v>75.400000000000006</v>
      </c>
      <c r="H4" s="25">
        <v>76.56</v>
      </c>
      <c r="I4" s="25">
        <v>78.45</v>
      </c>
      <c r="J4" s="25">
        <v>78.819999999999993</v>
      </c>
      <c r="K4" s="25">
        <v>81.61</v>
      </c>
      <c r="L4" s="25">
        <v>81.03</v>
      </c>
      <c r="M4" s="25">
        <v>81.55</v>
      </c>
      <c r="N4" s="25">
        <v>83.09</v>
      </c>
    </row>
    <row r="5" spans="1:14" ht="15" thickBot="1" x14ac:dyDescent="0.2">
      <c r="A5" s="23">
        <v>1</v>
      </c>
      <c r="B5" s="24" t="s">
        <v>85</v>
      </c>
      <c r="C5" s="25">
        <v>88.74</v>
      </c>
      <c r="D5" s="25">
        <v>79.87</v>
      </c>
      <c r="E5" s="25">
        <v>82.99</v>
      </c>
      <c r="F5" s="25">
        <v>82.73</v>
      </c>
      <c r="G5" s="25">
        <v>83.16</v>
      </c>
      <c r="H5" s="25">
        <v>83.72</v>
      </c>
      <c r="I5" s="25">
        <v>86.62</v>
      </c>
      <c r="J5" s="25">
        <v>84.15</v>
      </c>
      <c r="K5" s="25">
        <v>84.11</v>
      </c>
      <c r="L5" s="25">
        <v>82.41</v>
      </c>
      <c r="M5" s="25">
        <v>92.23</v>
      </c>
      <c r="N5" s="25">
        <v>85.76</v>
      </c>
    </row>
    <row r="8" spans="1:14" ht="15" thickBot="1" x14ac:dyDescent="0.2">
      <c r="D8" s="21" t="s">
        <v>82</v>
      </c>
      <c r="E8" s="24" t="s">
        <v>83</v>
      </c>
      <c r="F8" s="29" t="s">
        <v>88</v>
      </c>
    </row>
    <row r="9" spans="1:14" ht="15" thickBot="1" x14ac:dyDescent="0.2">
      <c r="C9">
        <v>12</v>
      </c>
      <c r="D9" s="22">
        <v>81.12</v>
      </c>
      <c r="E9" s="25">
        <v>83.09</v>
      </c>
      <c r="F9" s="25">
        <v>85.76</v>
      </c>
    </row>
    <row r="10" spans="1:14" ht="15" thickBot="1" x14ac:dyDescent="0.2">
      <c r="C10">
        <v>11</v>
      </c>
      <c r="D10" s="22">
        <v>100.03</v>
      </c>
      <c r="E10" s="25">
        <v>81.55</v>
      </c>
      <c r="F10" s="25">
        <v>92.23</v>
      </c>
    </row>
    <row r="11" spans="1:14" ht="15" thickBot="1" x14ac:dyDescent="0.2">
      <c r="C11">
        <v>10</v>
      </c>
      <c r="D11" s="22">
        <v>83.78</v>
      </c>
      <c r="E11" s="25">
        <v>81.03</v>
      </c>
      <c r="F11" s="25">
        <v>82.41</v>
      </c>
    </row>
    <row r="12" spans="1:14" ht="15" thickBot="1" x14ac:dyDescent="0.2">
      <c r="C12">
        <v>9</v>
      </c>
      <c r="D12" s="22">
        <v>84.21</v>
      </c>
      <c r="E12" s="25">
        <v>81.61</v>
      </c>
      <c r="F12" s="25">
        <v>84.11</v>
      </c>
    </row>
    <row r="13" spans="1:14" ht="15" thickBot="1" x14ac:dyDescent="0.2">
      <c r="C13">
        <v>8</v>
      </c>
      <c r="D13" s="22">
        <v>88.35</v>
      </c>
      <c r="E13" s="25">
        <v>78.819999999999993</v>
      </c>
      <c r="F13" s="25">
        <v>84.15</v>
      </c>
    </row>
    <row r="14" spans="1:14" ht="15" thickBot="1" x14ac:dyDescent="0.2">
      <c r="C14">
        <v>7</v>
      </c>
      <c r="D14" s="22">
        <v>86.63</v>
      </c>
      <c r="E14" s="25">
        <v>78.45</v>
      </c>
      <c r="F14" s="25">
        <v>86.62</v>
      </c>
    </row>
    <row r="15" spans="1:14" ht="15" thickBot="1" x14ac:dyDescent="0.2">
      <c r="C15">
        <v>6</v>
      </c>
      <c r="D15" s="22">
        <v>82.38</v>
      </c>
      <c r="E15" s="25">
        <v>76.56</v>
      </c>
      <c r="F15" s="25">
        <v>83.72</v>
      </c>
    </row>
    <row r="16" spans="1:14" ht="15" thickBot="1" x14ac:dyDescent="0.2">
      <c r="C16">
        <v>5</v>
      </c>
      <c r="D16" s="22">
        <v>82.78</v>
      </c>
      <c r="E16" s="25">
        <v>75.400000000000006</v>
      </c>
      <c r="F16" s="25">
        <v>83.16</v>
      </c>
    </row>
    <row r="17" spans="3:6" ht="15" thickBot="1" x14ac:dyDescent="0.2">
      <c r="C17">
        <v>4</v>
      </c>
      <c r="D17" s="22">
        <v>83.18</v>
      </c>
      <c r="E17" s="25">
        <v>76.89</v>
      </c>
      <c r="F17" s="25">
        <v>82.73</v>
      </c>
    </row>
    <row r="18" spans="3:6" ht="15" thickBot="1" x14ac:dyDescent="0.2">
      <c r="C18">
        <v>3</v>
      </c>
      <c r="D18" s="22">
        <v>83.22</v>
      </c>
      <c r="E18" s="25">
        <v>77.510000000000005</v>
      </c>
      <c r="F18" s="25">
        <v>82.99</v>
      </c>
    </row>
    <row r="19" spans="3:6" ht="15" thickBot="1" x14ac:dyDescent="0.2">
      <c r="C19">
        <v>2</v>
      </c>
      <c r="D19" s="22">
        <v>84.07</v>
      </c>
      <c r="E19" s="25">
        <v>80.739999999999995</v>
      </c>
      <c r="F19" s="25">
        <v>79.87</v>
      </c>
    </row>
    <row r="20" spans="3:6" ht="15" thickBot="1" x14ac:dyDescent="0.2">
      <c r="C20">
        <v>1</v>
      </c>
      <c r="D20" s="22">
        <v>88.85</v>
      </c>
      <c r="E20" s="25">
        <v>79.349999999999994</v>
      </c>
      <c r="F20" s="25">
        <v>88.74</v>
      </c>
    </row>
  </sheetData>
  <sortState ref="C9:F20">
    <sortCondition descending="1" ref="C9"/>
  </sortState>
  <mergeCells count="1">
    <mergeCell ref="A1:B1"/>
  </mergeCells>
  <phoneticPr fontId="1" type="noConversion"/>
  <hyperlinks>
    <hyperlink ref="A2" r:id="rId1" display="javascript:"/>
    <hyperlink ref="C2" r:id="rId2" display="javascript:"/>
    <hyperlink ref="D2" r:id="rId3" display="javascript:"/>
    <hyperlink ref="E2" r:id="rId4" display="javascript:"/>
    <hyperlink ref="F2" r:id="rId5" display="javascript:"/>
    <hyperlink ref="G2" r:id="rId6" display="javascript:"/>
    <hyperlink ref="H2" r:id="rId7" display="javascript:"/>
    <hyperlink ref="I2" r:id="rId8" display="javascript:"/>
    <hyperlink ref="J2" r:id="rId9" display="javascript:"/>
    <hyperlink ref="K2" r:id="rId10" display="javascript:"/>
    <hyperlink ref="L2" r:id="rId11" display="javascript:"/>
    <hyperlink ref="M2" r:id="rId12" display="javascript:"/>
    <hyperlink ref="N2" r:id="rId13" display="javascript:"/>
  </hyperlinks>
  <pageMargins left="0.7" right="0.7" top="0.75" bottom="0.75" header="0.3" footer="0.3"/>
  <pageSetup paperSize="9" orientation="portrait" r:id="rId1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223"/>
  <sheetViews>
    <sheetView topLeftCell="A66" workbookViewId="0">
      <selection activeCell="D67" sqref="D67:D86"/>
    </sheetView>
  </sheetViews>
  <sheetFormatPr defaultRowHeight="13.5" x14ac:dyDescent="0.15"/>
  <cols>
    <col min="1" max="1" width="10.5" bestFit="1" customWidth="1"/>
  </cols>
  <sheetData>
    <row r="1" spans="1:4" x14ac:dyDescent="0.15">
      <c r="A1" s="27">
        <v>43626</v>
      </c>
      <c r="B1">
        <v>79</v>
      </c>
      <c r="C1">
        <v>4700</v>
      </c>
      <c r="D1">
        <f>C1/B1</f>
        <v>59.493670886075947</v>
      </c>
    </row>
    <row r="2" spans="1:4" x14ac:dyDescent="0.15">
      <c r="B2">
        <v>58</v>
      </c>
      <c r="C2">
        <v>4000</v>
      </c>
      <c r="D2">
        <f t="shared" ref="D2:D64" si="0">C2/B2</f>
        <v>68.965517241379317</v>
      </c>
    </row>
    <row r="3" spans="1:4" x14ac:dyDescent="0.15">
      <c r="B3">
        <v>60</v>
      </c>
      <c r="C3">
        <v>4100</v>
      </c>
      <c r="D3">
        <f t="shared" si="0"/>
        <v>68.333333333333329</v>
      </c>
    </row>
    <row r="4" spans="1:4" x14ac:dyDescent="0.15">
      <c r="B4">
        <v>60</v>
      </c>
      <c r="C4">
        <v>4200</v>
      </c>
      <c r="D4">
        <f t="shared" si="0"/>
        <v>70</v>
      </c>
    </row>
    <row r="5" spans="1:4" x14ac:dyDescent="0.15">
      <c r="B5">
        <v>76</v>
      </c>
      <c r="C5">
        <v>4800</v>
      </c>
      <c r="D5">
        <f t="shared" si="0"/>
        <v>63.157894736842103</v>
      </c>
    </row>
    <row r="6" spans="1:4" x14ac:dyDescent="0.15">
      <c r="B6">
        <v>79</v>
      </c>
      <c r="C6">
        <v>5000</v>
      </c>
      <c r="D6">
        <f t="shared" si="0"/>
        <v>63.291139240506332</v>
      </c>
    </row>
    <row r="7" spans="1:4" x14ac:dyDescent="0.15">
      <c r="A7" s="28">
        <v>44024</v>
      </c>
      <c r="B7">
        <v>76</v>
      </c>
      <c r="C7">
        <v>5100</v>
      </c>
      <c r="D7">
        <f t="shared" si="0"/>
        <v>67.10526315789474</v>
      </c>
    </row>
    <row r="8" spans="1:4" x14ac:dyDescent="0.15">
      <c r="B8">
        <v>79</v>
      </c>
      <c r="C8">
        <v>5300</v>
      </c>
      <c r="D8">
        <f t="shared" si="0"/>
        <v>67.088607594936704</v>
      </c>
    </row>
    <row r="9" spans="1:4" x14ac:dyDescent="0.15">
      <c r="B9">
        <v>80</v>
      </c>
      <c r="C9">
        <v>5200</v>
      </c>
      <c r="D9">
        <f t="shared" si="0"/>
        <v>65</v>
      </c>
    </row>
    <row r="10" spans="1:4" x14ac:dyDescent="0.15">
      <c r="B10">
        <v>60</v>
      </c>
      <c r="C10">
        <v>4100</v>
      </c>
      <c r="D10">
        <f t="shared" si="0"/>
        <v>68.333333333333329</v>
      </c>
    </row>
    <row r="11" spans="1:4" x14ac:dyDescent="0.15">
      <c r="A11" s="28">
        <v>44046</v>
      </c>
      <c r="B11">
        <v>62</v>
      </c>
      <c r="C11">
        <v>4300</v>
      </c>
      <c r="D11">
        <f t="shared" si="0"/>
        <v>69.354838709677423</v>
      </c>
    </row>
    <row r="12" spans="1:4" x14ac:dyDescent="0.15">
      <c r="B12">
        <v>79</v>
      </c>
      <c r="C12">
        <v>5000</v>
      </c>
      <c r="D12">
        <f t="shared" si="0"/>
        <v>63.291139240506332</v>
      </c>
    </row>
    <row r="13" spans="1:4" x14ac:dyDescent="0.15">
      <c r="B13">
        <v>79</v>
      </c>
      <c r="C13">
        <v>4700</v>
      </c>
      <c r="D13">
        <f t="shared" si="0"/>
        <v>59.493670886075947</v>
      </c>
    </row>
    <row r="14" spans="1:4" x14ac:dyDescent="0.15">
      <c r="B14">
        <v>58</v>
      </c>
      <c r="C14">
        <v>4100</v>
      </c>
      <c r="D14">
        <f t="shared" si="0"/>
        <v>70.689655172413794</v>
      </c>
    </row>
    <row r="15" spans="1:4" x14ac:dyDescent="0.15">
      <c r="A15" s="28">
        <v>44078</v>
      </c>
      <c r="B15">
        <v>80</v>
      </c>
      <c r="C15">
        <v>4800</v>
      </c>
      <c r="D15">
        <f t="shared" si="0"/>
        <v>60</v>
      </c>
    </row>
    <row r="16" spans="1:4" x14ac:dyDescent="0.15">
      <c r="B16">
        <v>94</v>
      </c>
      <c r="C16">
        <v>6000</v>
      </c>
      <c r="D16">
        <f t="shared" si="0"/>
        <v>63.829787234042556</v>
      </c>
    </row>
    <row r="17" spans="1:4" x14ac:dyDescent="0.15">
      <c r="A17">
        <v>8</v>
      </c>
      <c r="B17">
        <v>80</v>
      </c>
      <c r="C17">
        <v>4800</v>
      </c>
      <c r="D17">
        <f t="shared" si="0"/>
        <v>60</v>
      </c>
    </row>
    <row r="18" spans="1:4" x14ac:dyDescent="0.15">
      <c r="B18">
        <v>80</v>
      </c>
      <c r="C18">
        <v>5100</v>
      </c>
      <c r="D18">
        <f t="shared" si="0"/>
        <v>63.75</v>
      </c>
    </row>
    <row r="19" spans="1:4" x14ac:dyDescent="0.15">
      <c r="A19" s="28">
        <v>44105</v>
      </c>
      <c r="B19">
        <v>81</v>
      </c>
      <c r="C19">
        <v>5200</v>
      </c>
      <c r="D19">
        <f t="shared" si="0"/>
        <v>64.197530864197532</v>
      </c>
    </row>
    <row r="20" spans="1:4" x14ac:dyDescent="0.15">
      <c r="A20" s="28">
        <v>44136</v>
      </c>
      <c r="B20">
        <v>80</v>
      </c>
      <c r="C20">
        <v>4800</v>
      </c>
      <c r="D20">
        <f t="shared" si="0"/>
        <v>60</v>
      </c>
    </row>
    <row r="21" spans="1:4" x14ac:dyDescent="0.15">
      <c r="B21">
        <v>79</v>
      </c>
      <c r="C21">
        <v>4700</v>
      </c>
      <c r="D21">
        <f t="shared" si="0"/>
        <v>59.493670886075947</v>
      </c>
    </row>
    <row r="22" spans="1:4" x14ac:dyDescent="0.15">
      <c r="B22">
        <v>80</v>
      </c>
      <c r="C22">
        <v>4800</v>
      </c>
      <c r="D22">
        <f t="shared" si="0"/>
        <v>60</v>
      </c>
    </row>
    <row r="23" spans="1:4" x14ac:dyDescent="0.15">
      <c r="B23">
        <v>78</v>
      </c>
      <c r="C23">
        <v>4800</v>
      </c>
      <c r="D23">
        <f t="shared" si="0"/>
        <v>61.53846153846154</v>
      </c>
    </row>
    <row r="24" spans="1:4" x14ac:dyDescent="0.15">
      <c r="B24">
        <v>59</v>
      </c>
      <c r="C24">
        <v>4000</v>
      </c>
      <c r="D24">
        <f t="shared" si="0"/>
        <v>67.79661016949153</v>
      </c>
    </row>
    <row r="25" spans="1:4" x14ac:dyDescent="0.15">
      <c r="A25" s="28">
        <v>44166</v>
      </c>
      <c r="B25">
        <v>80</v>
      </c>
      <c r="C25">
        <v>4800</v>
      </c>
      <c r="D25">
        <f t="shared" si="0"/>
        <v>60</v>
      </c>
    </row>
    <row r="26" spans="1:4" x14ac:dyDescent="0.15">
      <c r="B26">
        <v>96</v>
      </c>
      <c r="C26">
        <v>6000</v>
      </c>
      <c r="D26">
        <f t="shared" si="0"/>
        <v>62.5</v>
      </c>
    </row>
    <row r="27" spans="1:4" x14ac:dyDescent="0.15">
      <c r="B27">
        <v>80</v>
      </c>
      <c r="C27">
        <v>4900</v>
      </c>
      <c r="D27">
        <f t="shared" si="0"/>
        <v>61.25</v>
      </c>
    </row>
    <row r="28" spans="1:4" x14ac:dyDescent="0.15">
      <c r="B28">
        <v>55</v>
      </c>
      <c r="C28">
        <v>4000</v>
      </c>
      <c r="D28">
        <f t="shared" si="0"/>
        <v>72.727272727272734</v>
      </c>
    </row>
    <row r="29" spans="1:4" x14ac:dyDescent="0.15">
      <c r="B29">
        <v>80</v>
      </c>
      <c r="C29">
        <v>4800</v>
      </c>
      <c r="D29">
        <f t="shared" si="0"/>
        <v>60</v>
      </c>
    </row>
    <row r="30" spans="1:4" x14ac:dyDescent="0.15">
      <c r="B30">
        <v>73</v>
      </c>
      <c r="C30">
        <v>5000</v>
      </c>
      <c r="D30">
        <f t="shared" si="0"/>
        <v>68.493150684931507</v>
      </c>
    </row>
    <row r="31" spans="1:4" x14ac:dyDescent="0.15">
      <c r="A31" s="27">
        <v>43839</v>
      </c>
      <c r="B31">
        <v>60</v>
      </c>
      <c r="C31">
        <v>4300</v>
      </c>
      <c r="D31">
        <f t="shared" si="0"/>
        <v>71.666666666666671</v>
      </c>
    </row>
    <row r="32" spans="1:4" x14ac:dyDescent="0.15">
      <c r="B32">
        <v>80</v>
      </c>
      <c r="C32">
        <v>4700</v>
      </c>
      <c r="D32">
        <f t="shared" si="0"/>
        <v>58.75</v>
      </c>
    </row>
    <row r="33" spans="1:4" x14ac:dyDescent="0.15">
      <c r="A33" s="27">
        <v>43918</v>
      </c>
      <c r="B33">
        <v>59</v>
      </c>
      <c r="C33">
        <v>3750</v>
      </c>
      <c r="D33">
        <f t="shared" si="0"/>
        <v>63.559322033898304</v>
      </c>
    </row>
    <row r="34" spans="1:4" x14ac:dyDescent="0.15">
      <c r="A34" s="28">
        <v>43932</v>
      </c>
      <c r="B34">
        <v>89</v>
      </c>
      <c r="C34">
        <v>5200</v>
      </c>
      <c r="D34">
        <f t="shared" si="0"/>
        <v>58.426966292134829</v>
      </c>
    </row>
    <row r="35" spans="1:4" x14ac:dyDescent="0.15">
      <c r="B35">
        <v>60</v>
      </c>
      <c r="C35">
        <v>4200</v>
      </c>
      <c r="D35">
        <f t="shared" si="0"/>
        <v>70</v>
      </c>
    </row>
    <row r="36" spans="1:4" x14ac:dyDescent="0.15">
      <c r="B36">
        <v>86</v>
      </c>
      <c r="C36">
        <v>5000</v>
      </c>
      <c r="D36">
        <f t="shared" si="0"/>
        <v>58.139534883720927</v>
      </c>
    </row>
    <row r="37" spans="1:4" x14ac:dyDescent="0.15">
      <c r="B37">
        <v>80</v>
      </c>
      <c r="C37">
        <v>4800</v>
      </c>
      <c r="D37">
        <f t="shared" si="0"/>
        <v>60</v>
      </c>
    </row>
    <row r="38" spans="1:4" x14ac:dyDescent="0.15">
      <c r="A38" s="28">
        <v>43955</v>
      </c>
      <c r="B38">
        <v>80</v>
      </c>
      <c r="C38">
        <v>5100</v>
      </c>
      <c r="D38">
        <f t="shared" si="0"/>
        <v>63.75</v>
      </c>
    </row>
    <row r="39" spans="1:4" x14ac:dyDescent="0.15">
      <c r="B39">
        <v>60</v>
      </c>
      <c r="C39">
        <v>4300</v>
      </c>
      <c r="D39">
        <f t="shared" si="0"/>
        <v>71.666666666666671</v>
      </c>
    </row>
    <row r="42" spans="1:4" x14ac:dyDescent="0.15">
      <c r="A42" s="28">
        <v>43989</v>
      </c>
      <c r="B42">
        <v>80</v>
      </c>
      <c r="C42">
        <v>4500</v>
      </c>
      <c r="D42">
        <f t="shared" si="0"/>
        <v>56.25</v>
      </c>
    </row>
    <row r="43" spans="1:4" x14ac:dyDescent="0.15">
      <c r="B43">
        <v>80</v>
      </c>
      <c r="C43">
        <v>4300</v>
      </c>
      <c r="D43">
        <f t="shared" si="0"/>
        <v>53.75</v>
      </c>
    </row>
    <row r="44" spans="1:4" x14ac:dyDescent="0.15">
      <c r="B44">
        <v>79</v>
      </c>
      <c r="C44">
        <v>4450</v>
      </c>
      <c r="D44">
        <f t="shared" si="0"/>
        <v>56.329113924050631</v>
      </c>
    </row>
    <row r="45" spans="1:4" x14ac:dyDescent="0.15">
      <c r="B45">
        <v>80</v>
      </c>
      <c r="C45">
        <v>4800</v>
      </c>
      <c r="D45">
        <f t="shared" si="0"/>
        <v>60</v>
      </c>
    </row>
    <row r="46" spans="1:4" x14ac:dyDescent="0.15">
      <c r="B46">
        <v>80</v>
      </c>
      <c r="C46">
        <v>4900</v>
      </c>
      <c r="D46">
        <f t="shared" si="0"/>
        <v>61.25</v>
      </c>
    </row>
    <row r="47" spans="1:4" x14ac:dyDescent="0.15">
      <c r="B47">
        <v>80</v>
      </c>
      <c r="C47">
        <v>4800</v>
      </c>
      <c r="D47">
        <f t="shared" si="0"/>
        <v>60</v>
      </c>
    </row>
    <row r="48" spans="1:4" x14ac:dyDescent="0.15">
      <c r="A48" s="28">
        <v>44016</v>
      </c>
      <c r="B48">
        <v>94</v>
      </c>
      <c r="C48">
        <v>5800</v>
      </c>
      <c r="D48">
        <f t="shared" si="0"/>
        <v>61.702127659574465</v>
      </c>
    </row>
    <row r="49" spans="1:4" x14ac:dyDescent="0.15">
      <c r="B49">
        <v>80</v>
      </c>
      <c r="C49">
        <v>4800</v>
      </c>
      <c r="D49">
        <f t="shared" si="0"/>
        <v>60</v>
      </c>
    </row>
    <row r="50" spans="1:4" x14ac:dyDescent="0.15">
      <c r="B50">
        <v>80</v>
      </c>
      <c r="C50">
        <v>4800</v>
      </c>
      <c r="D50">
        <f t="shared" si="0"/>
        <v>60</v>
      </c>
    </row>
    <row r="51" spans="1:4" x14ac:dyDescent="0.15">
      <c r="B51">
        <v>94</v>
      </c>
      <c r="C51">
        <v>5800</v>
      </c>
      <c r="D51">
        <f t="shared" si="0"/>
        <v>61.702127659574465</v>
      </c>
    </row>
    <row r="52" spans="1:4" x14ac:dyDescent="0.15">
      <c r="B52">
        <v>79</v>
      </c>
      <c r="C52">
        <v>4400</v>
      </c>
      <c r="D52">
        <f t="shared" si="0"/>
        <v>55.696202531645568</v>
      </c>
    </row>
    <row r="53" spans="1:4" x14ac:dyDescent="0.15">
      <c r="B53">
        <v>80</v>
      </c>
      <c r="C53">
        <v>4800</v>
      </c>
      <c r="D53">
        <f t="shared" si="0"/>
        <v>60</v>
      </c>
    </row>
    <row r="54" spans="1:4" x14ac:dyDescent="0.15">
      <c r="B54">
        <v>60</v>
      </c>
      <c r="C54">
        <v>4300</v>
      </c>
      <c r="D54">
        <f t="shared" si="0"/>
        <v>71.666666666666671</v>
      </c>
    </row>
    <row r="55" spans="1:4" x14ac:dyDescent="0.15">
      <c r="A55" s="28">
        <v>44045</v>
      </c>
      <c r="B55">
        <v>80</v>
      </c>
      <c r="C55">
        <v>4200</v>
      </c>
      <c r="D55">
        <f t="shared" si="0"/>
        <v>52.5</v>
      </c>
    </row>
    <row r="56" spans="1:4" x14ac:dyDescent="0.15">
      <c r="B56">
        <v>60</v>
      </c>
      <c r="C56">
        <v>4100</v>
      </c>
      <c r="D56">
        <f t="shared" si="0"/>
        <v>68.333333333333329</v>
      </c>
    </row>
    <row r="57" spans="1:4" x14ac:dyDescent="0.15">
      <c r="B57">
        <v>76</v>
      </c>
      <c r="C57">
        <v>4200</v>
      </c>
      <c r="D57">
        <f t="shared" si="0"/>
        <v>55.263157894736842</v>
      </c>
    </row>
    <row r="58" spans="1:4" x14ac:dyDescent="0.15">
      <c r="B58">
        <v>76</v>
      </c>
      <c r="C58">
        <v>4000</v>
      </c>
      <c r="D58">
        <f t="shared" si="0"/>
        <v>52.631578947368418</v>
      </c>
    </row>
    <row r="59" spans="1:4" x14ac:dyDescent="0.15">
      <c r="B59">
        <v>82</v>
      </c>
      <c r="C59">
        <v>4000</v>
      </c>
      <c r="D59">
        <f t="shared" si="0"/>
        <v>48.780487804878049</v>
      </c>
    </row>
    <row r="60" spans="1:4" x14ac:dyDescent="0.15">
      <c r="B60">
        <v>60</v>
      </c>
      <c r="C60">
        <v>3800</v>
      </c>
      <c r="D60">
        <f t="shared" si="0"/>
        <v>63.333333333333336</v>
      </c>
    </row>
    <row r="61" spans="1:4" x14ac:dyDescent="0.15">
      <c r="B61">
        <v>80</v>
      </c>
      <c r="C61">
        <v>4200</v>
      </c>
      <c r="D61">
        <f t="shared" si="0"/>
        <v>52.5</v>
      </c>
    </row>
    <row r="62" spans="1:4" x14ac:dyDescent="0.15">
      <c r="B62">
        <v>60</v>
      </c>
      <c r="C62">
        <v>3900</v>
      </c>
      <c r="D62">
        <f t="shared" si="0"/>
        <v>65</v>
      </c>
    </row>
    <row r="63" spans="1:4" x14ac:dyDescent="0.15">
      <c r="B63">
        <v>80</v>
      </c>
      <c r="C63">
        <v>4100</v>
      </c>
      <c r="D63">
        <f t="shared" si="0"/>
        <v>51.25</v>
      </c>
    </row>
    <row r="64" spans="1:4" x14ac:dyDescent="0.15">
      <c r="B64">
        <v>95</v>
      </c>
      <c r="C64">
        <v>5500</v>
      </c>
      <c r="D64">
        <f t="shared" si="0"/>
        <v>57.89473684210526</v>
      </c>
    </row>
    <row r="65" spans="1:4" x14ac:dyDescent="0.15">
      <c r="B65">
        <v>80</v>
      </c>
      <c r="C65">
        <v>4300</v>
      </c>
      <c r="D65">
        <f t="shared" ref="D65:D128" si="1">C65/B65</f>
        <v>53.75</v>
      </c>
    </row>
    <row r="66" spans="1:4" x14ac:dyDescent="0.15">
      <c r="B66">
        <v>60</v>
      </c>
      <c r="C66">
        <v>4000</v>
      </c>
      <c r="D66">
        <f t="shared" si="1"/>
        <v>66.666666666666671</v>
      </c>
    </row>
    <row r="67" spans="1:4" x14ac:dyDescent="0.15">
      <c r="A67" s="28">
        <v>44077</v>
      </c>
      <c r="B67">
        <v>94</v>
      </c>
      <c r="C67">
        <v>5000</v>
      </c>
      <c r="D67">
        <f t="shared" si="1"/>
        <v>53.191489361702125</v>
      </c>
    </row>
    <row r="68" spans="1:4" x14ac:dyDescent="0.15">
      <c r="B68">
        <v>79</v>
      </c>
      <c r="C68">
        <v>4300</v>
      </c>
      <c r="D68">
        <f t="shared" si="1"/>
        <v>54.430379746835442</v>
      </c>
    </row>
    <row r="69" spans="1:4" x14ac:dyDescent="0.15">
      <c r="B69">
        <v>80</v>
      </c>
      <c r="C69">
        <v>4200</v>
      </c>
      <c r="D69">
        <f t="shared" si="1"/>
        <v>52.5</v>
      </c>
    </row>
    <row r="70" spans="1:4" x14ac:dyDescent="0.15">
      <c r="B70">
        <v>80</v>
      </c>
      <c r="C70">
        <v>3500</v>
      </c>
      <c r="D70">
        <f t="shared" si="1"/>
        <v>43.75</v>
      </c>
    </row>
    <row r="71" spans="1:4" x14ac:dyDescent="0.15">
      <c r="B71">
        <v>75</v>
      </c>
      <c r="C71">
        <v>3500</v>
      </c>
      <c r="D71">
        <f t="shared" si="1"/>
        <v>46.666666666666664</v>
      </c>
    </row>
    <row r="72" spans="1:4" x14ac:dyDescent="0.15">
      <c r="B72">
        <v>80</v>
      </c>
      <c r="C72">
        <v>4100</v>
      </c>
      <c r="D72">
        <f t="shared" si="1"/>
        <v>51.25</v>
      </c>
    </row>
    <row r="73" spans="1:4" x14ac:dyDescent="0.15">
      <c r="B73">
        <v>79</v>
      </c>
      <c r="C73">
        <v>5000</v>
      </c>
      <c r="D73">
        <f t="shared" si="1"/>
        <v>63.291139240506332</v>
      </c>
    </row>
    <row r="74" spans="1:4" x14ac:dyDescent="0.15">
      <c r="B74">
        <v>80</v>
      </c>
      <c r="C74">
        <v>4000</v>
      </c>
      <c r="D74">
        <f t="shared" si="1"/>
        <v>50</v>
      </c>
    </row>
    <row r="75" spans="1:4" x14ac:dyDescent="0.15">
      <c r="B75">
        <v>79</v>
      </c>
      <c r="C75">
        <v>3800</v>
      </c>
      <c r="D75">
        <f t="shared" si="1"/>
        <v>48.101265822784811</v>
      </c>
    </row>
    <row r="76" spans="1:4" x14ac:dyDescent="0.15">
      <c r="B76">
        <v>79</v>
      </c>
      <c r="C76">
        <v>4400</v>
      </c>
      <c r="D76">
        <f t="shared" si="1"/>
        <v>55.696202531645568</v>
      </c>
    </row>
    <row r="77" spans="1:4" x14ac:dyDescent="0.15">
      <c r="B77">
        <v>80</v>
      </c>
      <c r="C77">
        <v>4100</v>
      </c>
      <c r="D77">
        <f t="shared" si="1"/>
        <v>51.25</v>
      </c>
    </row>
    <row r="78" spans="1:4" x14ac:dyDescent="0.15">
      <c r="B78">
        <v>75</v>
      </c>
      <c r="C78">
        <v>4300</v>
      </c>
      <c r="D78">
        <f t="shared" si="1"/>
        <v>57.333333333333336</v>
      </c>
    </row>
    <row r="79" spans="1:4" x14ac:dyDescent="0.15">
      <c r="B79">
        <v>79</v>
      </c>
      <c r="C79">
        <v>4200</v>
      </c>
      <c r="D79">
        <f t="shared" si="1"/>
        <v>53.164556962025316</v>
      </c>
    </row>
    <row r="80" spans="1:4" x14ac:dyDescent="0.15">
      <c r="B80">
        <v>80</v>
      </c>
      <c r="C80">
        <v>4400</v>
      </c>
      <c r="D80">
        <f t="shared" si="1"/>
        <v>55</v>
      </c>
    </row>
    <row r="81" spans="1:4" x14ac:dyDescent="0.15">
      <c r="B81">
        <v>76</v>
      </c>
      <c r="C81">
        <v>4200</v>
      </c>
      <c r="D81">
        <f t="shared" si="1"/>
        <v>55.263157894736842</v>
      </c>
    </row>
    <row r="82" spans="1:4" x14ac:dyDescent="0.15">
      <c r="B82">
        <v>92</v>
      </c>
      <c r="C82">
        <v>4900</v>
      </c>
      <c r="D82">
        <f t="shared" si="1"/>
        <v>53.260869565217391</v>
      </c>
    </row>
    <row r="83" spans="1:4" x14ac:dyDescent="0.15">
      <c r="B83">
        <v>77</v>
      </c>
      <c r="C83">
        <v>4400</v>
      </c>
      <c r="D83">
        <f t="shared" si="1"/>
        <v>57.142857142857146</v>
      </c>
    </row>
    <row r="84" spans="1:4" x14ac:dyDescent="0.15">
      <c r="B84">
        <v>79</v>
      </c>
      <c r="C84">
        <v>3800</v>
      </c>
      <c r="D84">
        <f t="shared" si="1"/>
        <v>48.101265822784811</v>
      </c>
    </row>
    <row r="85" spans="1:4" x14ac:dyDescent="0.15">
      <c r="B85">
        <v>79</v>
      </c>
      <c r="C85">
        <v>4200</v>
      </c>
      <c r="D85">
        <f t="shared" si="1"/>
        <v>53.164556962025316</v>
      </c>
    </row>
    <row r="86" spans="1:4" x14ac:dyDescent="0.15">
      <c r="B86">
        <v>78</v>
      </c>
      <c r="C86">
        <v>4300</v>
      </c>
      <c r="D86">
        <f t="shared" si="1"/>
        <v>55.128205128205131</v>
      </c>
    </row>
    <row r="87" spans="1:4" x14ac:dyDescent="0.15">
      <c r="A87" s="28">
        <v>44109</v>
      </c>
      <c r="C87">
        <v>4300</v>
      </c>
      <c r="D87" t="e">
        <f t="shared" si="1"/>
        <v>#DIV/0!</v>
      </c>
    </row>
    <row r="88" spans="1:4" x14ac:dyDescent="0.15">
      <c r="C88">
        <v>4000</v>
      </c>
      <c r="D88" t="e">
        <f t="shared" si="1"/>
        <v>#DIV/0!</v>
      </c>
    </row>
    <row r="89" spans="1:4" x14ac:dyDescent="0.15">
      <c r="C89">
        <v>4000</v>
      </c>
      <c r="D89" t="e">
        <f t="shared" si="1"/>
        <v>#DIV/0!</v>
      </c>
    </row>
    <row r="90" spans="1:4" x14ac:dyDescent="0.15">
      <c r="C90">
        <v>4200</v>
      </c>
      <c r="D90" t="e">
        <f t="shared" si="1"/>
        <v>#DIV/0!</v>
      </c>
    </row>
    <row r="91" spans="1:4" x14ac:dyDescent="0.15">
      <c r="C91">
        <v>4600</v>
      </c>
      <c r="D91" t="e">
        <f t="shared" si="1"/>
        <v>#DIV/0!</v>
      </c>
    </row>
    <row r="92" spans="1:4" x14ac:dyDescent="0.15">
      <c r="D92" t="e">
        <f t="shared" si="1"/>
        <v>#DIV/0!</v>
      </c>
    </row>
    <row r="93" spans="1:4" x14ac:dyDescent="0.15">
      <c r="D93" t="e">
        <f t="shared" si="1"/>
        <v>#DIV/0!</v>
      </c>
    </row>
    <row r="94" spans="1:4" x14ac:dyDescent="0.15">
      <c r="D94" t="e">
        <f t="shared" si="1"/>
        <v>#DIV/0!</v>
      </c>
    </row>
    <row r="95" spans="1:4" x14ac:dyDescent="0.15">
      <c r="D95" t="e">
        <f t="shared" si="1"/>
        <v>#DIV/0!</v>
      </c>
    </row>
    <row r="96" spans="1:4" x14ac:dyDescent="0.15">
      <c r="D96" t="e">
        <f t="shared" si="1"/>
        <v>#DIV/0!</v>
      </c>
    </row>
    <row r="97" spans="4:4" x14ac:dyDescent="0.15">
      <c r="D97" t="e">
        <f t="shared" si="1"/>
        <v>#DIV/0!</v>
      </c>
    </row>
    <row r="98" spans="4:4" x14ac:dyDescent="0.15">
      <c r="D98" t="e">
        <f t="shared" si="1"/>
        <v>#DIV/0!</v>
      </c>
    </row>
    <row r="99" spans="4:4" x14ac:dyDescent="0.15">
      <c r="D99" t="e">
        <f t="shared" si="1"/>
        <v>#DIV/0!</v>
      </c>
    </row>
    <row r="100" spans="4:4" x14ac:dyDescent="0.15">
      <c r="D100" t="e">
        <f t="shared" si="1"/>
        <v>#DIV/0!</v>
      </c>
    </row>
    <row r="101" spans="4:4" x14ac:dyDescent="0.15">
      <c r="D101" t="e">
        <f t="shared" si="1"/>
        <v>#DIV/0!</v>
      </c>
    </row>
    <row r="102" spans="4:4" x14ac:dyDescent="0.15">
      <c r="D102" t="e">
        <f t="shared" si="1"/>
        <v>#DIV/0!</v>
      </c>
    </row>
    <row r="103" spans="4:4" x14ac:dyDescent="0.15">
      <c r="D103" t="e">
        <f t="shared" si="1"/>
        <v>#DIV/0!</v>
      </c>
    </row>
    <row r="104" spans="4:4" x14ac:dyDescent="0.15">
      <c r="D104" t="e">
        <f t="shared" si="1"/>
        <v>#DIV/0!</v>
      </c>
    </row>
    <row r="105" spans="4:4" x14ac:dyDescent="0.15">
      <c r="D105" t="e">
        <f t="shared" si="1"/>
        <v>#DIV/0!</v>
      </c>
    </row>
    <row r="106" spans="4:4" x14ac:dyDescent="0.15">
      <c r="D106" t="e">
        <f t="shared" si="1"/>
        <v>#DIV/0!</v>
      </c>
    </row>
    <row r="107" spans="4:4" x14ac:dyDescent="0.15">
      <c r="D107" t="e">
        <f t="shared" si="1"/>
        <v>#DIV/0!</v>
      </c>
    </row>
    <row r="108" spans="4:4" x14ac:dyDescent="0.15">
      <c r="D108" t="e">
        <f t="shared" si="1"/>
        <v>#DIV/0!</v>
      </c>
    </row>
    <row r="109" spans="4:4" x14ac:dyDescent="0.15">
      <c r="D109" t="e">
        <f t="shared" si="1"/>
        <v>#DIV/0!</v>
      </c>
    </row>
    <row r="110" spans="4:4" x14ac:dyDescent="0.15">
      <c r="D110" t="e">
        <f t="shared" si="1"/>
        <v>#DIV/0!</v>
      </c>
    </row>
    <row r="111" spans="4:4" x14ac:dyDescent="0.15">
      <c r="D111" t="e">
        <f t="shared" si="1"/>
        <v>#DIV/0!</v>
      </c>
    </row>
    <row r="112" spans="4:4" x14ac:dyDescent="0.15">
      <c r="D112" t="e">
        <f t="shared" si="1"/>
        <v>#DIV/0!</v>
      </c>
    </row>
    <row r="113" spans="4:4" x14ac:dyDescent="0.15">
      <c r="D113" t="e">
        <f t="shared" si="1"/>
        <v>#DIV/0!</v>
      </c>
    </row>
    <row r="114" spans="4:4" x14ac:dyDescent="0.15">
      <c r="D114" t="e">
        <f t="shared" si="1"/>
        <v>#DIV/0!</v>
      </c>
    </row>
    <row r="115" spans="4:4" x14ac:dyDescent="0.15">
      <c r="D115" t="e">
        <f t="shared" si="1"/>
        <v>#DIV/0!</v>
      </c>
    </row>
    <row r="116" spans="4:4" x14ac:dyDescent="0.15">
      <c r="D116" t="e">
        <f t="shared" si="1"/>
        <v>#DIV/0!</v>
      </c>
    </row>
    <row r="117" spans="4:4" x14ac:dyDescent="0.15">
      <c r="D117" t="e">
        <f t="shared" si="1"/>
        <v>#DIV/0!</v>
      </c>
    </row>
    <row r="118" spans="4:4" x14ac:dyDescent="0.15">
      <c r="D118" t="e">
        <f t="shared" si="1"/>
        <v>#DIV/0!</v>
      </c>
    </row>
    <row r="119" spans="4:4" x14ac:dyDescent="0.15">
      <c r="D119" t="e">
        <f t="shared" si="1"/>
        <v>#DIV/0!</v>
      </c>
    </row>
    <row r="120" spans="4:4" x14ac:dyDescent="0.15">
      <c r="D120" t="e">
        <f t="shared" si="1"/>
        <v>#DIV/0!</v>
      </c>
    </row>
    <row r="121" spans="4:4" x14ac:dyDescent="0.15">
      <c r="D121" t="e">
        <f t="shared" si="1"/>
        <v>#DIV/0!</v>
      </c>
    </row>
    <row r="122" spans="4:4" x14ac:dyDescent="0.15">
      <c r="D122" t="e">
        <f t="shared" si="1"/>
        <v>#DIV/0!</v>
      </c>
    </row>
    <row r="123" spans="4:4" x14ac:dyDescent="0.15">
      <c r="D123" t="e">
        <f t="shared" si="1"/>
        <v>#DIV/0!</v>
      </c>
    </row>
    <row r="124" spans="4:4" x14ac:dyDescent="0.15">
      <c r="D124" t="e">
        <f t="shared" si="1"/>
        <v>#DIV/0!</v>
      </c>
    </row>
    <row r="125" spans="4:4" x14ac:dyDescent="0.15">
      <c r="D125" t="e">
        <f t="shared" si="1"/>
        <v>#DIV/0!</v>
      </c>
    </row>
    <row r="126" spans="4:4" x14ac:dyDescent="0.15">
      <c r="D126" t="e">
        <f t="shared" si="1"/>
        <v>#DIV/0!</v>
      </c>
    </row>
    <row r="127" spans="4:4" x14ac:dyDescent="0.15">
      <c r="D127" t="e">
        <f t="shared" si="1"/>
        <v>#DIV/0!</v>
      </c>
    </row>
    <row r="128" spans="4:4" x14ac:dyDescent="0.15">
      <c r="D128" t="e">
        <f t="shared" si="1"/>
        <v>#DIV/0!</v>
      </c>
    </row>
    <row r="129" spans="4:4" x14ac:dyDescent="0.15">
      <c r="D129" t="e">
        <f t="shared" ref="D129:D192" si="2">C129/B129</f>
        <v>#DIV/0!</v>
      </c>
    </row>
    <row r="130" spans="4:4" x14ac:dyDescent="0.15">
      <c r="D130" t="e">
        <f t="shared" si="2"/>
        <v>#DIV/0!</v>
      </c>
    </row>
    <row r="131" spans="4:4" x14ac:dyDescent="0.15">
      <c r="D131" t="e">
        <f t="shared" si="2"/>
        <v>#DIV/0!</v>
      </c>
    </row>
    <row r="132" spans="4:4" x14ac:dyDescent="0.15">
      <c r="D132" t="e">
        <f t="shared" si="2"/>
        <v>#DIV/0!</v>
      </c>
    </row>
    <row r="133" spans="4:4" x14ac:dyDescent="0.15">
      <c r="D133" t="e">
        <f t="shared" si="2"/>
        <v>#DIV/0!</v>
      </c>
    </row>
    <row r="134" spans="4:4" x14ac:dyDescent="0.15">
      <c r="D134" t="e">
        <f t="shared" si="2"/>
        <v>#DIV/0!</v>
      </c>
    </row>
    <row r="135" spans="4:4" x14ac:dyDescent="0.15">
      <c r="D135" t="e">
        <f t="shared" si="2"/>
        <v>#DIV/0!</v>
      </c>
    </row>
    <row r="136" spans="4:4" x14ac:dyDescent="0.15">
      <c r="D136" t="e">
        <f t="shared" si="2"/>
        <v>#DIV/0!</v>
      </c>
    </row>
    <row r="137" spans="4:4" x14ac:dyDescent="0.15">
      <c r="D137" t="e">
        <f t="shared" si="2"/>
        <v>#DIV/0!</v>
      </c>
    </row>
    <row r="138" spans="4:4" x14ac:dyDescent="0.15">
      <c r="D138" t="e">
        <f t="shared" si="2"/>
        <v>#DIV/0!</v>
      </c>
    </row>
    <row r="139" spans="4:4" x14ac:dyDescent="0.15">
      <c r="D139" t="e">
        <f t="shared" si="2"/>
        <v>#DIV/0!</v>
      </c>
    </row>
    <row r="140" spans="4:4" x14ac:dyDescent="0.15">
      <c r="D140" t="e">
        <f t="shared" si="2"/>
        <v>#DIV/0!</v>
      </c>
    </row>
    <row r="141" spans="4:4" x14ac:dyDescent="0.15">
      <c r="D141" t="e">
        <f t="shared" si="2"/>
        <v>#DIV/0!</v>
      </c>
    </row>
    <row r="142" spans="4:4" x14ac:dyDescent="0.15">
      <c r="D142" t="e">
        <f t="shared" si="2"/>
        <v>#DIV/0!</v>
      </c>
    </row>
    <row r="143" spans="4:4" x14ac:dyDescent="0.15">
      <c r="D143" t="e">
        <f t="shared" si="2"/>
        <v>#DIV/0!</v>
      </c>
    </row>
    <row r="144" spans="4:4" x14ac:dyDescent="0.15">
      <c r="D144" t="e">
        <f t="shared" si="2"/>
        <v>#DIV/0!</v>
      </c>
    </row>
    <row r="145" spans="4:4" x14ac:dyDescent="0.15">
      <c r="D145" t="e">
        <f t="shared" si="2"/>
        <v>#DIV/0!</v>
      </c>
    </row>
    <row r="146" spans="4:4" x14ac:dyDescent="0.15">
      <c r="D146" t="e">
        <f t="shared" si="2"/>
        <v>#DIV/0!</v>
      </c>
    </row>
    <row r="147" spans="4:4" x14ac:dyDescent="0.15">
      <c r="D147" t="e">
        <f t="shared" si="2"/>
        <v>#DIV/0!</v>
      </c>
    </row>
    <row r="148" spans="4:4" x14ac:dyDescent="0.15">
      <c r="D148" t="e">
        <f t="shared" si="2"/>
        <v>#DIV/0!</v>
      </c>
    </row>
    <row r="149" spans="4:4" x14ac:dyDescent="0.15">
      <c r="D149" t="e">
        <f t="shared" si="2"/>
        <v>#DIV/0!</v>
      </c>
    </row>
    <row r="150" spans="4:4" x14ac:dyDescent="0.15">
      <c r="D150" t="e">
        <f t="shared" si="2"/>
        <v>#DIV/0!</v>
      </c>
    </row>
    <row r="151" spans="4:4" x14ac:dyDescent="0.15">
      <c r="D151" t="e">
        <f t="shared" si="2"/>
        <v>#DIV/0!</v>
      </c>
    </row>
    <row r="152" spans="4:4" x14ac:dyDescent="0.15">
      <c r="D152" t="e">
        <f t="shared" si="2"/>
        <v>#DIV/0!</v>
      </c>
    </row>
    <row r="153" spans="4:4" x14ac:dyDescent="0.15">
      <c r="D153" t="e">
        <f t="shared" si="2"/>
        <v>#DIV/0!</v>
      </c>
    </row>
    <row r="154" spans="4:4" x14ac:dyDescent="0.15">
      <c r="D154" t="e">
        <f t="shared" si="2"/>
        <v>#DIV/0!</v>
      </c>
    </row>
    <row r="155" spans="4:4" x14ac:dyDescent="0.15">
      <c r="D155" t="e">
        <f t="shared" si="2"/>
        <v>#DIV/0!</v>
      </c>
    </row>
    <row r="156" spans="4:4" x14ac:dyDescent="0.15">
      <c r="D156" t="e">
        <f t="shared" si="2"/>
        <v>#DIV/0!</v>
      </c>
    </row>
    <row r="157" spans="4:4" x14ac:dyDescent="0.15">
      <c r="D157" t="e">
        <f t="shared" si="2"/>
        <v>#DIV/0!</v>
      </c>
    </row>
    <row r="158" spans="4:4" x14ac:dyDescent="0.15">
      <c r="D158" t="e">
        <f t="shared" si="2"/>
        <v>#DIV/0!</v>
      </c>
    </row>
    <row r="159" spans="4:4" x14ac:dyDescent="0.15">
      <c r="D159" t="e">
        <f t="shared" si="2"/>
        <v>#DIV/0!</v>
      </c>
    </row>
    <row r="160" spans="4:4" x14ac:dyDescent="0.15">
      <c r="D160" t="e">
        <f t="shared" si="2"/>
        <v>#DIV/0!</v>
      </c>
    </row>
    <row r="161" spans="4:4" x14ac:dyDescent="0.15">
      <c r="D161" t="e">
        <f t="shared" si="2"/>
        <v>#DIV/0!</v>
      </c>
    </row>
    <row r="162" spans="4:4" x14ac:dyDescent="0.15">
      <c r="D162" t="e">
        <f t="shared" si="2"/>
        <v>#DIV/0!</v>
      </c>
    </row>
    <row r="163" spans="4:4" x14ac:dyDescent="0.15">
      <c r="D163" t="e">
        <f t="shared" si="2"/>
        <v>#DIV/0!</v>
      </c>
    </row>
    <row r="164" spans="4:4" x14ac:dyDescent="0.15">
      <c r="D164" t="e">
        <f t="shared" si="2"/>
        <v>#DIV/0!</v>
      </c>
    </row>
    <row r="165" spans="4:4" x14ac:dyDescent="0.15">
      <c r="D165" t="e">
        <f t="shared" si="2"/>
        <v>#DIV/0!</v>
      </c>
    </row>
    <row r="166" spans="4:4" x14ac:dyDescent="0.15">
      <c r="D166" t="e">
        <f t="shared" si="2"/>
        <v>#DIV/0!</v>
      </c>
    </row>
    <row r="167" spans="4:4" x14ac:dyDescent="0.15">
      <c r="D167" t="e">
        <f t="shared" si="2"/>
        <v>#DIV/0!</v>
      </c>
    </row>
    <row r="168" spans="4:4" x14ac:dyDescent="0.15">
      <c r="D168" t="e">
        <f t="shared" si="2"/>
        <v>#DIV/0!</v>
      </c>
    </row>
    <row r="169" spans="4:4" x14ac:dyDescent="0.15">
      <c r="D169" t="e">
        <f t="shared" si="2"/>
        <v>#DIV/0!</v>
      </c>
    </row>
    <row r="170" spans="4:4" x14ac:dyDescent="0.15">
      <c r="D170" t="e">
        <f t="shared" si="2"/>
        <v>#DIV/0!</v>
      </c>
    </row>
    <row r="171" spans="4:4" x14ac:dyDescent="0.15">
      <c r="D171" t="e">
        <f t="shared" si="2"/>
        <v>#DIV/0!</v>
      </c>
    </row>
    <row r="172" spans="4:4" x14ac:dyDescent="0.15">
      <c r="D172" t="e">
        <f t="shared" si="2"/>
        <v>#DIV/0!</v>
      </c>
    </row>
    <row r="173" spans="4:4" x14ac:dyDescent="0.15">
      <c r="D173" t="e">
        <f t="shared" si="2"/>
        <v>#DIV/0!</v>
      </c>
    </row>
    <row r="174" spans="4:4" x14ac:dyDescent="0.15">
      <c r="D174" t="e">
        <f t="shared" si="2"/>
        <v>#DIV/0!</v>
      </c>
    </row>
    <row r="175" spans="4:4" x14ac:dyDescent="0.15">
      <c r="D175" t="e">
        <f t="shared" si="2"/>
        <v>#DIV/0!</v>
      </c>
    </row>
    <row r="176" spans="4:4" x14ac:dyDescent="0.15">
      <c r="D176" t="e">
        <f t="shared" si="2"/>
        <v>#DIV/0!</v>
      </c>
    </row>
    <row r="177" spans="4:4" x14ac:dyDescent="0.15">
      <c r="D177" t="e">
        <f t="shared" si="2"/>
        <v>#DIV/0!</v>
      </c>
    </row>
    <row r="178" spans="4:4" x14ac:dyDescent="0.15">
      <c r="D178" t="e">
        <f t="shared" si="2"/>
        <v>#DIV/0!</v>
      </c>
    </row>
    <row r="179" spans="4:4" x14ac:dyDescent="0.15">
      <c r="D179" t="e">
        <f t="shared" si="2"/>
        <v>#DIV/0!</v>
      </c>
    </row>
    <row r="180" spans="4:4" x14ac:dyDescent="0.15">
      <c r="D180" t="e">
        <f t="shared" si="2"/>
        <v>#DIV/0!</v>
      </c>
    </row>
    <row r="181" spans="4:4" x14ac:dyDescent="0.15">
      <c r="D181" t="e">
        <f t="shared" si="2"/>
        <v>#DIV/0!</v>
      </c>
    </row>
    <row r="182" spans="4:4" x14ac:dyDescent="0.15">
      <c r="D182" t="e">
        <f t="shared" si="2"/>
        <v>#DIV/0!</v>
      </c>
    </row>
    <row r="183" spans="4:4" x14ac:dyDescent="0.15">
      <c r="D183" t="e">
        <f t="shared" si="2"/>
        <v>#DIV/0!</v>
      </c>
    </row>
    <row r="184" spans="4:4" x14ac:dyDescent="0.15">
      <c r="D184" t="e">
        <f t="shared" si="2"/>
        <v>#DIV/0!</v>
      </c>
    </row>
    <row r="185" spans="4:4" x14ac:dyDescent="0.15">
      <c r="D185" t="e">
        <f t="shared" si="2"/>
        <v>#DIV/0!</v>
      </c>
    </row>
    <row r="186" spans="4:4" x14ac:dyDescent="0.15">
      <c r="D186" t="e">
        <f t="shared" si="2"/>
        <v>#DIV/0!</v>
      </c>
    </row>
    <row r="187" spans="4:4" x14ac:dyDescent="0.15">
      <c r="D187" t="e">
        <f t="shared" si="2"/>
        <v>#DIV/0!</v>
      </c>
    </row>
    <row r="188" spans="4:4" x14ac:dyDescent="0.15">
      <c r="D188" t="e">
        <f t="shared" si="2"/>
        <v>#DIV/0!</v>
      </c>
    </row>
    <row r="189" spans="4:4" x14ac:dyDescent="0.15">
      <c r="D189" t="e">
        <f t="shared" si="2"/>
        <v>#DIV/0!</v>
      </c>
    </row>
    <row r="190" spans="4:4" x14ac:dyDescent="0.15">
      <c r="D190" t="e">
        <f t="shared" si="2"/>
        <v>#DIV/0!</v>
      </c>
    </row>
    <row r="191" spans="4:4" x14ac:dyDescent="0.15">
      <c r="D191" t="e">
        <f t="shared" si="2"/>
        <v>#DIV/0!</v>
      </c>
    </row>
    <row r="192" spans="4:4" x14ac:dyDescent="0.15">
      <c r="D192" t="e">
        <f t="shared" si="2"/>
        <v>#DIV/0!</v>
      </c>
    </row>
    <row r="193" spans="4:4" x14ac:dyDescent="0.15">
      <c r="D193" t="e">
        <f t="shared" ref="D193:D223" si="3">C193/B193</f>
        <v>#DIV/0!</v>
      </c>
    </row>
    <row r="194" spans="4:4" x14ac:dyDescent="0.15">
      <c r="D194" t="e">
        <f t="shared" si="3"/>
        <v>#DIV/0!</v>
      </c>
    </row>
    <row r="195" spans="4:4" x14ac:dyDescent="0.15">
      <c r="D195" t="e">
        <f t="shared" si="3"/>
        <v>#DIV/0!</v>
      </c>
    </row>
    <row r="196" spans="4:4" x14ac:dyDescent="0.15">
      <c r="D196" t="e">
        <f t="shared" si="3"/>
        <v>#DIV/0!</v>
      </c>
    </row>
    <row r="197" spans="4:4" x14ac:dyDescent="0.15">
      <c r="D197" t="e">
        <f t="shared" si="3"/>
        <v>#DIV/0!</v>
      </c>
    </row>
    <row r="198" spans="4:4" x14ac:dyDescent="0.15">
      <c r="D198" t="e">
        <f t="shared" si="3"/>
        <v>#DIV/0!</v>
      </c>
    </row>
    <row r="199" spans="4:4" x14ac:dyDescent="0.15">
      <c r="D199" t="e">
        <f t="shared" si="3"/>
        <v>#DIV/0!</v>
      </c>
    </row>
    <row r="200" spans="4:4" x14ac:dyDescent="0.15">
      <c r="D200" t="e">
        <f t="shared" si="3"/>
        <v>#DIV/0!</v>
      </c>
    </row>
    <row r="201" spans="4:4" x14ac:dyDescent="0.15">
      <c r="D201" t="e">
        <f t="shared" si="3"/>
        <v>#DIV/0!</v>
      </c>
    </row>
    <row r="202" spans="4:4" x14ac:dyDescent="0.15">
      <c r="D202" t="e">
        <f t="shared" si="3"/>
        <v>#DIV/0!</v>
      </c>
    </row>
    <row r="203" spans="4:4" x14ac:dyDescent="0.15">
      <c r="D203" t="e">
        <f t="shared" si="3"/>
        <v>#DIV/0!</v>
      </c>
    </row>
    <row r="204" spans="4:4" x14ac:dyDescent="0.15">
      <c r="D204" t="e">
        <f t="shared" si="3"/>
        <v>#DIV/0!</v>
      </c>
    </row>
    <row r="205" spans="4:4" x14ac:dyDescent="0.15">
      <c r="D205" t="e">
        <f t="shared" si="3"/>
        <v>#DIV/0!</v>
      </c>
    </row>
    <row r="206" spans="4:4" x14ac:dyDescent="0.15">
      <c r="D206" t="e">
        <f t="shared" si="3"/>
        <v>#DIV/0!</v>
      </c>
    </row>
    <row r="207" spans="4:4" x14ac:dyDescent="0.15">
      <c r="D207" t="e">
        <f t="shared" si="3"/>
        <v>#DIV/0!</v>
      </c>
    </row>
    <row r="208" spans="4:4" x14ac:dyDescent="0.15">
      <c r="D208" t="e">
        <f t="shared" si="3"/>
        <v>#DIV/0!</v>
      </c>
    </row>
    <row r="209" spans="4:4" x14ac:dyDescent="0.15">
      <c r="D209" t="e">
        <f t="shared" si="3"/>
        <v>#DIV/0!</v>
      </c>
    </row>
    <row r="210" spans="4:4" x14ac:dyDescent="0.15">
      <c r="D210" t="e">
        <f t="shared" si="3"/>
        <v>#DIV/0!</v>
      </c>
    </row>
    <row r="211" spans="4:4" x14ac:dyDescent="0.15">
      <c r="D211" t="e">
        <f t="shared" si="3"/>
        <v>#DIV/0!</v>
      </c>
    </row>
    <row r="212" spans="4:4" x14ac:dyDescent="0.15">
      <c r="D212" t="e">
        <f t="shared" si="3"/>
        <v>#DIV/0!</v>
      </c>
    </row>
    <row r="213" spans="4:4" x14ac:dyDescent="0.15">
      <c r="D213" t="e">
        <f t="shared" si="3"/>
        <v>#DIV/0!</v>
      </c>
    </row>
    <row r="214" spans="4:4" x14ac:dyDescent="0.15">
      <c r="D214" t="e">
        <f t="shared" si="3"/>
        <v>#DIV/0!</v>
      </c>
    </row>
    <row r="215" spans="4:4" x14ac:dyDescent="0.15">
      <c r="D215" t="e">
        <f t="shared" si="3"/>
        <v>#DIV/0!</v>
      </c>
    </row>
    <row r="216" spans="4:4" x14ac:dyDescent="0.15">
      <c r="D216" t="e">
        <f t="shared" si="3"/>
        <v>#DIV/0!</v>
      </c>
    </row>
    <row r="217" spans="4:4" x14ac:dyDescent="0.15">
      <c r="D217" t="e">
        <f t="shared" si="3"/>
        <v>#DIV/0!</v>
      </c>
    </row>
    <row r="218" spans="4:4" x14ac:dyDescent="0.15">
      <c r="D218" t="e">
        <f t="shared" si="3"/>
        <v>#DIV/0!</v>
      </c>
    </row>
    <row r="219" spans="4:4" x14ac:dyDescent="0.15">
      <c r="D219" t="e">
        <f t="shared" si="3"/>
        <v>#DIV/0!</v>
      </c>
    </row>
    <row r="220" spans="4:4" x14ac:dyDescent="0.15">
      <c r="D220" t="e">
        <f t="shared" si="3"/>
        <v>#DIV/0!</v>
      </c>
    </row>
    <row r="221" spans="4:4" x14ac:dyDescent="0.15">
      <c r="D221" t="e">
        <f t="shared" si="3"/>
        <v>#DIV/0!</v>
      </c>
    </row>
    <row r="222" spans="4:4" x14ac:dyDescent="0.15">
      <c r="D222" t="e">
        <f t="shared" si="3"/>
        <v>#DIV/0!</v>
      </c>
    </row>
    <row r="223" spans="4:4" x14ac:dyDescent="0.15">
      <c r="D223" t="e">
        <f t="shared" si="3"/>
        <v>#DIV/0!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11" sqref="B11"/>
    </sheetView>
  </sheetViews>
  <sheetFormatPr defaultColWidth="9" defaultRowHeight="13.5" x14ac:dyDescent="0.15"/>
  <cols>
    <col min="1" max="1" width="25" style="54" customWidth="1"/>
    <col min="2" max="9" width="15.75" style="54" customWidth="1"/>
    <col min="10" max="16384" width="9" style="54"/>
  </cols>
  <sheetData>
    <row r="1" spans="1:11" ht="16.5" x14ac:dyDescent="0.15">
      <c r="A1" s="50" t="s">
        <v>91</v>
      </c>
      <c r="B1" s="50">
        <v>1</v>
      </c>
      <c r="C1" s="51"/>
      <c r="D1" s="51"/>
      <c r="E1" s="51"/>
      <c r="F1" s="51"/>
      <c r="G1" s="52"/>
      <c r="H1" s="53"/>
      <c r="I1" s="53"/>
      <c r="J1" s="53"/>
      <c r="K1" s="53"/>
    </row>
    <row r="2" spans="1:11" ht="16.5" x14ac:dyDescent="0.15">
      <c r="A2" s="50" t="s">
        <v>92</v>
      </c>
      <c r="B2" s="50">
        <f>SUM(C14:C23)</f>
        <v>0</v>
      </c>
      <c r="C2" s="51"/>
      <c r="D2" s="51"/>
      <c r="E2" s="51"/>
      <c r="F2" s="51"/>
      <c r="G2" s="52"/>
      <c r="H2" s="53"/>
      <c r="I2" s="53"/>
      <c r="J2" s="53"/>
      <c r="K2" s="53"/>
    </row>
    <row r="3" spans="1:11" ht="16.5" x14ac:dyDescent="0.15">
      <c r="A3" s="50" t="s">
        <v>93</v>
      </c>
      <c r="B3" s="55">
        <v>44075</v>
      </c>
      <c r="C3" s="51"/>
      <c r="D3" s="51"/>
      <c r="E3" s="51"/>
      <c r="F3" s="51"/>
      <c r="G3" s="52"/>
      <c r="H3" s="53"/>
      <c r="I3" s="53"/>
      <c r="J3" s="53"/>
      <c r="K3" s="53"/>
    </row>
    <row r="4" spans="1:11" ht="33" x14ac:dyDescent="0.15">
      <c r="A4" s="50" t="s">
        <v>94</v>
      </c>
      <c r="B4" s="50" t="s">
        <v>95</v>
      </c>
      <c r="C4" s="50" t="s">
        <v>96</v>
      </c>
      <c r="D4" s="50" t="s">
        <v>97</v>
      </c>
      <c r="E4" s="51"/>
      <c r="F4" s="52"/>
      <c r="G4" s="52"/>
      <c r="H4" s="53"/>
      <c r="I4" s="53"/>
      <c r="J4" s="53"/>
      <c r="K4" s="53"/>
    </row>
    <row r="5" spans="1:11" ht="16.5" x14ac:dyDescent="0.15">
      <c r="A5" s="50" t="s">
        <v>98</v>
      </c>
      <c r="B5" s="50">
        <f>SUM(D14:D23)</f>
        <v>3.5</v>
      </c>
      <c r="C5" s="50">
        <f>ROUND(B5*10000/$B$1,0)</f>
        <v>35000</v>
      </c>
      <c r="D5" s="50" t="e">
        <f>ROUND(B5*10000/$B$2,0)</f>
        <v>#DIV/0!</v>
      </c>
      <c r="E5" s="51"/>
      <c r="F5" s="52"/>
      <c r="G5" s="52"/>
      <c r="H5" s="53"/>
      <c r="I5" s="53"/>
      <c r="J5" s="53"/>
      <c r="K5" s="53"/>
    </row>
    <row r="6" spans="1:11" ht="16.5" x14ac:dyDescent="0.15">
      <c r="A6" s="50" t="s">
        <v>99</v>
      </c>
      <c r="B6" s="50">
        <v>0</v>
      </c>
      <c r="C6" s="50">
        <f>ROUND(B6*10000/$B$1,0)</f>
        <v>0</v>
      </c>
      <c r="D6" s="50" t="e">
        <f>ROUND(B6*10000/$B$2,0)</f>
        <v>#DIV/0!</v>
      </c>
      <c r="E6" s="51"/>
      <c r="F6" s="52"/>
      <c r="G6" s="52"/>
      <c r="H6" s="53"/>
      <c r="I6" s="53"/>
      <c r="J6" s="53"/>
      <c r="K6" s="53"/>
    </row>
    <row r="7" spans="1:11" ht="16.5" x14ac:dyDescent="0.15">
      <c r="A7" s="50" t="s">
        <v>100</v>
      </c>
      <c r="B7" s="50">
        <f>SUM(H14:H23)</f>
        <v>0</v>
      </c>
      <c r="C7" s="50">
        <f>ROUND(B7*10000/$B$1,0)</f>
        <v>0</v>
      </c>
      <c r="D7" s="50" t="e">
        <f>ROUND(B7*10000/$B$2,0)</f>
        <v>#DIV/0!</v>
      </c>
      <c r="E7" s="51"/>
      <c r="F7" s="52"/>
      <c r="G7" s="52"/>
      <c r="H7" s="53"/>
      <c r="I7" s="53"/>
      <c r="J7" s="53"/>
      <c r="K7" s="53"/>
    </row>
    <row r="8" spans="1:11" ht="16.5" x14ac:dyDescent="0.15">
      <c r="A8" s="50" t="s">
        <v>101</v>
      </c>
      <c r="B8" s="50">
        <f>SUM(I14:I23)</f>
        <v>0</v>
      </c>
      <c r="C8" s="50">
        <f>ROUND(B8*10000/$B$1,0)</f>
        <v>0</v>
      </c>
      <c r="D8" s="50" t="e">
        <f>ROUND(B8*10000/$B$2,0)</f>
        <v>#DIV/0!</v>
      </c>
      <c r="E8" s="51"/>
      <c r="F8" s="52"/>
      <c r="G8" s="52"/>
      <c r="H8" s="53"/>
      <c r="I8" s="53"/>
      <c r="J8" s="53"/>
      <c r="K8" s="53"/>
    </row>
    <row r="9" spans="1:11" ht="16.5" x14ac:dyDescent="0.15">
      <c r="A9" s="50" t="s">
        <v>102</v>
      </c>
      <c r="B9" s="56"/>
      <c r="C9" s="51"/>
      <c r="D9" s="51"/>
      <c r="E9" s="51"/>
      <c r="F9" s="52"/>
      <c r="G9" s="52"/>
      <c r="H9" s="53"/>
      <c r="I9" s="53"/>
      <c r="J9" s="53"/>
      <c r="K9" s="53"/>
    </row>
    <row r="10" spans="1:11" ht="16.5" x14ac:dyDescent="0.15">
      <c r="A10" s="50" t="s">
        <v>103</v>
      </c>
      <c r="B10" s="57">
        <f>AVERAGE(测算表!C17:L17)/30</f>
        <v>2.3416666666666668</v>
      </c>
      <c r="C10" s="51"/>
      <c r="D10" s="51"/>
      <c r="E10" s="51"/>
      <c r="F10" s="52"/>
      <c r="G10" s="52"/>
      <c r="H10" s="53"/>
      <c r="I10" s="53"/>
      <c r="J10" s="53"/>
      <c r="K10" s="53"/>
    </row>
    <row r="11" spans="1:11" ht="16.5" x14ac:dyDescent="0.15">
      <c r="A11" s="50" t="s">
        <v>104</v>
      </c>
      <c r="B11" s="56"/>
      <c r="C11" s="51"/>
      <c r="D11" s="51"/>
      <c r="E11" s="51"/>
      <c r="F11" s="52"/>
      <c r="G11" s="52"/>
      <c r="H11" s="53"/>
      <c r="I11" s="53"/>
      <c r="J11" s="53"/>
      <c r="K11" s="53"/>
    </row>
    <row r="12" spans="1:11" ht="16.5" x14ac:dyDescent="0.15">
      <c r="A12" s="51"/>
      <c r="B12" s="51"/>
      <c r="C12" s="51"/>
      <c r="D12" s="51"/>
      <c r="E12" s="51"/>
      <c r="F12" s="52"/>
      <c r="G12" s="52"/>
      <c r="H12" s="53"/>
      <c r="I12" s="53"/>
      <c r="J12" s="53"/>
      <c r="K12" s="53"/>
    </row>
    <row r="13" spans="1:11" ht="33" x14ac:dyDescent="0.15">
      <c r="A13" s="58" t="s">
        <v>105</v>
      </c>
      <c r="B13" s="59" t="s">
        <v>91</v>
      </c>
      <c r="C13" s="59" t="s">
        <v>92</v>
      </c>
      <c r="D13" s="59" t="s">
        <v>106</v>
      </c>
      <c r="E13" s="50" t="s">
        <v>96</v>
      </c>
      <c r="F13" s="50" t="s">
        <v>97</v>
      </c>
      <c r="G13" s="59" t="s">
        <v>107</v>
      </c>
      <c r="H13" s="59" t="s">
        <v>108</v>
      </c>
      <c r="I13" s="59" t="s">
        <v>109</v>
      </c>
      <c r="J13" s="52"/>
      <c r="K13" s="53"/>
    </row>
    <row r="14" spans="1:11" ht="16.5" x14ac:dyDescent="0.15">
      <c r="A14" s="60" t="s">
        <v>110</v>
      </c>
      <c r="B14" s="61">
        <f>B1</f>
        <v>1</v>
      </c>
      <c r="C14" s="61">
        <f>[1]结果表!C118</f>
        <v>0</v>
      </c>
      <c r="D14" s="61">
        <f>B14*E14/10000</f>
        <v>3.5</v>
      </c>
      <c r="E14" s="61">
        <v>35000</v>
      </c>
      <c r="F14" s="61" t="e">
        <f>ROUND(D14*10000/C14,0)</f>
        <v>#DIV/0!</v>
      </c>
      <c r="G14" s="61">
        <v>0</v>
      </c>
      <c r="H14" s="61" t="str">
        <f>[1]结果表!D124</f>
        <v>——</v>
      </c>
      <c r="I14" s="61" t="str">
        <f>[1]结果表!D126</f>
        <v>——</v>
      </c>
      <c r="J14" s="52"/>
      <c r="K14" s="53"/>
    </row>
    <row r="15" spans="1:11" ht="16.5" x14ac:dyDescent="0.15">
      <c r="A15" s="60" t="s">
        <v>111</v>
      </c>
      <c r="B15" s="62"/>
      <c r="C15" s="62"/>
      <c r="D15" s="62"/>
      <c r="E15" s="61" t="e">
        <f t="shared" ref="E15:E23" si="0">ROUND(D15*10000/B15,0)</f>
        <v>#DIV/0!</v>
      </c>
      <c r="F15" s="61" t="e">
        <f t="shared" ref="F15:F23" si="1">ROUND(D15*10000/C15,0)</f>
        <v>#DIV/0!</v>
      </c>
      <c r="G15" s="63"/>
      <c r="H15" s="63"/>
      <c r="I15" s="62"/>
      <c r="J15" s="52"/>
      <c r="K15" s="53"/>
    </row>
    <row r="16" spans="1:11" ht="16.5" x14ac:dyDescent="0.15">
      <c r="A16" s="60" t="s">
        <v>112</v>
      </c>
      <c r="B16" s="62"/>
      <c r="C16" s="62"/>
      <c r="D16" s="62"/>
      <c r="E16" s="61" t="e">
        <f t="shared" si="0"/>
        <v>#DIV/0!</v>
      </c>
      <c r="F16" s="61" t="e">
        <f t="shared" si="1"/>
        <v>#DIV/0!</v>
      </c>
      <c r="G16" s="63"/>
      <c r="H16" s="63"/>
      <c r="I16" s="62"/>
      <c r="J16" s="53"/>
      <c r="K16" s="53"/>
    </row>
    <row r="17" spans="1:11" ht="16.5" x14ac:dyDescent="0.15">
      <c r="A17" s="60" t="s">
        <v>113</v>
      </c>
      <c r="B17" s="62"/>
      <c r="C17" s="62"/>
      <c r="D17" s="62"/>
      <c r="E17" s="61" t="e">
        <f t="shared" si="0"/>
        <v>#DIV/0!</v>
      </c>
      <c r="F17" s="61" t="e">
        <f t="shared" si="1"/>
        <v>#DIV/0!</v>
      </c>
      <c r="G17" s="63"/>
      <c r="H17" s="63"/>
      <c r="I17" s="62"/>
      <c r="J17" s="53"/>
      <c r="K17" s="53"/>
    </row>
    <row r="18" spans="1:11" ht="16.5" x14ac:dyDescent="0.15">
      <c r="A18" s="60" t="s">
        <v>114</v>
      </c>
      <c r="B18" s="62"/>
      <c r="C18" s="62"/>
      <c r="D18" s="62"/>
      <c r="E18" s="61" t="e">
        <f t="shared" si="0"/>
        <v>#DIV/0!</v>
      </c>
      <c r="F18" s="61" t="e">
        <f t="shared" si="1"/>
        <v>#DIV/0!</v>
      </c>
      <c r="G18" s="62"/>
      <c r="H18" s="62"/>
      <c r="I18" s="62"/>
      <c r="J18" s="53"/>
      <c r="K18" s="53"/>
    </row>
    <row r="19" spans="1:11" ht="16.5" x14ac:dyDescent="0.15">
      <c r="A19" s="60" t="s">
        <v>115</v>
      </c>
      <c r="B19" s="62"/>
      <c r="C19" s="62"/>
      <c r="D19" s="62"/>
      <c r="E19" s="61" t="e">
        <f t="shared" si="0"/>
        <v>#DIV/0!</v>
      </c>
      <c r="F19" s="61" t="e">
        <f t="shared" si="1"/>
        <v>#DIV/0!</v>
      </c>
      <c r="G19" s="62"/>
      <c r="H19" s="62"/>
      <c r="I19" s="62"/>
      <c r="J19" s="53"/>
      <c r="K19" s="53"/>
    </row>
    <row r="20" spans="1:11" ht="16.5" x14ac:dyDescent="0.15">
      <c r="A20" s="60" t="s">
        <v>116</v>
      </c>
      <c r="B20" s="62"/>
      <c r="C20" s="62"/>
      <c r="D20" s="62"/>
      <c r="E20" s="61" t="e">
        <f t="shared" si="0"/>
        <v>#DIV/0!</v>
      </c>
      <c r="F20" s="61" t="e">
        <f t="shared" si="1"/>
        <v>#DIV/0!</v>
      </c>
      <c r="G20" s="62"/>
      <c r="H20" s="62"/>
      <c r="I20" s="62"/>
      <c r="J20" s="53"/>
      <c r="K20" s="53"/>
    </row>
    <row r="21" spans="1:11" ht="16.5" x14ac:dyDescent="0.15">
      <c r="A21" s="60" t="s">
        <v>117</v>
      </c>
      <c r="B21" s="62"/>
      <c r="C21" s="62"/>
      <c r="D21" s="62"/>
      <c r="E21" s="61" t="e">
        <f t="shared" si="0"/>
        <v>#DIV/0!</v>
      </c>
      <c r="F21" s="61" t="e">
        <f t="shared" si="1"/>
        <v>#DIV/0!</v>
      </c>
      <c r="G21" s="62"/>
      <c r="H21" s="62"/>
      <c r="I21" s="62"/>
      <c r="J21" s="53"/>
      <c r="K21" s="53"/>
    </row>
    <row r="22" spans="1:11" ht="16.5" x14ac:dyDescent="0.15">
      <c r="A22" s="60" t="s">
        <v>118</v>
      </c>
      <c r="B22" s="62"/>
      <c r="C22" s="62"/>
      <c r="D22" s="62"/>
      <c r="E22" s="61" t="e">
        <f t="shared" si="0"/>
        <v>#DIV/0!</v>
      </c>
      <c r="F22" s="61" t="e">
        <f t="shared" si="1"/>
        <v>#DIV/0!</v>
      </c>
      <c r="G22" s="62"/>
      <c r="H22" s="62"/>
      <c r="I22" s="62"/>
      <c r="J22" s="53"/>
      <c r="K22" s="53"/>
    </row>
    <row r="23" spans="1:11" ht="16.5" x14ac:dyDescent="0.15">
      <c r="A23" s="60" t="s">
        <v>119</v>
      </c>
      <c r="B23" s="62"/>
      <c r="C23" s="62"/>
      <c r="D23" s="62"/>
      <c r="E23" s="56" t="e">
        <f t="shared" si="0"/>
        <v>#DIV/0!</v>
      </c>
      <c r="F23" s="56" t="e">
        <f t="shared" si="1"/>
        <v>#DIV/0!</v>
      </c>
      <c r="G23" s="62"/>
      <c r="H23" s="62"/>
      <c r="I23" s="62"/>
      <c r="J23" s="53"/>
      <c r="K23" s="53"/>
    </row>
    <row r="24" spans="1:11" x14ac:dyDescent="0.1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 x14ac:dyDescent="0.1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 x14ac:dyDescent="0.1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城研厂洼</vt:lpstr>
      <vt:lpstr>城研崇文门东大街</vt:lpstr>
      <vt:lpstr>测算表</vt:lpstr>
      <vt:lpstr>位置图</vt:lpstr>
      <vt:lpstr>Sheet1</vt:lpstr>
      <vt:lpstr>祁东家园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李博文</dc:creator>
  <cp:lastModifiedBy>chengy</cp:lastModifiedBy>
  <dcterms:created xsi:type="dcterms:W3CDTF">2019-07-26T01:22:00Z</dcterms:created>
  <dcterms:modified xsi:type="dcterms:W3CDTF">2022-12-27T03:18:49Z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