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现行\北辰新纪元-重估\最终\"/>
    </mc:Choice>
  </mc:AlternateContent>
  <bookViews>
    <workbookView xWindow="14025" yWindow="150" windowWidth="14580" windowHeight="1230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A29" i="74" l="1"/>
  <c r="C5" i="74" l="1"/>
  <c r="D14" i="7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44" i="79" l="1"/>
  <c r="S42" i="79"/>
  <c r="AA28" i="79"/>
  <c r="AD28" i="79" s="1"/>
  <c r="AD41" i="79"/>
  <c r="AD32" i="79"/>
  <c r="T34" i="79"/>
  <c r="W34" i="79" s="1"/>
  <c r="U40"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E72" i="71"/>
  <c r="U72" i="71"/>
  <c r="C72" i="71"/>
  <c r="T72" i="71" s="1"/>
  <c r="B72" i="71"/>
  <c r="S72" i="71"/>
  <c r="Q71" i="71"/>
  <c r="P71" i="71"/>
  <c r="O71" i="71"/>
  <c r="N71" i="71"/>
  <c r="B71" i="71"/>
  <c r="B70" i="71" s="1"/>
  <c r="Q70" i="71"/>
  <c r="P70" i="71"/>
  <c r="O70" i="71"/>
  <c r="N70" i="71"/>
  <c r="Q69" i="71"/>
  <c r="P69" i="71"/>
  <c r="O69" i="71"/>
  <c r="N69" i="71"/>
  <c r="D69" i="71"/>
  <c r="F68" i="71"/>
  <c r="F67" i="71" s="1"/>
  <c r="E68" i="71"/>
  <c r="E67"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s="1"/>
  <c r="B60" i="71" s="1"/>
  <c r="S60" i="71" s="1"/>
  <c r="D57" i="71"/>
  <c r="Q56" i="71"/>
  <c r="P56" i="71"/>
  <c r="O56" i="71"/>
  <c r="N56" i="71"/>
  <c r="Q55" i="71"/>
  <c r="P55" i="71"/>
  <c r="O55" i="71"/>
  <c r="N55" i="71"/>
  <c r="B56" i="71" s="1"/>
  <c r="S56" i="71" s="1"/>
  <c r="Q54" i="71"/>
  <c r="P54" i="71"/>
  <c r="O54" i="71"/>
  <c r="C55" i="71" s="1"/>
  <c r="N54" i="71"/>
  <c r="C54" i="71"/>
  <c r="Q53" i="71"/>
  <c r="F54" i="71" s="1"/>
  <c r="P53" i="71"/>
  <c r="E54" i="71"/>
  <c r="O53" i="71"/>
  <c r="N53" i="71"/>
  <c r="B54" i="71" s="1"/>
  <c r="B55" i="71" s="1"/>
  <c r="D53" i="71"/>
  <c r="Q52" i="71"/>
  <c r="P52" i="71"/>
  <c r="O52" i="71"/>
  <c r="N52" i="71"/>
  <c r="Q51" i="71"/>
  <c r="P51" i="71"/>
  <c r="O51" i="71"/>
  <c r="N51" i="71"/>
  <c r="Q50" i="71"/>
  <c r="P50" i="71"/>
  <c r="O50" i="71"/>
  <c r="N50" i="71"/>
  <c r="Q49" i="71"/>
  <c r="F50" i="71"/>
  <c r="P49" i="71"/>
  <c r="E50" i="71" s="1"/>
  <c r="O49" i="71"/>
  <c r="C50" i="71"/>
  <c r="C51" i="71" s="1"/>
  <c r="N49" i="71"/>
  <c r="B50" i="71" s="1"/>
  <c r="D49" i="71"/>
  <c r="T48" i="71"/>
  <c r="Q48" i="71"/>
  <c r="P48" i="71"/>
  <c r="O48" i="71"/>
  <c r="N48" i="71"/>
  <c r="D48" i="71"/>
  <c r="Q47" i="71"/>
  <c r="P47" i="71"/>
  <c r="O47" i="71"/>
  <c r="N47" i="71"/>
  <c r="Q46" i="71"/>
  <c r="P46" i="71"/>
  <c r="O46" i="71"/>
  <c r="C47" i="71" s="1"/>
  <c r="D47" i="71" s="1"/>
  <c r="N46" i="71"/>
  <c r="F46" i="71"/>
  <c r="F47" i="71" s="1"/>
  <c r="F48" i="71" s="1"/>
  <c r="V48" i="71" s="1"/>
  <c r="Q45" i="71"/>
  <c r="P45" i="71"/>
  <c r="E46" i="71" s="1"/>
  <c r="E47" i="71" s="1"/>
  <c r="E48" i="7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c r="B43" i="71"/>
  <c r="D41" i="71"/>
  <c r="Q40" i="71"/>
  <c r="P40" i="71"/>
  <c r="O40" i="71"/>
  <c r="N40" i="71"/>
  <c r="Q39" i="71"/>
  <c r="AB39" i="71" s="1"/>
  <c r="P39" i="71"/>
  <c r="AA38" i="71" s="1"/>
  <c r="O39" i="71"/>
  <c r="N39" i="71"/>
  <c r="X39" i="71" s="1"/>
  <c r="Q38" i="71"/>
  <c r="P38" i="71"/>
  <c r="O38" i="71"/>
  <c r="Y38" i="71" s="1"/>
  <c r="Z38" i="71" s="1"/>
  <c r="N38" i="71"/>
  <c r="X38" i="71" s="1"/>
  <c r="Q37" i="71"/>
  <c r="P37" i="71"/>
  <c r="AA36" i="71" s="1"/>
  <c r="O37" i="71"/>
  <c r="Y35" i="71" s="1"/>
  <c r="Z35" i="71" s="1"/>
  <c r="N37" i="71"/>
  <c r="D37" i="71"/>
  <c r="Q36" i="71"/>
  <c r="P36" i="71"/>
  <c r="O36" i="71"/>
  <c r="N36" i="71"/>
  <c r="X35" i="71" s="1"/>
  <c r="Q35" i="71"/>
  <c r="P35" i="71"/>
  <c r="O35" i="71"/>
  <c r="N35" i="71"/>
  <c r="Q34" i="71"/>
  <c r="P34" i="7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Y30" i="71" s="1"/>
  <c r="Z30" i="71" s="1"/>
  <c r="N30" i="71"/>
  <c r="Q29" i="71"/>
  <c r="F30" i="71" s="1"/>
  <c r="F31" i="71" s="1"/>
  <c r="F32" i="71" s="1"/>
  <c r="V32" i="71" s="1"/>
  <c r="P29" i="71"/>
  <c r="O29" i="71"/>
  <c r="N29" i="71"/>
  <c r="D29" i="71"/>
  <c r="O28" i="71"/>
  <c r="C28" i="71" s="1"/>
  <c r="N28" i="71"/>
  <c r="B30" i="71"/>
  <c r="B31" i="71"/>
  <c r="E30" i="71"/>
  <c r="E31" i="71"/>
  <c r="E32" i="71" s="1"/>
  <c r="U32" i="71" s="1"/>
  <c r="AA37" i="71"/>
  <c r="E34" i="71"/>
  <c r="C34" i="71"/>
  <c r="C38" i="71"/>
  <c r="D38" i="71" s="1"/>
  <c r="Y37" i="71"/>
  <c r="Z37" i="71" s="1"/>
  <c r="F51" i="71"/>
  <c r="F52" i="71" s="1"/>
  <c r="V52" i="71" s="1"/>
  <c r="B28" i="71"/>
  <c r="B27" i="71" s="1"/>
  <c r="B26" i="71"/>
  <c r="C39" i="71"/>
  <c r="D46" i="71"/>
  <c r="D50" i="71"/>
  <c r="P28" i="71"/>
  <c r="E28" i="71" s="1"/>
  <c r="E55" i="71"/>
  <c r="E56" i="71" s="1"/>
  <c r="U56" i="71" s="1"/>
  <c r="Q28" i="71"/>
  <c r="D54" i="71"/>
  <c r="D58" i="71"/>
  <c r="T68" i="71"/>
  <c r="O68" i="71"/>
  <c r="D68" i="71"/>
  <c r="C67" i="71"/>
  <c r="D67" i="71" s="1"/>
  <c r="Q68" i="71"/>
  <c r="C71" i="71"/>
  <c r="E71" i="71"/>
  <c r="E70" i="71"/>
  <c r="D72" i="71"/>
  <c r="C75" i="71"/>
  <c r="D76" i="71"/>
  <c r="C79" i="71"/>
  <c r="D79" i="71" s="1"/>
  <c r="D80" i="71"/>
  <c r="C87" i="71"/>
  <c r="C86" i="71" s="1"/>
  <c r="D86" i="71" s="1"/>
  <c r="S28" i="71"/>
  <c r="F28" i="71"/>
  <c r="F27" i="71"/>
  <c r="F26" i="71"/>
  <c r="AA27" i="71"/>
  <c r="D75" i="71"/>
  <c r="C74" i="71"/>
  <c r="D74" i="71" s="1"/>
  <c r="D8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25" i="40"/>
  <c r="H25" i="40"/>
  <c r="J25" i="40"/>
  <c r="H29" i="39"/>
  <c r="AB29" i="39" s="1"/>
  <c r="J29" i="39"/>
  <c r="AC29" i="39" s="1"/>
  <c r="J18" i="36"/>
  <c r="AC18" i="36" s="1"/>
  <c r="H18" i="35"/>
  <c r="AB18" i="35" s="1"/>
  <c r="J18" i="35"/>
  <c r="H21" i="37"/>
  <c r="AB21" i="37" s="1"/>
  <c r="F21" i="37"/>
  <c r="AA21" i="37" s="1"/>
  <c r="H21" i="34"/>
  <c r="AB21" i="34" s="1"/>
  <c r="H21" i="33"/>
  <c r="U21" i="33" s="1"/>
  <c r="F21" i="33"/>
  <c r="AA21" i="33" s="1"/>
  <c r="H1" i="69"/>
  <c r="AC25" i="40"/>
  <c r="W25" i="40"/>
  <c r="W18" i="36"/>
  <c r="U21" i="37"/>
  <c r="U21" i="34"/>
  <c r="AB21" i="33"/>
  <c r="J21" i="37"/>
  <c r="J21" i="34"/>
  <c r="W21" i="34" s="1"/>
  <c r="J21" i="33"/>
  <c r="W21" i="33" s="1"/>
  <c r="H21" i="21"/>
  <c r="U21" i="21" s="1"/>
  <c r="F38" i="69"/>
  <c r="E37" i="69"/>
  <c r="F36" i="69"/>
  <c r="F35" i="69"/>
  <c r="F21" i="69"/>
  <c r="F40" i="69" s="1"/>
  <c r="F20" i="69"/>
  <c r="F39" i="69" s="1"/>
  <c r="E10" i="69"/>
  <c r="E9" i="69"/>
  <c r="J21" i="21"/>
  <c r="W21" i="21" s="1"/>
  <c r="C40" i="69"/>
  <c r="F38" i="68"/>
  <c r="E37" i="68"/>
  <c r="F36" i="68"/>
  <c r="F35" i="68"/>
  <c r="F21" i="68"/>
  <c r="F40" i="68" s="1"/>
  <c r="C21" i="68"/>
  <c r="F20" i="68"/>
  <c r="F39" i="68" s="1"/>
  <c r="E10" i="68"/>
  <c r="E9" i="68"/>
  <c r="C7" i="68"/>
  <c r="C5" i="68" s="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A55" i="3" s="1"/>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L146" i="3" s="1"/>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L135" i="3" s="1"/>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L298" i="3" s="1"/>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A288" i="3" s="1"/>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A286" i="3" s="1"/>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A275" i="3" s="1"/>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A270" i="3" s="1"/>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A248" i="3" s="1"/>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L222" i="3" s="1"/>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A385" i="3" s="1"/>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L479" i="3" s="1"/>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A473" i="3" s="1"/>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A470" i="3" s="1"/>
  <c r="BE470" i="3"/>
  <c r="BD470" i="3"/>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L462" i="3" s="1"/>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L458" i="3" s="1"/>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L406" i="3" s="1"/>
  <c r="BM406" i="3"/>
  <c r="BK406" i="3"/>
  <c r="BJ406" i="3"/>
  <c r="BI406" i="3"/>
  <c r="BH406" i="3"/>
  <c r="BG406" i="3"/>
  <c r="BA406" i="3" s="1"/>
  <c r="AZ406" i="3" s="1"/>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A402" i="3" s="1"/>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A400" i="3" s="1"/>
  <c r="BF400" i="3"/>
  <c r="BE400" i="3"/>
  <c r="BD400" i="3"/>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A493" i="3" s="1"/>
  <c r="BJ493" i="3"/>
  <c r="BK493" i="3"/>
  <c r="BM493" i="3"/>
  <c r="BN493" i="3"/>
  <c r="BO493" i="3"/>
  <c r="BP493" i="3"/>
  <c r="BR493" i="3"/>
  <c r="BS493" i="3"/>
  <c r="BT493" i="3"/>
  <c r="H494" i="3"/>
  <c r="AC494" i="3"/>
  <c r="BB494" i="3"/>
  <c r="BC494" i="3"/>
  <c r="BD494" i="3"/>
  <c r="BE494" i="3"/>
  <c r="BF494" i="3"/>
  <c r="BA494" i="3" s="1"/>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A498" i="3" s="1"/>
  <c r="AZ498" i="3" s="1"/>
  <c r="BI498" i="3"/>
  <c r="BJ498" i="3"/>
  <c r="BK498" i="3"/>
  <c r="BM498" i="3"/>
  <c r="BN498" i="3"/>
  <c r="BO498" i="3"/>
  <c r="BP498" i="3"/>
  <c r="BQ498" i="3"/>
  <c r="BL498" i="3" s="1"/>
  <c r="BR498" i="3"/>
  <c r="BS498" i="3"/>
  <c r="BT498" i="3"/>
  <c r="H499" i="3"/>
  <c r="AC499" i="3"/>
  <c r="BB499" i="3"/>
  <c r="BC499" i="3"/>
  <c r="BD499" i="3"/>
  <c r="BE499" i="3"/>
  <c r="BF499" i="3"/>
  <c r="BG499" i="3"/>
  <c r="BH499" i="3"/>
  <c r="BI499" i="3"/>
  <c r="BJ499" i="3"/>
  <c r="BK499" i="3"/>
  <c r="BM499" i="3"/>
  <c r="BL499" i="3" s="1"/>
  <c r="BN499" i="3"/>
  <c r="BO499" i="3"/>
  <c r="BP499" i="3"/>
  <c r="BR499" i="3"/>
  <c r="BS499" i="3"/>
  <c r="BT499" i="3"/>
  <c r="H500" i="3"/>
  <c r="AC500" i="3"/>
  <c r="G500" i="3" s="1"/>
  <c r="BB500" i="3"/>
  <c r="BC500" i="3"/>
  <c r="BD500" i="3"/>
  <c r="BE500" i="3"/>
  <c r="BF500" i="3"/>
  <c r="BG500" i="3"/>
  <c r="BH500" i="3"/>
  <c r="BI500" i="3"/>
  <c r="BA500" i="3" s="1"/>
  <c r="BJ500" i="3"/>
  <c r="BK500" i="3"/>
  <c r="BM500" i="3"/>
  <c r="BN500" i="3"/>
  <c r="BO500" i="3"/>
  <c r="BP500" i="3"/>
  <c r="BQ500" i="3"/>
  <c r="BR500" i="3"/>
  <c r="BL500" i="3" s="1"/>
  <c r="AZ500" i="3" s="1"/>
  <c r="BS500" i="3"/>
  <c r="BT500" i="3"/>
  <c r="H501" i="3"/>
  <c r="AC501" i="3"/>
  <c r="BB501" i="3"/>
  <c r="BC501" i="3"/>
  <c r="BD501" i="3"/>
  <c r="BE501" i="3"/>
  <c r="BA501" i="3" s="1"/>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L502" i="3" s="1"/>
  <c r="AZ502" i="3" s="1"/>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AZ504" i="3" s="1"/>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A505" i="3" s="1"/>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A507" i="3" s="1"/>
  <c r="BI507" i="3"/>
  <c r="BJ507" i="3"/>
  <c r="BK507" i="3"/>
  <c r="BM507" i="3"/>
  <c r="BN507" i="3"/>
  <c r="BO507" i="3"/>
  <c r="BP507" i="3"/>
  <c r="BR507" i="3"/>
  <c r="BS507" i="3"/>
  <c r="BT507" i="3"/>
  <c r="H508" i="3"/>
  <c r="AC508" i="3"/>
  <c r="BB508" i="3"/>
  <c r="BC508" i="3"/>
  <c r="BD508" i="3"/>
  <c r="BE508" i="3"/>
  <c r="BA508" i="3" s="1"/>
  <c r="AZ508" i="3" s="1"/>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L510" i="3" s="1"/>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L512" i="3" s="1"/>
  <c r="BR512" i="3"/>
  <c r="BS512" i="3"/>
  <c r="BT512" i="3"/>
  <c r="H513" i="3"/>
  <c r="AC513" i="3"/>
  <c r="BB513" i="3"/>
  <c r="BC513" i="3"/>
  <c r="BD513" i="3"/>
  <c r="BA513" i="3" s="1"/>
  <c r="AZ513" i="3" s="1"/>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A514" i="3" s="1"/>
  <c r="BJ514" i="3"/>
  <c r="BK514" i="3"/>
  <c r="BM514" i="3"/>
  <c r="BN514" i="3"/>
  <c r="BO514" i="3"/>
  <c r="BP514" i="3"/>
  <c r="BQ514" i="3"/>
  <c r="BR514" i="3"/>
  <c r="BL514" i="3" s="1"/>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L516" i="3" s="1"/>
  <c r="BT516" i="3"/>
  <c r="H517" i="3"/>
  <c r="AC517" i="3"/>
  <c r="BB517" i="3"/>
  <c r="BC517" i="3"/>
  <c r="BD517" i="3"/>
  <c r="BE517" i="3"/>
  <c r="BF517" i="3"/>
  <c r="BA517" i="3" s="1"/>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A519" i="3" s="1"/>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A521" i="3" s="1"/>
  <c r="BJ521" i="3"/>
  <c r="BK521" i="3"/>
  <c r="BM521" i="3"/>
  <c r="BN521" i="3"/>
  <c r="BO521" i="3"/>
  <c r="BP521" i="3"/>
  <c r="BR521" i="3"/>
  <c r="BS521" i="3"/>
  <c r="BT521" i="3"/>
  <c r="H522" i="3"/>
  <c r="AC522" i="3"/>
  <c r="BB522" i="3"/>
  <c r="BC522" i="3"/>
  <c r="BD522" i="3"/>
  <c r="BE522" i="3"/>
  <c r="BF522" i="3"/>
  <c r="BA522" i="3" s="1"/>
  <c r="BG522" i="3"/>
  <c r="BH522" i="3"/>
  <c r="BI522" i="3"/>
  <c r="BJ522" i="3"/>
  <c r="BK522" i="3"/>
  <c r="BM522" i="3"/>
  <c r="BN522" i="3"/>
  <c r="BO522" i="3"/>
  <c r="BL522" i="3" s="1"/>
  <c r="AZ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A524" i="3" s="1"/>
  <c r="AZ524" i="3" s="1"/>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L526" i="3" s="1"/>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A528" i="3" s="1"/>
  <c r="AZ528" i="3" s="1"/>
  <c r="BJ528" i="3"/>
  <c r="BK528" i="3"/>
  <c r="BM528" i="3"/>
  <c r="BN528" i="3"/>
  <c r="BO528" i="3"/>
  <c r="BP528" i="3"/>
  <c r="BQ528" i="3"/>
  <c r="BR528" i="3"/>
  <c r="BL528" i="3" s="1"/>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BL532" i="3" s="1"/>
  <c r="H533" i="3"/>
  <c r="AC533" i="3"/>
  <c r="BB533" i="3"/>
  <c r="BC533" i="3"/>
  <c r="BD533" i="3"/>
  <c r="BE533" i="3"/>
  <c r="BF533" i="3"/>
  <c r="BG533" i="3"/>
  <c r="BA533" i="3" s="1"/>
  <c r="BH533" i="3"/>
  <c r="BI533" i="3"/>
  <c r="BJ533" i="3"/>
  <c r="BK533" i="3"/>
  <c r="BM533" i="3"/>
  <c r="BN533" i="3"/>
  <c r="BO533" i="3"/>
  <c r="BP533" i="3"/>
  <c r="BR533" i="3"/>
  <c r="BS533" i="3"/>
  <c r="BT533" i="3"/>
  <c r="H534" i="3"/>
  <c r="AC534" i="3"/>
  <c r="BB534" i="3"/>
  <c r="BC534" i="3"/>
  <c r="BD534" i="3"/>
  <c r="BA534" i="3" s="1"/>
  <c r="AZ534" i="3" s="1"/>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H5" i="3" s="1"/>
  <c r="BI535" i="3"/>
  <c r="BJ535" i="3"/>
  <c r="BK535" i="3"/>
  <c r="BM535" i="3"/>
  <c r="BN535" i="3"/>
  <c r="BO535" i="3"/>
  <c r="BP535" i="3"/>
  <c r="BR535" i="3"/>
  <c r="BS535" i="3"/>
  <c r="BT535" i="3"/>
  <c r="H536" i="3"/>
  <c r="AC536" i="3"/>
  <c r="BB536" i="3"/>
  <c r="BC536" i="3"/>
  <c r="BD536" i="3"/>
  <c r="BE536" i="3"/>
  <c r="BA536" i="3" s="1"/>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A537" i="3" s="1"/>
  <c r="BJ537" i="3"/>
  <c r="BK537" i="3"/>
  <c r="BM537" i="3"/>
  <c r="BN537" i="3"/>
  <c r="BO537" i="3"/>
  <c r="BP537" i="3"/>
  <c r="BR537" i="3"/>
  <c r="BS537" i="3"/>
  <c r="BT537" i="3"/>
  <c r="H538" i="3"/>
  <c r="AC538" i="3"/>
  <c r="BB538" i="3"/>
  <c r="BC538" i="3"/>
  <c r="BD538" i="3"/>
  <c r="BE538" i="3"/>
  <c r="BF538" i="3"/>
  <c r="BA538" i="3" s="1"/>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J5" i="3" s="1"/>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L540" i="3" s="1"/>
  <c r="AZ540" i="3" s="1"/>
  <c r="BQ540" i="3"/>
  <c r="BR540" i="3"/>
  <c r="BS540" i="3"/>
  <c r="BT540" i="3"/>
  <c r="H541" i="3"/>
  <c r="AC541" i="3"/>
  <c r="BB541" i="3"/>
  <c r="BC541" i="3"/>
  <c r="BD541" i="3"/>
  <c r="BE541" i="3"/>
  <c r="BF541" i="3"/>
  <c r="BG541" i="3"/>
  <c r="BH541" i="3"/>
  <c r="BI541" i="3"/>
  <c r="BJ541" i="3"/>
  <c r="BK541" i="3"/>
  <c r="BK5" i="3" s="1"/>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L542" i="3" s="1"/>
  <c r="BR542" i="3"/>
  <c r="BS542" i="3"/>
  <c r="BT542" i="3"/>
  <c r="H543" i="3"/>
  <c r="AC543" i="3"/>
  <c r="BB543" i="3"/>
  <c r="BC543" i="3"/>
  <c r="BD543" i="3"/>
  <c r="BA543" i="3" s="1"/>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A544" i="3" s="1"/>
  <c r="AZ544" i="3" s="1"/>
  <c r="BJ544" i="3"/>
  <c r="BK544" i="3"/>
  <c r="BM544" i="3"/>
  <c r="BN544" i="3"/>
  <c r="BO544" i="3"/>
  <c r="BP544" i="3"/>
  <c r="BQ544" i="3"/>
  <c r="BR544" i="3"/>
  <c r="BL544" i="3" s="1"/>
  <c r="BS544" i="3"/>
  <c r="BT544" i="3"/>
  <c r="H545" i="3"/>
  <c r="AC545" i="3"/>
  <c r="BB545" i="3"/>
  <c r="BC545" i="3"/>
  <c r="BD545" i="3"/>
  <c r="BE545" i="3"/>
  <c r="BA545" i="3" s="1"/>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A547" i="3" s="1"/>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A549" i="3" s="1"/>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L551" i="3" s="1"/>
  <c r="BS551" i="3"/>
  <c r="BT551" i="3"/>
  <c r="H552" i="3"/>
  <c r="AC552" i="3"/>
  <c r="G552" i="3"/>
  <c r="BB552" i="3"/>
  <c r="BC552" i="3"/>
  <c r="BD552" i="3"/>
  <c r="BA552" i="3" s="1"/>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A553" i="3" s="1"/>
  <c r="BI553" i="3"/>
  <c r="BJ553" i="3"/>
  <c r="BK553" i="3"/>
  <c r="BM553" i="3"/>
  <c r="BN553" i="3"/>
  <c r="BO553" i="3"/>
  <c r="BP553" i="3"/>
  <c r="BR553" i="3"/>
  <c r="BS553" i="3"/>
  <c r="BT553" i="3"/>
  <c r="H554" i="3"/>
  <c r="AC554" i="3"/>
  <c r="BB554" i="3"/>
  <c r="BC554" i="3"/>
  <c r="BD554" i="3"/>
  <c r="BE554" i="3"/>
  <c r="BA554" i="3" s="1"/>
  <c r="AZ554" i="3" s="1"/>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A555" i="3" s="1"/>
  <c r="BJ555" i="3"/>
  <c r="BK555" i="3"/>
  <c r="BM555" i="3"/>
  <c r="BN555" i="3"/>
  <c r="BO555" i="3"/>
  <c r="BP555" i="3"/>
  <c r="BR555" i="3"/>
  <c r="BS555" i="3"/>
  <c r="BL555" i="3" s="1"/>
  <c r="BT555" i="3"/>
  <c r="H556" i="3"/>
  <c r="AC556" i="3"/>
  <c r="G556" i="3"/>
  <c r="BB556" i="3"/>
  <c r="BC556" i="3"/>
  <c r="BD556" i="3"/>
  <c r="BE556" i="3"/>
  <c r="BF556" i="3"/>
  <c r="BG556" i="3"/>
  <c r="BH556" i="3"/>
  <c r="BI556" i="3"/>
  <c r="BJ556" i="3"/>
  <c r="BK556" i="3"/>
  <c r="BM556" i="3"/>
  <c r="BN556" i="3"/>
  <c r="BL556" i="3" s="1"/>
  <c r="BO556" i="3"/>
  <c r="BP556" i="3"/>
  <c r="BQ556" i="3"/>
  <c r="BR556" i="3"/>
  <c r="BS556" i="3"/>
  <c r="BT556" i="3"/>
  <c r="H557" i="3"/>
  <c r="BB557" i="3"/>
  <c r="BA557" i="3" s="1"/>
  <c r="AZ557" i="3" s="1"/>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L558" i="3" s="1"/>
  <c r="BQ558" i="3"/>
  <c r="BR558" i="3"/>
  <c r="BS558" i="3"/>
  <c r="BT558" i="3"/>
  <c r="H559" i="3"/>
  <c r="AC559" i="3"/>
  <c r="BB559" i="3"/>
  <c r="BC559" i="3"/>
  <c r="BA559" i="3" s="1"/>
  <c r="AZ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A560" i="3" s="1"/>
  <c r="BI560" i="3"/>
  <c r="BJ560" i="3"/>
  <c r="BK560" i="3"/>
  <c r="BM560" i="3"/>
  <c r="BN560" i="3"/>
  <c r="BO560" i="3"/>
  <c r="BP560" i="3"/>
  <c r="BQ560" i="3"/>
  <c r="BL560" i="3" s="1"/>
  <c r="AZ560" i="3" s="1"/>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L562" i="3" s="1"/>
  <c r="BS562" i="3"/>
  <c r="BT562" i="3"/>
  <c r="H563" i="3"/>
  <c r="AC563" i="3"/>
  <c r="BB563" i="3"/>
  <c r="BC563" i="3"/>
  <c r="BD563" i="3"/>
  <c r="BE563" i="3"/>
  <c r="BA563" i="3" s="1"/>
  <c r="AZ563" i="3" s="1"/>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L564" i="3" s="1"/>
  <c r="BT564" i="3"/>
  <c r="H565" i="3"/>
  <c r="AC565" i="3"/>
  <c r="BB565" i="3"/>
  <c r="BC565" i="3"/>
  <c r="BD565" i="3"/>
  <c r="BE565" i="3"/>
  <c r="BF565" i="3"/>
  <c r="BA565" i="3" s="1"/>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E114" i="34" s="1"/>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J34" i="36" s="1"/>
  <c r="W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c r="G64" i="36" s="1"/>
  <c r="J16" i="36"/>
  <c r="W16" i="36" s="1"/>
  <c r="D62" i="36"/>
  <c r="E62" i="36" s="1"/>
  <c r="F62" i="36" s="1"/>
  <c r="G62" i="36" s="1"/>
  <c r="B59" i="36"/>
  <c r="B57" i="36"/>
  <c r="J12" i="36"/>
  <c r="B55" i="36"/>
  <c r="C51" i="36"/>
  <c r="P37" i="36"/>
  <c r="P36" i="36"/>
  <c r="V35" i="36"/>
  <c r="T35" i="36"/>
  <c r="R35" i="36"/>
  <c r="P35" i="36"/>
  <c r="Q34" i="36"/>
  <c r="Z34" i="36"/>
  <c r="Q33" i="36"/>
  <c r="Z33" i="36" s="1"/>
  <c r="Q32" i="36"/>
  <c r="Z32" i="36" s="1"/>
  <c r="Q31" i="36"/>
  <c r="Z31" i="36" s="1"/>
  <c r="Q30" i="36"/>
  <c r="Z30" i="36"/>
  <c r="AC30" i="36"/>
  <c r="Q29" i="36"/>
  <c r="Z29" i="36" s="1"/>
  <c r="Q28" i="36"/>
  <c r="Z28" i="36" s="1"/>
  <c r="J28" i="36"/>
  <c r="AC28" i="36" s="1"/>
  <c r="Q27" i="36"/>
  <c r="Z27" i="36" s="1"/>
  <c r="Q26" i="36"/>
  <c r="Z26" i="36" s="1"/>
  <c r="H26" i="36"/>
  <c r="AB26" i="36" s="1"/>
  <c r="Q25" i="36"/>
  <c r="Z25" i="36" s="1"/>
  <c r="Q24" i="36"/>
  <c r="Z24" i="36"/>
  <c r="H24" i="36"/>
  <c r="AB24" i="36" s="1"/>
  <c r="Q23" i="36"/>
  <c r="Z23" i="36"/>
  <c r="J23" i="36"/>
  <c r="AC23" i="36" s="1"/>
  <c r="Q22" i="36"/>
  <c r="Z22" i="36"/>
  <c r="J22" i="36"/>
  <c r="AC22" i="36"/>
  <c r="Q20" i="36"/>
  <c r="Z20" i="36" s="1"/>
  <c r="Q16" i="36"/>
  <c r="Z16" i="36" s="1"/>
  <c r="Q14" i="36"/>
  <c r="Z14" i="36" s="1"/>
  <c r="Q13" i="36"/>
  <c r="Z13" i="36"/>
  <c r="Q12" i="36"/>
  <c r="Z12" i="36" s="1"/>
  <c r="Q11" i="36"/>
  <c r="Z11" i="36"/>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c r="AB36" i="35" s="1"/>
  <c r="B99" i="35"/>
  <c r="B97" i="35"/>
  <c r="H34" i="35" s="1"/>
  <c r="B77" i="35"/>
  <c r="B75" i="35"/>
  <c r="J24" i="35" s="1"/>
  <c r="AC24" i="35"/>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s="1"/>
  <c r="P39" i="35"/>
  <c r="P38" i="35"/>
  <c r="V37" i="35"/>
  <c r="T37" i="35"/>
  <c r="R37" i="35"/>
  <c r="P37" i="35"/>
  <c r="Q36" i="35"/>
  <c r="Z36" i="35" s="1"/>
  <c r="J36" i="35"/>
  <c r="AC36" i="35" s="1"/>
  <c r="Q35" i="35"/>
  <c r="Z35" i="35" s="1"/>
  <c r="Q34" i="35"/>
  <c r="Z34" i="35" s="1"/>
  <c r="AB34" i="35"/>
  <c r="Q33" i="35"/>
  <c r="Z33" i="35" s="1"/>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c r="Q44" i="34"/>
  <c r="Z44" i="34"/>
  <c r="Q43" i="34"/>
  <c r="Z43" i="34" s="1"/>
  <c r="Q42" i="34"/>
  <c r="Z42" i="34" s="1"/>
  <c r="Q41" i="34"/>
  <c r="Z41" i="34"/>
  <c r="Q40" i="34"/>
  <c r="Z40" i="34"/>
  <c r="Q39" i="34"/>
  <c r="Z39" i="34" s="1"/>
  <c r="H39" i="34"/>
  <c r="AB39" i="34" s="1"/>
  <c r="Q38" i="34"/>
  <c r="Z38" i="34"/>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c r="J39" i="33"/>
  <c r="Q38" i="33"/>
  <c r="Z38" i="33" s="1"/>
  <c r="J38" i="33"/>
  <c r="AC38" i="33" s="1"/>
  <c r="H38" i="33"/>
  <c r="AB38" i="33"/>
  <c r="F38" i="33"/>
  <c r="AA38" i="33" s="1"/>
  <c r="Q37" i="33"/>
  <c r="Z37" i="33" s="1"/>
  <c r="Q36" i="33"/>
  <c r="Z36" i="33" s="1"/>
  <c r="Q35" i="33"/>
  <c r="Z35" i="33"/>
  <c r="H35" i="33"/>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c r="W45" i="21" s="1"/>
  <c r="B126" i="21"/>
  <c r="B98" i="21"/>
  <c r="H31" i="21" s="1"/>
  <c r="B96" i="21"/>
  <c r="B94" i="21"/>
  <c r="J29" i="21" s="1"/>
  <c r="AC29" i="21"/>
  <c r="B92" i="21"/>
  <c r="B90" i="21"/>
  <c r="J27" i="21"/>
  <c r="W27" i="21" s="1"/>
  <c r="B74" i="21"/>
  <c r="B72" i="21"/>
  <c r="H13" i="21" s="1"/>
  <c r="B70" i="21"/>
  <c r="F12" i="21" s="1"/>
  <c r="C19" i="21"/>
  <c r="C17" i="21"/>
  <c r="C23" i="21"/>
  <c r="Q9" i="21"/>
  <c r="Z9" i="21"/>
  <c r="Q10" i="21"/>
  <c r="Z10" i="21" s="1"/>
  <c r="Q11" i="21"/>
  <c r="Z11" i="21"/>
  <c r="Q12" i="21"/>
  <c r="Z12" i="21"/>
  <c r="Q13" i="21"/>
  <c r="Z13" i="21"/>
  <c r="Q14" i="21"/>
  <c r="Z14" i="21" s="1"/>
  <c r="Q15" i="21"/>
  <c r="Z15" i="21" s="1"/>
  <c r="Q17" i="21"/>
  <c r="Z17" i="21"/>
  <c r="Q19" i="21"/>
  <c r="Z19" i="21"/>
  <c r="Q23" i="21"/>
  <c r="Z23" i="21" s="1"/>
  <c r="Q25" i="21"/>
  <c r="Z25" i="21"/>
  <c r="Q26" i="21"/>
  <c r="Z26" i="21"/>
  <c r="Q27" i="21"/>
  <c r="Z27" i="21"/>
  <c r="Q28" i="21"/>
  <c r="Z28" i="21" s="1"/>
  <c r="Q29" i="21"/>
  <c r="Z29" i="21"/>
  <c r="Q30" i="21"/>
  <c r="Z30" i="21"/>
  <c r="Q31" i="21"/>
  <c r="Z31" i="21"/>
  <c r="Q32" i="21"/>
  <c r="Z32" i="21" s="1"/>
  <c r="Q33" i="21"/>
  <c r="Z33" i="21" s="1"/>
  <c r="Q34" i="21"/>
  <c r="Z34" i="21"/>
  <c r="J35" i="21"/>
  <c r="W35" i="21"/>
  <c r="Q35" i="21"/>
  <c r="Z35" i="21" s="1"/>
  <c r="Q36" i="21"/>
  <c r="Z36" i="21"/>
  <c r="Q37" i="21"/>
  <c r="Z37" i="21"/>
  <c r="J38" i="21"/>
  <c r="W38" i="21"/>
  <c r="Q38" i="21"/>
  <c r="Z38" i="21" s="1"/>
  <c r="J39" i="21"/>
  <c r="AC39" i="21"/>
  <c r="Q39" i="21"/>
  <c r="Z39" i="21"/>
  <c r="H40" i="21"/>
  <c r="AB40" i="21"/>
  <c r="Q40" i="21"/>
  <c r="Z40" i="21" s="1"/>
  <c r="Q41" i="21"/>
  <c r="Z41" i="21" s="1"/>
  <c r="Q42" i="21"/>
  <c r="Z42" i="21"/>
  <c r="J43" i="21"/>
  <c r="AC43" i="21"/>
  <c r="Q43" i="21"/>
  <c r="Z43" i="21" s="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A585" i="3" s="1"/>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c r="J10" i="21"/>
  <c r="AC10" i="21" s="1"/>
  <c r="H26" i="21"/>
  <c r="AB26" i="21" s="1"/>
  <c r="AB19" i="21"/>
  <c r="J19" i="21"/>
  <c r="W19" i="21" s="1"/>
  <c r="J26" i="21"/>
  <c r="W26" i="21" s="1"/>
  <c r="F26" i="21"/>
  <c r="S26" i="21" s="1"/>
  <c r="AB41" i="21"/>
  <c r="S41" i="21"/>
  <c r="AA41" i="21"/>
  <c r="F45" i="39"/>
  <c r="S45" i="39" s="1"/>
  <c r="F36" i="39"/>
  <c r="S36" i="39" s="1"/>
  <c r="H36" i="39"/>
  <c r="J35" i="39"/>
  <c r="AC35" i="39" s="1"/>
  <c r="J36" i="39"/>
  <c r="AC36" i="39" s="1"/>
  <c r="U9" i="39"/>
  <c r="W40" i="39"/>
  <c r="U30" i="37"/>
  <c r="W31" i="37"/>
  <c r="E103" i="37"/>
  <c r="F103" i="37" s="1"/>
  <c r="G103" i="37" s="1"/>
  <c r="H103" i="37" s="1"/>
  <c r="I103" i="37" s="1"/>
  <c r="J103" i="37" s="1"/>
  <c r="K103" i="37" s="1"/>
  <c r="L103" i="37" s="1"/>
  <c r="M103" i="37" s="1"/>
  <c r="F29" i="36"/>
  <c r="AA29" i="36" s="1"/>
  <c r="F16" i="36"/>
  <c r="AA16" i="36" s="1"/>
  <c r="W28" i="36"/>
  <c r="U31" i="36"/>
  <c r="J33" i="36"/>
  <c r="AC33" i="36" s="1"/>
  <c r="H22" i="35"/>
  <c r="AB22" i="35" s="1"/>
  <c r="W28" i="35"/>
  <c r="U31" i="35"/>
  <c r="W22" i="35"/>
  <c r="S31" i="35"/>
  <c r="U34" i="35"/>
  <c r="F36" i="34"/>
  <c r="J35" i="34"/>
  <c r="W9" i="34"/>
  <c r="H39" i="33"/>
  <c r="AB39" i="33" s="1"/>
  <c r="F26" i="33"/>
  <c r="AA26" i="33"/>
  <c r="U33" i="33"/>
  <c r="S40" i="33"/>
  <c r="W33" i="33"/>
  <c r="S27" i="35"/>
  <c r="F11" i="40"/>
  <c r="AA11" i="40" s="1"/>
  <c r="H11" i="40"/>
  <c r="AB11" i="40"/>
  <c r="W8" i="40"/>
  <c r="AB39" i="40"/>
  <c r="AA9" i="40"/>
  <c r="U9" i="40"/>
  <c r="S34"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F37" i="39"/>
  <c r="AA37" i="39"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J10" i="35"/>
  <c r="AC10" i="35"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30" i="21"/>
  <c r="W31" i="34"/>
  <c r="S11" i="36"/>
  <c r="AB46" i="34"/>
  <c r="S45" i="33"/>
  <c r="AC28" i="21"/>
  <c r="BA586" i="3"/>
  <c r="F17" i="21"/>
  <c r="AA17" i="21" s="1"/>
  <c r="H17" i="21"/>
  <c r="AB17" i="21" s="1"/>
  <c r="F15" i="21"/>
  <c r="S15" i="21" s="1"/>
  <c r="J41" i="39"/>
  <c r="W41" i="39" s="1"/>
  <c r="G540" i="3"/>
  <c r="G536" i="3"/>
  <c r="G535" i="3"/>
  <c r="G532" i="3"/>
  <c r="G531" i="3"/>
  <c r="G527" i="3"/>
  <c r="G523" i="3"/>
  <c r="G518" i="3"/>
  <c r="G510" i="3"/>
  <c r="G508" i="3"/>
  <c r="G504" i="3"/>
  <c r="G496" i="3"/>
  <c r="G584" i="3"/>
  <c r="G580" i="3"/>
  <c r="G576" i="3"/>
  <c r="G572" i="3"/>
  <c r="G568" i="3"/>
  <c r="G564" i="3"/>
  <c r="G554" i="3"/>
  <c r="G550" i="3"/>
  <c r="BL584" i="3"/>
  <c r="AZ584" i="3" s="1"/>
  <c r="BL580" i="3"/>
  <c r="BL576" i="3"/>
  <c r="BL572" i="3"/>
  <c r="BL568" i="3"/>
  <c r="BL546" i="3"/>
  <c r="BL538" i="3"/>
  <c r="BL530" i="3"/>
  <c r="BL582" i="3"/>
  <c r="BL578" i="3"/>
  <c r="BL574" i="3"/>
  <c r="BL570" i="3"/>
  <c r="BL566" i="3"/>
  <c r="G533" i="3"/>
  <c r="G529" i="3"/>
  <c r="G525" i="3"/>
  <c r="BL518" i="3"/>
  <c r="BA584" i="3"/>
  <c r="BA582" i="3"/>
  <c r="AZ582" i="3" s="1"/>
  <c r="BA580" i="3"/>
  <c r="AZ580" i="3" s="1"/>
  <c r="BA578" i="3"/>
  <c r="BA576" i="3"/>
  <c r="BA574" i="3"/>
  <c r="AZ574" i="3" s="1"/>
  <c r="BA572" i="3"/>
  <c r="AZ572" i="3" s="1"/>
  <c r="BA570" i="3"/>
  <c r="BA568" i="3"/>
  <c r="BA566" i="3"/>
  <c r="AZ566" i="3" s="1"/>
  <c r="BA562" i="3"/>
  <c r="BA558" i="3"/>
  <c r="AZ558" i="3" s="1"/>
  <c r="BA556" i="3"/>
  <c r="AZ556" i="3" s="1"/>
  <c r="BA542" i="3"/>
  <c r="AZ542" i="3" s="1"/>
  <c r="BA540" i="3"/>
  <c r="AZ538" i="3"/>
  <c r="AZ536" i="3"/>
  <c r="BA520" i="3"/>
  <c r="BA516" i="3"/>
  <c r="AZ516" i="3" s="1"/>
  <c r="BA512" i="3"/>
  <c r="BA510" i="3"/>
  <c r="BA496" i="3"/>
  <c r="BA587" i="3"/>
  <c r="BA583" i="3"/>
  <c r="BA581" i="3"/>
  <c r="BA579" i="3"/>
  <c r="AZ579" i="3" s="1"/>
  <c r="BA577" i="3"/>
  <c r="BA575" i="3"/>
  <c r="BA573" i="3"/>
  <c r="BA571" i="3"/>
  <c r="BA569" i="3"/>
  <c r="BA567" i="3"/>
  <c r="BA539" i="3"/>
  <c r="BA535" i="3"/>
  <c r="BA531" i="3"/>
  <c r="BA527" i="3"/>
  <c r="BA503" i="3"/>
  <c r="BA499" i="3"/>
  <c r="AZ499" i="3" s="1"/>
  <c r="BA495" i="3"/>
  <c r="G583" i="3"/>
  <c r="G581" i="3"/>
  <c r="G579" i="3"/>
  <c r="G577" i="3"/>
  <c r="G575" i="3"/>
  <c r="G573" i="3"/>
  <c r="G571" i="3"/>
  <c r="G569" i="3"/>
  <c r="G567" i="3"/>
  <c r="G565" i="3"/>
  <c r="G563" i="3"/>
  <c r="G561" i="3"/>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Q563" i="3"/>
  <c r="BL563" i="3"/>
  <c r="BQ561" i="3"/>
  <c r="BL561" i="3"/>
  <c r="AZ561" i="3" s="1"/>
  <c r="BQ559" i="3"/>
  <c r="BL559" i="3" s="1"/>
  <c r="G559" i="3"/>
  <c r="G549" i="3"/>
  <c r="G547" i="3"/>
  <c r="G545" i="3"/>
  <c r="G543" i="3"/>
  <c r="G541" i="3"/>
  <c r="G539" i="3"/>
  <c r="BQ555" i="3"/>
  <c r="BQ553" i="3"/>
  <c r="BQ551" i="3"/>
  <c r="BQ549" i="3"/>
  <c r="BQ547" i="3"/>
  <c r="BQ545" i="3"/>
  <c r="BL545" i="3"/>
  <c r="BQ543" i="3"/>
  <c r="BQ541" i="3"/>
  <c r="BL541" i="3"/>
  <c r="BQ539" i="3"/>
  <c r="BQ537" i="3"/>
  <c r="BQ535" i="3"/>
  <c r="BQ533" i="3"/>
  <c r="BL533" i="3"/>
  <c r="AZ533" i="3" s="1"/>
  <c r="BQ531" i="3"/>
  <c r="BQ529" i="3"/>
  <c r="BQ527" i="3"/>
  <c r="BQ525" i="3"/>
  <c r="BL525" i="3" s="1"/>
  <c r="BQ523" i="3"/>
  <c r="AC521" i="3"/>
  <c r="BQ521" i="3"/>
  <c r="BL521" i="3" s="1"/>
  <c r="AZ521" i="3" s="1"/>
  <c r="BL520" i="3"/>
  <c r="G519" i="3"/>
  <c r="G517" i="3"/>
  <c r="G515" i="3"/>
  <c r="G513" i="3"/>
  <c r="G511" i="3"/>
  <c r="BQ519" i="3"/>
  <c r="BQ517" i="3"/>
  <c r="BQ515" i="3"/>
  <c r="BL515" i="3" s="1"/>
  <c r="AZ515" i="3" s="1"/>
  <c r="BQ513" i="3"/>
  <c r="BL513" i="3"/>
  <c r="BQ511" i="3"/>
  <c r="BL511" i="3" s="1"/>
  <c r="AC509" i="3"/>
  <c r="BQ509" i="3"/>
  <c r="BL508" i="3"/>
  <c r="G507" i="3"/>
  <c r="G505" i="3"/>
  <c r="G503" i="3"/>
  <c r="G501" i="3"/>
  <c r="G499" i="3"/>
  <c r="G497" i="3"/>
  <c r="G495" i="3"/>
  <c r="BQ507" i="3"/>
  <c r="BQ505" i="3"/>
  <c r="BQ503" i="3"/>
  <c r="BL503" i="3" s="1"/>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26" i="37"/>
  <c r="W47" i="34"/>
  <c r="AC45" i="33"/>
  <c r="W44" i="33"/>
  <c r="U11"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5" i="3"/>
  <c r="H19" i="40"/>
  <c r="U19" i="40" s="1"/>
  <c r="F88" i="40"/>
  <c r="G88" i="40" s="1"/>
  <c r="F19" i="40"/>
  <c r="S19" i="40" s="1"/>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514"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AZ341" i="3" s="1"/>
  <c r="BA343" i="3"/>
  <c r="BA345" i="3"/>
  <c r="BL355" i="3"/>
  <c r="G356" i="3"/>
  <c r="BL357" i="3"/>
  <c r="BA359" i="3"/>
  <c r="BA360" i="3"/>
  <c r="BL360" i="3"/>
  <c r="G361" i="3"/>
  <c r="BA362" i="3"/>
  <c r="G370" i="3"/>
  <c r="BL371" i="3"/>
  <c r="G372" i="3"/>
  <c r="BL373" i="3"/>
  <c r="AZ373" i="3" s="1"/>
  <c r="BA375" i="3"/>
  <c r="AZ375" i="3" s="1"/>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BL168" i="3"/>
  <c r="AZ168" i="3" s="1"/>
  <c r="G169" i="3"/>
  <c r="BA171" i="3"/>
  <c r="BL172" i="3"/>
  <c r="G173" i="3"/>
  <c r="BA175" i="3"/>
  <c r="BL176" i="3"/>
  <c r="G177" i="3"/>
  <c r="BA179" i="3"/>
  <c r="BL180" i="3"/>
  <c r="AZ180" i="3"/>
  <c r="G181" i="3"/>
  <c r="BA183" i="3"/>
  <c r="BL184" i="3"/>
  <c r="G185" i="3"/>
  <c r="BA187" i="3"/>
  <c r="BL188" i="3"/>
  <c r="G189" i="3"/>
  <c r="BA191" i="3"/>
  <c r="BL192" i="3"/>
  <c r="G193" i="3"/>
  <c r="BA195" i="3"/>
  <c r="AZ195" i="3" s="1"/>
  <c r="BL196" i="3"/>
  <c r="G197" i="3"/>
  <c r="BA199" i="3"/>
  <c r="BL200" i="3"/>
  <c r="G201" i="3"/>
  <c r="BA203" i="3"/>
  <c r="BL204" i="3"/>
  <c r="AZ144" i="3"/>
  <c r="AZ12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AZ342" i="3" s="1"/>
  <c r="BL342" i="3"/>
  <c r="BA344" i="3"/>
  <c r="BL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BA390" i="3"/>
  <c r="BL390" i="3"/>
  <c r="G391" i="3"/>
  <c r="G394" i="3"/>
  <c r="BA16" i="3"/>
  <c r="AZ16" i="3" s="1"/>
  <c r="BL303" i="3"/>
  <c r="G304" i="3"/>
  <c r="BA306" i="3"/>
  <c r="BL307" i="3"/>
  <c r="G308" i="3"/>
  <c r="BA310" i="3"/>
  <c r="AZ310" i="3"/>
  <c r="BL311" i="3"/>
  <c r="G312" i="3"/>
  <c r="BA314" i="3"/>
  <c r="BL315" i="3"/>
  <c r="AZ315" i="3" s="1"/>
  <c r="G316" i="3"/>
  <c r="BA318" i="3"/>
  <c r="AZ318" i="3" s="1"/>
  <c r="BL319" i="3"/>
  <c r="G320" i="3"/>
  <c r="BA322" i="3"/>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BL358" i="3"/>
  <c r="G359" i="3"/>
  <c r="BA361" i="3"/>
  <c r="AZ361" i="3" s="1"/>
  <c r="BL362" i="3"/>
  <c r="AZ362" i="3" s="1"/>
  <c r="G363" i="3"/>
  <c r="BA365" i="3"/>
  <c r="BL366" i="3"/>
  <c r="G367" i="3"/>
  <c r="BA369" i="3"/>
  <c r="AZ369" i="3" s="1"/>
  <c r="BL370" i="3"/>
  <c r="G371" i="3"/>
  <c r="BA373" i="3"/>
  <c r="BL374" i="3"/>
  <c r="G375" i="3"/>
  <c r="BA377" i="3"/>
  <c r="AZ377" i="3" s="1"/>
  <c r="BA379" i="3"/>
  <c r="BL380" i="3"/>
  <c r="G381" i="3"/>
  <c r="BA383" i="3"/>
  <c r="BL384" i="3"/>
  <c r="G385" i="3"/>
  <c r="BA387" i="3"/>
  <c r="AZ387" i="3" s="1"/>
  <c r="BL388" i="3"/>
  <c r="G389" i="3"/>
  <c r="BA391" i="3"/>
  <c r="BL392" i="3"/>
  <c r="G393" i="3"/>
  <c r="BM5" i="3"/>
  <c r="BF5" i="3"/>
  <c r="BD5" i="3"/>
  <c r="AZ325" i="3"/>
  <c r="AZ506" i="3"/>
  <c r="G548" i="3"/>
  <c r="G538" i="3"/>
  <c r="G520" i="3"/>
  <c r="G502" i="3"/>
  <c r="BS5" i="3"/>
  <c r="BN5" i="3"/>
  <c r="BI5" i="3"/>
  <c r="BC5" i="3"/>
  <c r="G17" i="3"/>
  <c r="BA17" i="3"/>
  <c r="BT5" i="3"/>
  <c r="AZ356" i="3"/>
  <c r="BA15" i="3"/>
  <c r="BB5" i="3"/>
  <c r="BR5" i="3"/>
  <c r="AZ380" i="3"/>
  <c r="G509" i="3"/>
  <c r="BL493" i="3"/>
  <c r="AZ493" i="3"/>
  <c r="U36" i="40"/>
  <c r="F83" i="43"/>
  <c r="H85" i="43" s="1"/>
  <c r="F50" i="43"/>
  <c r="H54" i="43" s="1"/>
  <c r="F72" i="43"/>
  <c r="H75" i="43" s="1"/>
  <c r="U17" i="39"/>
  <c r="S14" i="35"/>
  <c r="U43" i="21"/>
  <c r="U35" i="21"/>
  <c r="AC35" i="21"/>
  <c r="G10" i="1"/>
  <c r="AC11" i="39"/>
  <c r="W37" i="37"/>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s="1"/>
  <c r="F27" i="40"/>
  <c r="S27" i="40"/>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c r="H27" i="36"/>
  <c r="U27" i="36" s="1"/>
  <c r="F27" i="36"/>
  <c r="AA27" i="36" s="1"/>
  <c r="H33" i="34"/>
  <c r="U33" i="34"/>
  <c r="F32" i="37"/>
  <c r="AA32" i="37" s="1"/>
  <c r="F20" i="36"/>
  <c r="AA20" i="36" s="1"/>
  <c r="J33" i="34"/>
  <c r="AC33" i="34" s="1"/>
  <c r="H23" i="39"/>
  <c r="U23" i="39" s="1"/>
  <c r="D48" i="9"/>
  <c r="M52" i="9" s="1"/>
  <c r="K9" i="1"/>
  <c r="M9" i="1" s="1"/>
  <c r="D93" i="9"/>
  <c r="K6" i="1"/>
  <c r="AP6" i="1" s="1"/>
  <c r="AC26" i="33"/>
  <c r="W26" i="33"/>
  <c r="W27" i="34"/>
  <c r="AC27" i="34"/>
  <c r="AB33" i="36"/>
  <c r="U33" i="36"/>
  <c r="AC12" i="39"/>
  <c r="W12" i="39"/>
  <c r="AC39" i="40"/>
  <c r="W39" i="40"/>
  <c r="AA32" i="36"/>
  <c r="S32" i="36"/>
  <c r="BL14" i="3"/>
  <c r="U30" i="33"/>
  <c r="AC13" i="34"/>
  <c r="AA47" i="34"/>
  <c r="W28" i="37"/>
  <c r="S19" i="39"/>
  <c r="F12" i="33"/>
  <c r="H12" i="39"/>
  <c r="AB12" i="39"/>
  <c r="F39" i="40"/>
  <c r="AA39" i="40" s="1"/>
  <c r="BA14" i="3"/>
  <c r="AZ14" i="3" s="1"/>
  <c r="AZ224"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S30" i="40"/>
  <c r="AA19" i="40"/>
  <c r="S28" i="40"/>
  <c r="AA27" i="40"/>
  <c r="U21" i="40"/>
  <c r="U37" i="39"/>
  <c r="S43" i="39"/>
  <c r="S37" i="39"/>
  <c r="U35" i="39"/>
  <c r="F32" i="39"/>
  <c r="F106" i="39"/>
  <c r="G106" i="39" s="1"/>
  <c r="H106" i="39" s="1"/>
  <c r="I106" i="39" s="1"/>
  <c r="J106" i="39" s="1"/>
  <c r="K106" i="39" s="1"/>
  <c r="L106" i="39" s="1"/>
  <c r="M106" i="39" s="1"/>
  <c r="AB27" i="39"/>
  <c r="U31" i="39"/>
  <c r="J21" i="39"/>
  <c r="W21" i="39" s="1"/>
  <c r="F21" i="39"/>
  <c r="AA21" i="39" s="1"/>
  <c r="G94" i="39"/>
  <c r="H21" i="39"/>
  <c r="W19" i="39"/>
  <c r="U19" i="39"/>
  <c r="S17" i="39"/>
  <c r="AA12" i="39"/>
  <c r="S9" i="39"/>
  <c r="U14" i="39"/>
  <c r="AC13" i="39"/>
  <c r="U12" i="39"/>
  <c r="U13" i="36"/>
  <c r="U26" i="36"/>
  <c r="S33" i="36"/>
  <c r="AA26" i="36"/>
  <c r="AA34" i="36"/>
  <c r="AC26" i="36"/>
  <c r="AA22" i="36"/>
  <c r="W14" i="36"/>
  <c r="AB14" i="36"/>
  <c r="U22" i="36"/>
  <c r="S16" i="36"/>
  <c r="AA25" i="36"/>
  <c r="U24" i="36"/>
  <c r="U23" i="36"/>
  <c r="AB20" i="36"/>
  <c r="U16" i="36"/>
  <c r="S14" i="36"/>
  <c r="AA25" i="35"/>
  <c r="S23" i="35"/>
  <c r="W24" i="35"/>
  <c r="AB13" i="35"/>
  <c r="U29" i="35"/>
  <c r="U28" i="35"/>
  <c r="AB27" i="35"/>
  <c r="U36" i="35"/>
  <c r="U32" i="35"/>
  <c r="AA33" i="35"/>
  <c r="AC30" i="35"/>
  <c r="S32" i="35"/>
  <c r="AA36" i="35"/>
  <c r="S28" i="35"/>
  <c r="U22" i="35"/>
  <c r="S20" i="35"/>
  <c r="AC20" i="35"/>
  <c r="S22" i="35"/>
  <c r="U14" i="35"/>
  <c r="AA11" i="35"/>
  <c r="AC9" i="35"/>
  <c r="W9" i="35"/>
  <c r="W13" i="35"/>
  <c r="F9" i="35"/>
  <c r="S9" i="35" s="1"/>
  <c r="H9" i="35"/>
  <c r="U9" i="35" s="1"/>
  <c r="AB40" i="37"/>
  <c r="W27" i="37"/>
  <c r="AC29" i="37"/>
  <c r="U29" i="37"/>
  <c r="S32" i="37"/>
  <c r="AB31" i="37"/>
  <c r="W30" i="37"/>
  <c r="W38" i="37"/>
  <c r="AC35" i="37"/>
  <c r="S30" i="37"/>
  <c r="S37" i="37"/>
  <c r="AC15" i="37"/>
  <c r="J17" i="37"/>
  <c r="W17" i="37" s="1"/>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U27" i="33" s="1"/>
  <c r="F87" i="33"/>
  <c r="H25" i="33"/>
  <c r="F25" i="33"/>
  <c r="S25" i="33" s="1"/>
  <c r="J23" i="33"/>
  <c r="AC23" i="33" s="1"/>
  <c r="F85" i="33"/>
  <c r="G85" i="33" s="1"/>
  <c r="H23" i="33"/>
  <c r="AB23" i="33" s="1"/>
  <c r="F81" i="33"/>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AC15" i="21" s="1"/>
  <c r="W15" i="21"/>
  <c r="F77" i="21"/>
  <c r="G77" i="21" s="1"/>
  <c r="F23" i="21"/>
  <c r="S23" i="21" s="1"/>
  <c r="E85"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22" i="36"/>
  <c r="W23" i="36"/>
  <c r="AC25" i="35"/>
  <c r="U25" i="35"/>
  <c r="S24" i="35"/>
  <c r="U24" i="35"/>
  <c r="S35" i="35"/>
  <c r="W35" i="35"/>
  <c r="AA16" i="35"/>
  <c r="AA35" i="37"/>
  <c r="W36" i="37"/>
  <c r="S27" i="37"/>
  <c r="S28" i="37"/>
  <c r="W32" i="37"/>
  <c r="U36" i="37"/>
  <c r="S40" i="37"/>
  <c r="U38" i="37"/>
  <c r="AC34" i="37"/>
  <c r="AA31" i="37"/>
  <c r="U19" i="37"/>
  <c r="AA29"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W17" i="21" s="1"/>
  <c r="AC17" i="21"/>
  <c r="AC19" i="21"/>
  <c r="W39" i="21"/>
  <c r="W30" i="21"/>
  <c r="S46" i="21"/>
  <c r="H45" i="21"/>
  <c r="U45" i="21" s="1"/>
  <c r="F29" i="21"/>
  <c r="AA29" i="21" s="1"/>
  <c r="F13" i="21"/>
  <c r="AA13" i="21" s="1"/>
  <c r="AC38" i="21"/>
  <c r="H32" i="2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H32" i="39"/>
  <c r="AB32" i="39" s="1"/>
  <c r="AA32" i="39"/>
  <c r="S32" i="39"/>
  <c r="AB21" i="39"/>
  <c r="U21" i="39"/>
  <c r="J19" i="37"/>
  <c r="W19" i="37" s="1"/>
  <c r="AA23" i="37"/>
  <c r="J23" i="37"/>
  <c r="W23" i="37" s="1"/>
  <c r="G79" i="37"/>
  <c r="J10" i="37"/>
  <c r="W10" i="37" s="1"/>
  <c r="H11" i="37"/>
  <c r="AB11" i="37" s="1"/>
  <c r="H11" i="34"/>
  <c r="U11" i="34" s="1"/>
  <c r="J10" i="34"/>
  <c r="AC10" i="34" s="1"/>
  <c r="H111" i="33"/>
  <c r="I111" i="33" s="1"/>
  <c r="J111" i="33" s="1"/>
  <c r="K111" i="33" s="1"/>
  <c r="L111" i="33" s="1"/>
  <c r="M111" i="33" s="1"/>
  <c r="J36" i="33"/>
  <c r="W36" i="33" s="1"/>
  <c r="H36" i="33"/>
  <c r="U36" i="33" s="1"/>
  <c r="S36" i="33"/>
  <c r="AC32" i="33"/>
  <c r="W32" i="33"/>
  <c r="G91" i="33"/>
  <c r="H91" i="33"/>
  <c r="I91" i="33"/>
  <c r="J91" i="33" s="1"/>
  <c r="K91" i="33" s="1"/>
  <c r="L91" i="33" s="1"/>
  <c r="M91" i="33"/>
  <c r="J27" i="33"/>
  <c r="W27" i="33" s="1"/>
  <c r="U25" i="33"/>
  <c r="AB25" i="33"/>
  <c r="AA25" i="33"/>
  <c r="G87" i="33"/>
  <c r="H87" i="33"/>
  <c r="I87" i="33"/>
  <c r="J87" i="33" s="1"/>
  <c r="K87" i="33" s="1"/>
  <c r="L87" i="33" s="1"/>
  <c r="M87" i="33" s="1"/>
  <c r="J25" i="33"/>
  <c r="W25" i="33" s="1"/>
  <c r="F23" i="33"/>
  <c r="AA19" i="33"/>
  <c r="H19" i="33"/>
  <c r="AB19" i="33" s="1"/>
  <c r="G81" i="33"/>
  <c r="H17" i="33"/>
  <c r="U17" i="33" s="1"/>
  <c r="F17" i="33"/>
  <c r="S17" i="33" s="1"/>
  <c r="W17" i="33"/>
  <c r="AC17" i="33"/>
  <c r="S37" i="21"/>
  <c r="AA23" i="21"/>
  <c r="J23" i="21"/>
  <c r="AC23" i="21" s="1"/>
  <c r="F85" i="21"/>
  <c r="G85" i="21" s="1"/>
  <c r="H23" i="21"/>
  <c r="U23" i="21" s="1"/>
  <c r="AP7" i="1"/>
  <c r="AB9" i="21"/>
  <c r="U9" i="21"/>
  <c r="AB32" i="21"/>
  <c r="U32" i="21"/>
  <c r="A18" i="62"/>
  <c r="B64" i="72" s="1"/>
  <c r="U32" i="39"/>
  <c r="AC32" i="39"/>
  <c r="W32" i="39"/>
  <c r="J11" i="37"/>
  <c r="AC11" i="37" s="1"/>
  <c r="J11" i="34"/>
  <c r="W11" i="34" s="1"/>
  <c r="AB36" i="33"/>
  <c r="AC25" i="33"/>
  <c r="U19" i="33"/>
  <c r="AA17" i="33"/>
  <c r="H109" i="9"/>
  <c r="M49" i="9" s="1"/>
  <c r="H112" i="9"/>
  <c r="D21" i="53"/>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D19" i="9"/>
  <c r="M23" i="67"/>
  <c r="F5" i="73"/>
  <c r="F40" i="15"/>
  <c r="L47" i="15"/>
  <c r="F43" i="67"/>
  <c r="C20" i="9"/>
  <c r="M9" i="67"/>
  <c r="B11" i="76"/>
  <c r="E8" i="76"/>
  <c r="B12" i="76"/>
  <c r="M8" i="15"/>
  <c r="F9" i="15"/>
  <c r="M23" i="15"/>
  <c r="F13" i="15"/>
  <c r="M26" i="15"/>
  <c r="F36" i="67"/>
  <c r="F43" i="15"/>
  <c r="C19" i="9"/>
  <c r="F37" i="67"/>
  <c r="F9" i="67"/>
  <c r="L48" i="67"/>
  <c r="F38" i="67"/>
  <c r="F7" i="15"/>
  <c r="M22" i="67"/>
  <c r="B10" i="76"/>
  <c r="M28" i="67"/>
  <c r="B8" i="76"/>
  <c r="F4" i="73"/>
  <c r="J15" i="67"/>
  <c r="D20" i="9"/>
  <c r="E13" i="76"/>
  <c r="L47" i="67"/>
  <c r="E11" i="76"/>
  <c r="E7" i="76"/>
  <c r="F13" i="67"/>
  <c r="F7" i="67"/>
  <c r="D6" i="73"/>
  <c r="M8" i="67"/>
  <c r="C76" i="67"/>
  <c r="M29" i="67"/>
  <c r="E2" i="68"/>
  <c r="F26" i="67"/>
  <c r="M24" i="67"/>
  <c r="E10" i="76"/>
  <c r="F7" i="73"/>
  <c r="F16" i="67"/>
  <c r="C76" i="15"/>
  <c r="F16" i="15"/>
  <c r="F8" i="15"/>
  <c r="AO13" i="1"/>
  <c r="B7" i="76"/>
  <c r="B9" i="76"/>
  <c r="F6" i="73"/>
  <c r="E9" i="76"/>
  <c r="E12" i="76"/>
  <c r="M28" i="15"/>
  <c r="D35" i="9"/>
  <c r="J15" i="15"/>
  <c r="B13" i="76"/>
  <c r="F8" i="67"/>
  <c r="E2" i="69"/>
  <c r="F3" i="73"/>
  <c r="F36" i="15"/>
  <c r="M26" i="67"/>
  <c r="M24" i="15"/>
  <c r="M6" i="67"/>
  <c r="F40" i="67"/>
  <c r="M6" i="15"/>
  <c r="M22" i="15"/>
  <c r="D34" i="9"/>
  <c r="F6" i="67"/>
  <c r="F42" i="67"/>
  <c r="F20" i="31"/>
  <c r="F26" i="15"/>
  <c r="F38" i="15"/>
  <c r="F37" i="15"/>
  <c r="AZ552" i="3" l="1"/>
  <c r="AZ512" i="3"/>
  <c r="U45" i="33"/>
  <c r="AB45" i="33"/>
  <c r="AA19" i="37"/>
  <c r="AA14" i="37"/>
  <c r="S14" i="37"/>
  <c r="J39" i="37"/>
  <c r="F39" i="37"/>
  <c r="S39" i="37" s="1"/>
  <c r="H39" i="37"/>
  <c r="J33" i="40"/>
  <c r="F33" i="40"/>
  <c r="BA564" i="3"/>
  <c r="AZ564" i="3" s="1"/>
  <c r="BA546" i="3"/>
  <c r="AZ546" i="3" s="1"/>
  <c r="BA541" i="3"/>
  <c r="BA532" i="3"/>
  <c r="AZ532" i="3" s="1"/>
  <c r="BA530" i="3"/>
  <c r="AZ530" i="3" s="1"/>
  <c r="BL529" i="3"/>
  <c r="AZ529" i="3" s="1"/>
  <c r="AZ526" i="3"/>
  <c r="BA525" i="3"/>
  <c r="BA518" i="3"/>
  <c r="AZ518" i="3" s="1"/>
  <c r="BL517" i="3"/>
  <c r="BA511" i="3"/>
  <c r="BL505" i="3"/>
  <c r="AZ505" i="3" s="1"/>
  <c r="BL501" i="3"/>
  <c r="AZ501" i="3" s="1"/>
  <c r="BA497" i="3"/>
  <c r="AZ497" i="3" s="1"/>
  <c r="BP5" i="3"/>
  <c r="G29" i="6" s="1"/>
  <c r="BL496" i="3"/>
  <c r="AZ496" i="3" s="1"/>
  <c r="BO5" i="3"/>
  <c r="F29" i="6" s="1"/>
  <c r="E29" i="6" s="1"/>
  <c r="K15" i="1" s="1"/>
  <c r="AC5" i="3"/>
  <c r="AB45" i="21"/>
  <c r="AZ344" i="3"/>
  <c r="AZ305" i="3"/>
  <c r="S25" i="21"/>
  <c r="AA25" i="21"/>
  <c r="AZ503" i="3"/>
  <c r="AZ571" i="3"/>
  <c r="AZ520" i="3"/>
  <c r="S44" i="34"/>
  <c r="AA44" i="34"/>
  <c r="U17" i="34"/>
  <c r="AB17" i="34"/>
  <c r="J24" i="36"/>
  <c r="F24" i="36"/>
  <c r="U15" i="21"/>
  <c r="S20" i="36"/>
  <c r="AB27" i="40"/>
  <c r="AB27" i="33"/>
  <c r="AC35" i="33"/>
  <c r="S17" i="37"/>
  <c r="W33" i="34"/>
  <c r="W27" i="40"/>
  <c r="AB14" i="33"/>
  <c r="AA33" i="34"/>
  <c r="AB16" i="35"/>
  <c r="AB19" i="40"/>
  <c r="BE5" i="3"/>
  <c r="AZ390" i="3"/>
  <c r="AZ371" i="3"/>
  <c r="AZ351" i="3"/>
  <c r="AZ304" i="3"/>
  <c r="BL509" i="3"/>
  <c r="AZ509" i="3" s="1"/>
  <c r="BL535" i="3"/>
  <c r="AZ535" i="3" s="1"/>
  <c r="BL494" i="3"/>
  <c r="AZ494" i="3" s="1"/>
  <c r="S14" i="34"/>
  <c r="AA14" i="34"/>
  <c r="W31" i="33"/>
  <c r="AC31" i="33"/>
  <c r="W36" i="34"/>
  <c r="AC36" i="34"/>
  <c r="AB34" i="34"/>
  <c r="U34" i="34"/>
  <c r="AZ360" i="3"/>
  <c r="W23" i="21"/>
  <c r="S15" i="39"/>
  <c r="AC27" i="33"/>
  <c r="AC23" i="37"/>
  <c r="AC9" i="21"/>
  <c r="D6" i="52"/>
  <c r="AB23" i="21"/>
  <c r="S13" i="21"/>
  <c r="U23" i="33"/>
  <c r="AC17" i="37"/>
  <c r="AB29" i="21"/>
  <c r="AB35" i="37"/>
  <c r="S43" i="34"/>
  <c r="U32" i="37"/>
  <c r="U25" i="39"/>
  <c r="BG5" i="3"/>
  <c r="AZ391" i="3"/>
  <c r="AZ311" i="3"/>
  <c r="BL495" i="3"/>
  <c r="BL523" i="3"/>
  <c r="AZ523" i="3" s="1"/>
  <c r="BL537" i="3"/>
  <c r="AZ537" i="3" s="1"/>
  <c r="BL547" i="3"/>
  <c r="AZ547" i="3" s="1"/>
  <c r="AZ575" i="3"/>
  <c r="AZ570" i="3"/>
  <c r="G493" i="3"/>
  <c r="J14" i="21"/>
  <c r="F14" i="21"/>
  <c r="U41" i="33"/>
  <c r="S21" i="39"/>
  <c r="AA39" i="39"/>
  <c r="U42" i="33"/>
  <c r="AA38" i="37"/>
  <c r="AA34" i="33"/>
  <c r="AZ389" i="3"/>
  <c r="AZ525" i="3"/>
  <c r="U36" i="39"/>
  <c r="AB36" i="39"/>
  <c r="S32" i="21"/>
  <c r="AB37" i="37"/>
  <c r="AB20" i="35"/>
  <c r="S36" i="37"/>
  <c r="AC34" i="33"/>
  <c r="U12" i="40"/>
  <c r="AZ347" i="3"/>
  <c r="AZ306" i="3"/>
  <c r="AA13" i="33"/>
  <c r="BL527" i="3"/>
  <c r="AZ541" i="3"/>
  <c r="AC39" i="33"/>
  <c r="W39" i="33"/>
  <c r="AA11" i="39"/>
  <c r="AZ527" i="3"/>
  <c r="AZ510" i="3"/>
  <c r="H33" i="40"/>
  <c r="S29" i="35"/>
  <c r="AA29" i="35"/>
  <c r="AZ511" i="3"/>
  <c r="BL539" i="3"/>
  <c r="AZ539" i="3" s="1"/>
  <c r="BL565" i="3"/>
  <c r="AZ565" i="3" s="1"/>
  <c r="BL587" i="3"/>
  <c r="AZ587" i="3" s="1"/>
  <c r="BL586" i="3"/>
  <c r="AZ586" i="3" s="1"/>
  <c r="F12" i="35"/>
  <c r="J12" i="35"/>
  <c r="AZ379" i="3"/>
  <c r="AZ357" i="3"/>
  <c r="AZ322" i="3"/>
  <c r="AZ394" i="3"/>
  <c r="S14" i="40"/>
  <c r="BL531" i="3"/>
  <c r="AZ531" i="3" s="1"/>
  <c r="AZ576" i="3"/>
  <c r="H9" i="36"/>
  <c r="AB9" i="36" s="1"/>
  <c r="J9" i="36"/>
  <c r="J25" i="37"/>
  <c r="F25" i="37"/>
  <c r="H25" i="37"/>
  <c r="H44" i="39"/>
  <c r="J44" i="39"/>
  <c r="F44" i="39"/>
  <c r="BL543" i="3"/>
  <c r="AZ543" i="3" s="1"/>
  <c r="BL553" i="3"/>
  <c r="AZ553" i="3" s="1"/>
  <c r="AB38" i="40"/>
  <c r="U38" i="40"/>
  <c r="AZ402" i="3"/>
  <c r="AB35" i="33"/>
  <c r="U35" i="33"/>
  <c r="F12" i="36"/>
  <c r="H12" i="36"/>
  <c r="AZ448" i="3"/>
  <c r="BL519" i="3"/>
  <c r="AZ519" i="3" s="1"/>
  <c r="AZ573" i="3"/>
  <c r="AZ583" i="3"/>
  <c r="AZ568" i="3"/>
  <c r="F35" i="39"/>
  <c r="H34" i="36"/>
  <c r="G570" i="3"/>
  <c r="AZ413" i="3"/>
  <c r="AZ469" i="3"/>
  <c r="B97" i="43"/>
  <c r="B75" i="43"/>
  <c r="BL401" i="3"/>
  <c r="BL404" i="3"/>
  <c r="BL405" i="3"/>
  <c r="BL407" i="3"/>
  <c r="AZ407" i="3" s="1"/>
  <c r="BA412" i="3"/>
  <c r="AZ412" i="3" s="1"/>
  <c r="BA414" i="3"/>
  <c r="BA415" i="3"/>
  <c r="BA416" i="3"/>
  <c r="AZ416" i="3" s="1"/>
  <c r="BA418" i="3"/>
  <c r="BA421" i="3"/>
  <c r="BA423" i="3"/>
  <c r="AZ423" i="3" s="1"/>
  <c r="BA425" i="3"/>
  <c r="BA426" i="3"/>
  <c r="BA427" i="3"/>
  <c r="AZ427" i="3" s="1"/>
  <c r="BA433" i="3"/>
  <c r="AZ433" i="3" s="1"/>
  <c r="BA435" i="3"/>
  <c r="BL437" i="3"/>
  <c r="AZ437" i="3" s="1"/>
  <c r="G439" i="3"/>
  <c r="BL441" i="3"/>
  <c r="BL442" i="3"/>
  <c r="BL444" i="3"/>
  <c r="AZ444" i="3" s="1"/>
  <c r="G446" i="3"/>
  <c r="BL448" i="3"/>
  <c r="G450" i="3"/>
  <c r="G451" i="3"/>
  <c r="BA454" i="3"/>
  <c r="AZ454" i="3" s="1"/>
  <c r="BA457" i="3"/>
  <c r="BA459" i="3"/>
  <c r="AZ459" i="3" s="1"/>
  <c r="BA460" i="3"/>
  <c r="AZ460" i="3" s="1"/>
  <c r="BA461" i="3"/>
  <c r="BA476" i="3"/>
  <c r="BA477" i="3"/>
  <c r="BA478" i="3"/>
  <c r="BL317" i="3"/>
  <c r="G318" i="3"/>
  <c r="BA331" i="3"/>
  <c r="AZ331" i="3" s="1"/>
  <c r="BL350" i="3"/>
  <c r="G358" i="3"/>
  <c r="BL365" i="3"/>
  <c r="AZ365" i="3" s="1"/>
  <c r="G366" i="3"/>
  <c r="BL381" i="3"/>
  <c r="AZ381" i="3" s="1"/>
  <c r="BL210" i="3"/>
  <c r="BL219" i="3"/>
  <c r="BL242" i="3"/>
  <c r="BL252" i="3"/>
  <c r="BA257" i="3"/>
  <c r="BL259" i="3"/>
  <c r="BA260" i="3"/>
  <c r="BA265" i="3"/>
  <c r="AZ265" i="3" s="1"/>
  <c r="BL267" i="3"/>
  <c r="BL289" i="3"/>
  <c r="BA137" i="3"/>
  <c r="AZ137" i="3" s="1"/>
  <c r="BA140" i="3"/>
  <c r="AZ140" i="3" s="1"/>
  <c r="BL161" i="3"/>
  <c r="B66" i="71"/>
  <c r="N67" i="71"/>
  <c r="V24" i="71"/>
  <c r="E23" i="71"/>
  <c r="E22" i="71" s="1"/>
  <c r="E21" i="71" s="1"/>
  <c r="E20" i="71" s="1"/>
  <c r="BA550" i="3"/>
  <c r="AZ550" i="3" s="1"/>
  <c r="AZ422" i="3"/>
  <c r="BL456" i="3"/>
  <c r="BA464" i="3"/>
  <c r="BA466" i="3"/>
  <c r="AZ466" i="3" s="1"/>
  <c r="BA467" i="3"/>
  <c r="BA468" i="3"/>
  <c r="AC18" i="35"/>
  <c r="W18" i="35"/>
  <c r="B100" i="43"/>
  <c r="B57" i="43"/>
  <c r="B68" i="43"/>
  <c r="C29" i="39"/>
  <c r="B77" i="43"/>
  <c r="C30" i="71"/>
  <c r="Y29" i="71"/>
  <c r="Z29" i="71" s="1"/>
  <c r="Y26" i="71"/>
  <c r="Z26" i="71" s="1"/>
  <c r="Y27" i="71"/>
  <c r="Z27" i="71" s="1"/>
  <c r="Y28" i="71"/>
  <c r="Z28" i="71" s="1"/>
  <c r="AB38" i="71"/>
  <c r="AB34" i="71"/>
  <c r="BL408" i="3"/>
  <c r="BL411" i="3"/>
  <c r="BL413" i="3"/>
  <c r="G416" i="3"/>
  <c r="BL417" i="3"/>
  <c r="BL418" i="3"/>
  <c r="BL420" i="3"/>
  <c r="AZ420" i="3" s="1"/>
  <c r="G423" i="3"/>
  <c r="BL424" i="3"/>
  <c r="G427" i="3"/>
  <c r="BL428" i="3"/>
  <c r="BL429" i="3"/>
  <c r="BL432" i="3"/>
  <c r="BL435" i="3"/>
  <c r="BL436" i="3"/>
  <c r="BL453" i="3"/>
  <c r="BL454" i="3"/>
  <c r="G458" i="3"/>
  <c r="BL459" i="3"/>
  <c r="G462" i="3"/>
  <c r="BA465" i="3"/>
  <c r="AZ465" i="3" s="1"/>
  <c r="BA471" i="3"/>
  <c r="BL476" i="3"/>
  <c r="BL477" i="3"/>
  <c r="BL478" i="3"/>
  <c r="BA353" i="3"/>
  <c r="E66" i="71"/>
  <c r="P67" i="71"/>
  <c r="BL414" i="3"/>
  <c r="BL415" i="3"/>
  <c r="BL421" i="3"/>
  <c r="BL422" i="3"/>
  <c r="BL425" i="3"/>
  <c r="BL426" i="3"/>
  <c r="BL457" i="3"/>
  <c r="BL460" i="3"/>
  <c r="BL461" i="3"/>
  <c r="BL463" i="3"/>
  <c r="G465" i="3"/>
  <c r="BL466" i="3"/>
  <c r="G468" i="3"/>
  <c r="G469" i="3"/>
  <c r="BA489" i="3"/>
  <c r="BA384" i="3"/>
  <c r="AZ384" i="3" s="1"/>
  <c r="BL397" i="3"/>
  <c r="BL214" i="3"/>
  <c r="AZ214" i="3" s="1"/>
  <c r="BA226" i="3"/>
  <c r="BL230" i="3"/>
  <c r="BL266" i="3"/>
  <c r="BL272" i="3"/>
  <c r="BA301" i="3"/>
  <c r="AZ301" i="3" s="1"/>
  <c r="BA302" i="3"/>
  <c r="AZ302" i="3" s="1"/>
  <c r="BA120" i="3"/>
  <c r="AZ120" i="3" s="1"/>
  <c r="BA133" i="3"/>
  <c r="AZ133" i="3" s="1"/>
  <c r="BL134" i="3"/>
  <c r="BA189" i="3"/>
  <c r="G585" i="3"/>
  <c r="J12" i="33"/>
  <c r="G574" i="3"/>
  <c r="BL15" i="3"/>
  <c r="AZ15" i="3" s="1"/>
  <c r="BA398" i="3"/>
  <c r="BA399" i="3"/>
  <c r="AZ399" i="3" s="1"/>
  <c r="BL464" i="3"/>
  <c r="BL467" i="3"/>
  <c r="BL468" i="3"/>
  <c r="BL470" i="3"/>
  <c r="G472" i="3"/>
  <c r="G473" i="3"/>
  <c r="BL473" i="3"/>
  <c r="AZ473" i="3" s="1"/>
  <c r="BL474" i="3"/>
  <c r="G475" i="3"/>
  <c r="BA486" i="3"/>
  <c r="BA319" i="3"/>
  <c r="AZ319" i="3" s="1"/>
  <c r="BA335" i="3"/>
  <c r="AZ335" i="3" s="1"/>
  <c r="BL386" i="3"/>
  <c r="BA392" i="3"/>
  <c r="AZ392" i="3" s="1"/>
  <c r="BL395" i="3"/>
  <c r="BL212" i="3"/>
  <c r="BA225" i="3"/>
  <c r="AZ225" i="3" s="1"/>
  <c r="BL227" i="3"/>
  <c r="BL239" i="3"/>
  <c r="BL282" i="3"/>
  <c r="BL122" i="3"/>
  <c r="BA132" i="3"/>
  <c r="AZ132" i="3" s="1"/>
  <c r="BA188" i="3"/>
  <c r="AZ188" i="3" s="1"/>
  <c r="F23" i="36"/>
  <c r="BA551" i="3"/>
  <c r="AZ551" i="3" s="1"/>
  <c r="BL548" i="3"/>
  <c r="AZ548" i="3" s="1"/>
  <c r="BA401" i="3"/>
  <c r="BA403" i="3"/>
  <c r="AZ403" i="3" s="1"/>
  <c r="BA404" i="3"/>
  <c r="BA405" i="3"/>
  <c r="AZ405" i="3" s="1"/>
  <c r="BA441" i="3"/>
  <c r="AZ441" i="3" s="1"/>
  <c r="BL471" i="3"/>
  <c r="BL475" i="3"/>
  <c r="BA483" i="3"/>
  <c r="AZ483" i="3" s="1"/>
  <c r="BL488" i="3"/>
  <c r="BL489" i="3"/>
  <c r="BL491" i="3"/>
  <c r="BL492" i="3"/>
  <c r="BL328" i="3"/>
  <c r="AZ328" i="3" s="1"/>
  <c r="G329" i="3"/>
  <c r="BL346" i="3"/>
  <c r="AZ346" i="3" s="1"/>
  <c r="BA235" i="3"/>
  <c r="BA130" i="3"/>
  <c r="BA177" i="3"/>
  <c r="BA194" i="3"/>
  <c r="AZ194" i="3" s="1"/>
  <c r="J45" i="39"/>
  <c r="W45" i="39" s="1"/>
  <c r="BL585" i="3"/>
  <c r="AZ585" i="3" s="1"/>
  <c r="G558" i="3"/>
  <c r="BL400" i="3"/>
  <c r="AZ400" i="3" s="1"/>
  <c r="BA439" i="3"/>
  <c r="BA440" i="3"/>
  <c r="AZ440" i="3" s="1"/>
  <c r="BA442" i="3"/>
  <c r="BA445" i="3"/>
  <c r="BA447" i="3"/>
  <c r="AZ447" i="3" s="1"/>
  <c r="BA449" i="3"/>
  <c r="AZ458" i="3"/>
  <c r="AZ462" i="3"/>
  <c r="BA307" i="3"/>
  <c r="AZ307" i="3" s="1"/>
  <c r="BL383" i="3"/>
  <c r="AZ383" i="3" s="1"/>
  <c r="BL254" i="3"/>
  <c r="BL269" i="3"/>
  <c r="BA297" i="3"/>
  <c r="AZ297" i="3" s="1"/>
  <c r="BL398" i="3"/>
  <c r="G402" i="3"/>
  <c r="BL403" i="3"/>
  <c r="G405" i="3"/>
  <c r="G406" i="3"/>
  <c r="BA408" i="3"/>
  <c r="BA409" i="3"/>
  <c r="AZ409" i="3" s="1"/>
  <c r="BA411" i="3"/>
  <c r="AZ411" i="3" s="1"/>
  <c r="BA417" i="3"/>
  <c r="AZ417" i="3" s="1"/>
  <c r="BA428" i="3"/>
  <c r="AZ428" i="3" s="1"/>
  <c r="BA429" i="3"/>
  <c r="AZ429" i="3" s="1"/>
  <c r="BA430" i="3"/>
  <c r="AZ430" i="3" s="1"/>
  <c r="BA432" i="3"/>
  <c r="AZ432" i="3" s="1"/>
  <c r="BA434" i="3"/>
  <c r="BA436" i="3"/>
  <c r="BA438" i="3"/>
  <c r="G442" i="3"/>
  <c r="G443" i="3"/>
  <c r="BA446" i="3"/>
  <c r="BA450" i="3"/>
  <c r="BA453" i="3"/>
  <c r="AZ453" i="3" s="1"/>
  <c r="BA455" i="3"/>
  <c r="AZ455" i="3" s="1"/>
  <c r="BA480" i="3"/>
  <c r="AZ480" i="3" s="1"/>
  <c r="BA481" i="3"/>
  <c r="BL359" i="3"/>
  <c r="AZ359" i="3" s="1"/>
  <c r="BA366" i="3"/>
  <c r="AZ366" i="3" s="1"/>
  <c r="BL368" i="3"/>
  <c r="BA374" i="3"/>
  <c r="AZ374" i="3" s="1"/>
  <c r="BA222" i="3"/>
  <c r="AZ222" i="3" s="1"/>
  <c r="BA233" i="3"/>
  <c r="BA240" i="3"/>
  <c r="BL244" i="3"/>
  <c r="BL278" i="3"/>
  <c r="BA283" i="3"/>
  <c r="AZ283" i="3" s="1"/>
  <c r="BA298" i="3"/>
  <c r="AZ298" i="3" s="1"/>
  <c r="BL155" i="3"/>
  <c r="AZ155" i="3" s="1"/>
  <c r="BA482" i="3"/>
  <c r="BA484" i="3"/>
  <c r="AZ484" i="3" s="1"/>
  <c r="BA303" i="3"/>
  <c r="AZ303" i="3" s="1"/>
  <c r="BL314" i="3"/>
  <c r="AZ314" i="3" s="1"/>
  <c r="G315" i="3"/>
  <c r="BA332" i="3"/>
  <c r="AZ332" i="3" s="1"/>
  <c r="G364" i="3"/>
  <c r="BA370" i="3"/>
  <c r="AZ370" i="3" s="1"/>
  <c r="BA386" i="3"/>
  <c r="AZ386" i="3" s="1"/>
  <c r="BL218" i="3"/>
  <c r="BL220" i="3"/>
  <c r="BL221" i="3"/>
  <c r="G222" i="3"/>
  <c r="BL223" i="3"/>
  <c r="G224" i="3"/>
  <c r="BA227" i="3"/>
  <c r="AZ227" i="3" s="1"/>
  <c r="BA229" i="3"/>
  <c r="BA247" i="3"/>
  <c r="BA249" i="3"/>
  <c r="BA251" i="3"/>
  <c r="BA253" i="3"/>
  <c r="BA290" i="3"/>
  <c r="AZ290" i="3" s="1"/>
  <c r="G297" i="3"/>
  <c r="BL299" i="3"/>
  <c r="G300" i="3"/>
  <c r="BL113" i="3"/>
  <c r="BA118" i="3"/>
  <c r="BA122" i="3"/>
  <c r="AZ122" i="3" s="1"/>
  <c r="BL125" i="3"/>
  <c r="AZ125" i="3" s="1"/>
  <c r="BL126" i="3"/>
  <c r="G130" i="3"/>
  <c r="BL149" i="3"/>
  <c r="AZ149" i="3" s="1"/>
  <c r="BL150" i="3"/>
  <c r="BL169" i="3"/>
  <c r="BL170" i="3"/>
  <c r="G171" i="3"/>
  <c r="BA178" i="3"/>
  <c r="AZ178" i="3" s="1"/>
  <c r="G182" i="3"/>
  <c r="BL205" i="3"/>
  <c r="BA21" i="3"/>
  <c r="BA47" i="3"/>
  <c r="AZ47" i="3" s="1"/>
  <c r="BA67" i="3"/>
  <c r="AZ67" i="3" s="1"/>
  <c r="BL70" i="3"/>
  <c r="BL71" i="3"/>
  <c r="BL79" i="3"/>
  <c r="B38" i="71"/>
  <c r="B39" i="71" s="1"/>
  <c r="B40" i="71" s="1"/>
  <c r="S40" i="71" s="1"/>
  <c r="X34" i="71"/>
  <c r="X36" i="71"/>
  <c r="C60" i="71"/>
  <c r="D59" i="71"/>
  <c r="BA488" i="3"/>
  <c r="BA491" i="3"/>
  <c r="AZ491" i="3" s="1"/>
  <c r="BL324" i="3"/>
  <c r="AZ324" i="3" s="1"/>
  <c r="BA339" i="3"/>
  <c r="AZ339" i="3" s="1"/>
  <c r="G343" i="3"/>
  <c r="BA348" i="3"/>
  <c r="BA350" i="3"/>
  <c r="AZ350" i="3" s="1"/>
  <c r="BL385" i="3"/>
  <c r="BA397" i="3"/>
  <c r="BA210" i="3"/>
  <c r="BL225" i="3"/>
  <c r="BL226" i="3"/>
  <c r="AZ226" i="3" s="1"/>
  <c r="BA239" i="3"/>
  <c r="AZ239" i="3" s="1"/>
  <c r="BA241" i="3"/>
  <c r="AZ241" i="3" s="1"/>
  <c r="BA244" i="3"/>
  <c r="AZ244" i="3" s="1"/>
  <c r="BA246" i="3"/>
  <c r="BA252" i="3"/>
  <c r="AZ252" i="3" s="1"/>
  <c r="BA254" i="3"/>
  <c r="AZ254" i="3" s="1"/>
  <c r="BA256" i="3"/>
  <c r="AZ256" i="3" s="1"/>
  <c r="BA258" i="3"/>
  <c r="BA268" i="3"/>
  <c r="BA277" i="3"/>
  <c r="AZ277" i="3" s="1"/>
  <c r="BA282" i="3"/>
  <c r="AZ282" i="3" s="1"/>
  <c r="BA284" i="3"/>
  <c r="BL290" i="3"/>
  <c r="BL291" i="3"/>
  <c r="AZ291" i="3" s="1"/>
  <c r="BL293" i="3"/>
  <c r="BL294" i="3"/>
  <c r="AZ294" i="3" s="1"/>
  <c r="BL297" i="3"/>
  <c r="BL300" i="3"/>
  <c r="BA117" i="3"/>
  <c r="BL130" i="3"/>
  <c r="BL138" i="3"/>
  <c r="BA142" i="3"/>
  <c r="BA162" i="3"/>
  <c r="AZ162" i="3" s="1"/>
  <c r="BA176" i="3"/>
  <c r="AZ176" i="3" s="1"/>
  <c r="BL179" i="3"/>
  <c r="AZ179" i="3" s="1"/>
  <c r="BL191" i="3"/>
  <c r="AZ191" i="3" s="1"/>
  <c r="BA50" i="3"/>
  <c r="BA65" i="3"/>
  <c r="BL69" i="3"/>
  <c r="BL86" i="3"/>
  <c r="AZ103" i="3"/>
  <c r="AA35" i="71"/>
  <c r="AA30" i="71"/>
  <c r="P68" i="71"/>
  <c r="U68" i="71"/>
  <c r="AA3" i="71"/>
  <c r="BA349" i="3"/>
  <c r="AZ349" i="3" s="1"/>
  <c r="BL353" i="3"/>
  <c r="BA358" i="3"/>
  <c r="AZ358" i="3" s="1"/>
  <c r="G362" i="3"/>
  <c r="BA368" i="3"/>
  <c r="AZ368" i="3" s="1"/>
  <c r="BA396" i="3"/>
  <c r="BA209" i="3"/>
  <c r="BL228" i="3"/>
  <c r="AZ228" i="3" s="1"/>
  <c r="BA230" i="3"/>
  <c r="AZ230" i="3" s="1"/>
  <c r="BA236" i="3"/>
  <c r="BA238" i="3"/>
  <c r="AZ238" i="3" s="1"/>
  <c r="BA243" i="3"/>
  <c r="AZ243" i="3" s="1"/>
  <c r="BL248" i="3"/>
  <c r="AZ248" i="3" s="1"/>
  <c r="G250" i="3"/>
  <c r="BL250" i="3"/>
  <c r="AZ250" i="3" s="1"/>
  <c r="G252" i="3"/>
  <c r="G254" i="3"/>
  <c r="BA259" i="3"/>
  <c r="AZ259" i="3" s="1"/>
  <c r="BA263" i="3"/>
  <c r="AZ263" i="3" s="1"/>
  <c r="BA267" i="3"/>
  <c r="AZ267" i="3" s="1"/>
  <c r="BA269" i="3"/>
  <c r="AZ269" i="3" s="1"/>
  <c r="BA271" i="3"/>
  <c r="BA274" i="3"/>
  <c r="BA276" i="3"/>
  <c r="BA279" i="3"/>
  <c r="BA281" i="3"/>
  <c r="G286" i="3"/>
  <c r="BL286" i="3"/>
  <c r="AZ286" i="3" s="1"/>
  <c r="G289" i="3"/>
  <c r="G290" i="3"/>
  <c r="G291" i="3"/>
  <c r="BA116" i="3"/>
  <c r="AZ116" i="3" s="1"/>
  <c r="BL121" i="3"/>
  <c r="G144" i="3"/>
  <c r="BA164" i="3"/>
  <c r="AZ164" i="3" s="1"/>
  <c r="BL166" i="3"/>
  <c r="BA201" i="3"/>
  <c r="W21" i="37"/>
  <c r="AC21" i="37"/>
  <c r="AB35" i="71"/>
  <c r="F66" i="71"/>
  <c r="Q67" i="71"/>
  <c r="BA395" i="3"/>
  <c r="AZ395" i="3" s="1"/>
  <c r="BA208" i="3"/>
  <c r="AZ208" i="3" s="1"/>
  <c r="BA211" i="3"/>
  <c r="AZ211" i="3" s="1"/>
  <c r="BA237" i="3"/>
  <c r="AZ237" i="3" s="1"/>
  <c r="BL240" i="3"/>
  <c r="BA242" i="3"/>
  <c r="AZ242" i="3" s="1"/>
  <c r="BL245" i="3"/>
  <c r="AZ245" i="3" s="1"/>
  <c r="BL255" i="3"/>
  <c r="BL257" i="3"/>
  <c r="BL258" i="3"/>
  <c r="BA262" i="3"/>
  <c r="AZ262" i="3" s="1"/>
  <c r="BL265" i="3"/>
  <c r="BA273" i="3"/>
  <c r="AZ273" i="3" s="1"/>
  <c r="BA278" i="3"/>
  <c r="BA280" i="3"/>
  <c r="AZ280" i="3" s="1"/>
  <c r="BL283" i="3"/>
  <c r="BL284" i="3"/>
  <c r="BL292" i="3"/>
  <c r="BL295" i="3"/>
  <c r="BA114" i="3"/>
  <c r="BL123" i="3"/>
  <c r="AZ123" i="3" s="1"/>
  <c r="BA153" i="3"/>
  <c r="BL162" i="3"/>
  <c r="BL165" i="3"/>
  <c r="BA173" i="3"/>
  <c r="AZ173" i="3" s="1"/>
  <c r="BA174" i="3"/>
  <c r="BL178" i="3"/>
  <c r="BA185" i="3"/>
  <c r="BA198" i="3"/>
  <c r="AZ198" i="3" s="1"/>
  <c r="BA62" i="3"/>
  <c r="BL65" i="3"/>
  <c r="BL66" i="3"/>
  <c r="BA77" i="3"/>
  <c r="AZ77" i="3" s="1"/>
  <c r="S18" i="35"/>
  <c r="AA18" i="35"/>
  <c r="BL332" i="3"/>
  <c r="G339" i="3"/>
  <c r="BA367" i="3"/>
  <c r="AZ367" i="3" s="1"/>
  <c r="G397" i="3"/>
  <c r="G210" i="3"/>
  <c r="BA216" i="3"/>
  <c r="AZ216" i="3" s="1"/>
  <c r="BA218" i="3"/>
  <c r="AZ218" i="3" s="1"/>
  <c r="BL229" i="3"/>
  <c r="BL231" i="3"/>
  <c r="G233" i="3"/>
  <c r="BL233" i="3"/>
  <c r="G235" i="3"/>
  <c r="BL235" i="3"/>
  <c r="BL236" i="3"/>
  <c r="G237" i="3"/>
  <c r="BL238" i="3"/>
  <c r="G239" i="3"/>
  <c r="BL243" i="3"/>
  <c r="G244" i="3"/>
  <c r="BL247" i="3"/>
  <c r="BL249" i="3"/>
  <c r="BL251" i="3"/>
  <c r="BL260" i="3"/>
  <c r="AZ260" i="3" s="1"/>
  <c r="G262" i="3"/>
  <c r="BL263" i="3"/>
  <c r="G264" i="3"/>
  <c r="BL270" i="3"/>
  <c r="AZ270" i="3" s="1"/>
  <c r="BA272" i="3"/>
  <c r="AZ272" i="3" s="1"/>
  <c r="BL275" i="3"/>
  <c r="AZ275" i="3" s="1"/>
  <c r="G277" i="3"/>
  <c r="G280" i="3"/>
  <c r="G282" i="3"/>
  <c r="BL285" i="3"/>
  <c r="BL287" i="3"/>
  <c r="BL115" i="3"/>
  <c r="AZ115" i="3" s="1"/>
  <c r="BL118" i="3"/>
  <c r="BA152" i="3"/>
  <c r="AZ152" i="3" s="1"/>
  <c r="BA154" i="3"/>
  <c r="AZ154" i="3" s="1"/>
  <c r="BA160" i="3"/>
  <c r="AZ160" i="3" s="1"/>
  <c r="G162" i="3"/>
  <c r="BL167" i="3"/>
  <c r="AZ167" i="3" s="1"/>
  <c r="BL175" i="3"/>
  <c r="AZ175" i="3" s="1"/>
  <c r="BL186" i="3"/>
  <c r="G187" i="3"/>
  <c r="BA197" i="3"/>
  <c r="BA33" i="3"/>
  <c r="BL35" i="3"/>
  <c r="BL76" i="3"/>
  <c r="BA109" i="3"/>
  <c r="C78" i="71"/>
  <c r="D78" i="71" s="1"/>
  <c r="D34" i="71"/>
  <c r="C35" i="71"/>
  <c r="D28" i="71"/>
  <c r="U28" i="71" s="1"/>
  <c r="T28" i="71"/>
  <c r="C27" i="71"/>
  <c r="D42" i="71"/>
  <c r="C43" i="71"/>
  <c r="C52" i="71"/>
  <c r="D51" i="71"/>
  <c r="BL157" i="3"/>
  <c r="AZ157" i="3" s="1"/>
  <c r="BL159" i="3"/>
  <c r="AZ159" i="3" s="1"/>
  <c r="BA181" i="3"/>
  <c r="AZ181" i="3" s="1"/>
  <c r="BA182" i="3"/>
  <c r="AZ182" i="3" s="1"/>
  <c r="BL185" i="3"/>
  <c r="BA193" i="3"/>
  <c r="BA196" i="3"/>
  <c r="AZ196" i="3" s="1"/>
  <c r="BA25" i="3"/>
  <c r="AZ25" i="3" s="1"/>
  <c r="BL34" i="3"/>
  <c r="BA40" i="3"/>
  <c r="BL62" i="3"/>
  <c r="BL63" i="3"/>
  <c r="BL74" i="3"/>
  <c r="AB25" i="40"/>
  <c r="U25" i="40"/>
  <c r="C40" i="71"/>
  <c r="D39" i="71"/>
  <c r="AB28" i="71"/>
  <c r="AB32" i="71"/>
  <c r="C56" i="71"/>
  <c r="D55" i="71"/>
  <c r="BA388" i="3"/>
  <c r="AZ388" i="3" s="1"/>
  <c r="BL217" i="3"/>
  <c r="AZ217" i="3" s="1"/>
  <c r="BA219" i="3"/>
  <c r="AZ219" i="3" s="1"/>
  <c r="BA221" i="3"/>
  <c r="BA223" i="3"/>
  <c r="BL232" i="3"/>
  <c r="BL234" i="3"/>
  <c r="BL261" i="3"/>
  <c r="BL271" i="3"/>
  <c r="BL274" i="3"/>
  <c r="BA296" i="3"/>
  <c r="BA121" i="3"/>
  <c r="AZ121" i="3" s="1"/>
  <c r="BA124" i="3"/>
  <c r="AZ124" i="3" s="1"/>
  <c r="BA126" i="3"/>
  <c r="BA129" i="3"/>
  <c r="BL133" i="3"/>
  <c r="BL139" i="3"/>
  <c r="AZ139" i="3" s="1"/>
  <c r="G140" i="3"/>
  <c r="BL141" i="3"/>
  <c r="BA146" i="3"/>
  <c r="AZ146" i="3" s="1"/>
  <c r="BA150" i="3"/>
  <c r="AZ150" i="3" s="1"/>
  <c r="G159" i="3"/>
  <c r="BL183" i="3"/>
  <c r="AZ183" i="3" s="1"/>
  <c r="BA192" i="3"/>
  <c r="AZ192" i="3" s="1"/>
  <c r="BL197" i="3"/>
  <c r="G198" i="3"/>
  <c r="BL199" i="3"/>
  <c r="AZ199" i="3" s="1"/>
  <c r="BA39" i="3"/>
  <c r="BA70" i="3"/>
  <c r="AZ70" i="3" s="1"/>
  <c r="BL82" i="3"/>
  <c r="BL100" i="3"/>
  <c r="BL103" i="3"/>
  <c r="C70" i="71"/>
  <c r="D70" i="71" s="1"/>
  <c r="D71" i="71"/>
  <c r="X28" i="71"/>
  <c r="X25" i="71"/>
  <c r="X26" i="71"/>
  <c r="X31" i="71"/>
  <c r="C63" i="71"/>
  <c r="D62" i="71"/>
  <c r="V72" i="71"/>
  <c r="F71" i="71"/>
  <c r="F70" i="71" s="1"/>
  <c r="BA20" i="3"/>
  <c r="BL25" i="3"/>
  <c r="BL27" i="3"/>
  <c r="BA38" i="3"/>
  <c r="BA41" i="3"/>
  <c r="AZ41" i="3" s="1"/>
  <c r="BA42" i="3"/>
  <c r="G46" i="3"/>
  <c r="G47" i="3"/>
  <c r="BL48" i="3"/>
  <c r="BA59" i="3"/>
  <c r="AZ59" i="3" s="1"/>
  <c r="G61" i="3"/>
  <c r="BL61" i="3"/>
  <c r="G64" i="3"/>
  <c r="G67" i="3"/>
  <c r="BL68" i="3"/>
  <c r="G72" i="3"/>
  <c r="BL73" i="3"/>
  <c r="G81" i="3"/>
  <c r="BA86" i="3"/>
  <c r="AZ86" i="3" s="1"/>
  <c r="BA87" i="3"/>
  <c r="BA91" i="3"/>
  <c r="AZ91" i="3" s="1"/>
  <c r="BA108" i="3"/>
  <c r="AZ108" i="3" s="1"/>
  <c r="BA110" i="3"/>
  <c r="AZ110" i="3" s="1"/>
  <c r="S21" i="37"/>
  <c r="AA28" i="71"/>
  <c r="E79" i="71"/>
  <c r="E78" i="71" s="1"/>
  <c r="AB25" i="71"/>
  <c r="N68" i="71"/>
  <c r="X33" i="71"/>
  <c r="BL143" i="3"/>
  <c r="AZ143" i="3" s="1"/>
  <c r="G146" i="3"/>
  <c r="G147" i="3"/>
  <c r="BL177" i="3"/>
  <c r="G179" i="3"/>
  <c r="BA186" i="3"/>
  <c r="AZ186" i="3" s="1"/>
  <c r="BA190" i="3"/>
  <c r="AZ190" i="3" s="1"/>
  <c r="G196" i="3"/>
  <c r="BA204" i="3"/>
  <c r="AZ204" i="3" s="1"/>
  <c r="BA18" i="3"/>
  <c r="G21" i="3"/>
  <c r="BL21" i="3"/>
  <c r="G23" i="3"/>
  <c r="BA37" i="3"/>
  <c r="G39" i="3"/>
  <c r="BL39" i="3"/>
  <c r="G43" i="3"/>
  <c r="G44" i="3"/>
  <c r="BA56" i="3"/>
  <c r="BA57" i="3"/>
  <c r="BL58" i="3"/>
  <c r="AZ58" i="3" s="1"/>
  <c r="G60" i="3"/>
  <c r="BA84" i="3"/>
  <c r="AZ84" i="3" s="1"/>
  <c r="BL88" i="3"/>
  <c r="AZ88" i="3" s="1"/>
  <c r="G90" i="3"/>
  <c r="BL90" i="3"/>
  <c r="BL92" i="3"/>
  <c r="BA101" i="3"/>
  <c r="AZ101" i="3" s="1"/>
  <c r="G108" i="3"/>
  <c r="G109" i="3"/>
  <c r="BL112" i="3"/>
  <c r="AC21" i="33"/>
  <c r="S21" i="34"/>
  <c r="B88" i="43"/>
  <c r="AA34" i="71"/>
  <c r="B51" i="71"/>
  <c r="B52" i="71" s="1"/>
  <c r="S52" i="71" s="1"/>
  <c r="V68" i="71"/>
  <c r="BA205" i="3"/>
  <c r="AZ205" i="3" s="1"/>
  <c r="BL20" i="3"/>
  <c r="BA29" i="3"/>
  <c r="BA36" i="3"/>
  <c r="BL38" i="3"/>
  <c r="BA52" i="3"/>
  <c r="AZ52" i="3" s="1"/>
  <c r="BA53" i="3"/>
  <c r="BA54" i="3"/>
  <c r="BL57" i="3"/>
  <c r="BA82" i="3"/>
  <c r="AZ82" i="3" s="1"/>
  <c r="BL94" i="3"/>
  <c r="AZ94" i="3" s="1"/>
  <c r="BA100" i="3"/>
  <c r="BA102" i="3"/>
  <c r="BL105" i="3"/>
  <c r="AZ105" i="3" s="1"/>
  <c r="BL107" i="3"/>
  <c r="K13" i="1"/>
  <c r="M13" i="1" s="1"/>
  <c r="O13" i="1" s="1"/>
  <c r="P13" i="1" s="1"/>
  <c r="S18" i="36"/>
  <c r="B32" i="71"/>
  <c r="S32" i="71" s="1"/>
  <c r="AB31" i="71"/>
  <c r="BA166" i="3"/>
  <c r="BA169" i="3"/>
  <c r="AZ169" i="3" s="1"/>
  <c r="BL171" i="3"/>
  <c r="AZ171" i="3" s="1"/>
  <c r="G174" i="3"/>
  <c r="BA184" i="3"/>
  <c r="AZ184" i="3" s="1"/>
  <c r="BL187" i="3"/>
  <c r="AZ187" i="3" s="1"/>
  <c r="G188" i="3"/>
  <c r="BL189" i="3"/>
  <c r="BL190" i="3"/>
  <c r="G191" i="3"/>
  <c r="BA200" i="3"/>
  <c r="AZ200" i="3" s="1"/>
  <c r="BA202" i="3"/>
  <c r="BL207" i="3"/>
  <c r="BL18" i="3"/>
  <c r="G19" i="3"/>
  <c r="BL19" i="3"/>
  <c r="AZ19" i="3" s="1"/>
  <c r="BA28" i="3"/>
  <c r="AZ28" i="3" s="1"/>
  <c r="BA31" i="3"/>
  <c r="AZ31" i="3" s="1"/>
  <c r="BA32" i="3"/>
  <c r="G38" i="3"/>
  <c r="BL54" i="3"/>
  <c r="AZ54" i="3" s="1"/>
  <c r="BL55" i="3"/>
  <c r="AZ55" i="3" s="1"/>
  <c r="G57" i="3"/>
  <c r="G58" i="3"/>
  <c r="BA64" i="3"/>
  <c r="AZ64" i="3" s="1"/>
  <c r="BA69" i="3"/>
  <c r="AZ69" i="3" s="1"/>
  <c r="BA74" i="3"/>
  <c r="AZ74" i="3" s="1"/>
  <c r="BA75" i="3"/>
  <c r="G85" i="3"/>
  <c r="BL85" i="3"/>
  <c r="G96" i="3"/>
  <c r="BL97" i="3"/>
  <c r="AZ97" i="3" s="1"/>
  <c r="BL101" i="3"/>
  <c r="BL102" i="3"/>
  <c r="G104" i="3"/>
  <c r="G105" i="3"/>
  <c r="BL106" i="3"/>
  <c r="F3" i="35"/>
  <c r="S21" i="33"/>
  <c r="W29" i="39"/>
  <c r="O67" i="71"/>
  <c r="AB27" i="71"/>
  <c r="Y25" i="71"/>
  <c r="Z25" i="71" s="1"/>
  <c r="E38" i="71"/>
  <c r="E39" i="71" s="1"/>
  <c r="E40" i="71" s="1"/>
  <c r="U40" i="71" s="1"/>
  <c r="AB37" i="71"/>
  <c r="BL206" i="3"/>
  <c r="BA27" i="3"/>
  <c r="BL30" i="3"/>
  <c r="BL31" i="3"/>
  <c r="BA48" i="3"/>
  <c r="BA49" i="3"/>
  <c r="AZ49" i="3" s="1"/>
  <c r="BA51" i="3"/>
  <c r="BL56" i="3"/>
  <c r="AZ56" i="3" s="1"/>
  <c r="BA61" i="3"/>
  <c r="AZ61" i="3" s="1"/>
  <c r="BA68" i="3"/>
  <c r="AZ68" i="3" s="1"/>
  <c r="BA73" i="3"/>
  <c r="AZ73" i="3" s="1"/>
  <c r="BA80" i="3"/>
  <c r="BL84" i="3"/>
  <c r="U29" i="39"/>
  <c r="C66" i="71"/>
  <c r="AB26" i="71"/>
  <c r="C83" i="71"/>
  <c r="X32" i="71"/>
  <c r="F38" i="71"/>
  <c r="F39" i="71" s="1"/>
  <c r="F40" i="71" s="1"/>
  <c r="V40" i="71" s="1"/>
  <c r="AA39" i="71"/>
  <c r="BL201" i="3"/>
  <c r="BL203" i="3"/>
  <c r="AZ203" i="3" s="1"/>
  <c r="G29" i="3"/>
  <c r="BL29" i="3"/>
  <c r="G33" i="3"/>
  <c r="G34" i="3"/>
  <c r="BA45" i="3"/>
  <c r="AZ45" i="3" s="1"/>
  <c r="BA46" i="3"/>
  <c r="BL49" i="3"/>
  <c r="BL50" i="3"/>
  <c r="BL51" i="3"/>
  <c r="G53" i="3"/>
  <c r="BL53" i="3"/>
  <c r="BA60" i="3"/>
  <c r="AZ60" i="3" s="1"/>
  <c r="BA63" i="3"/>
  <c r="AZ63" i="3" s="1"/>
  <c r="BA66" i="3"/>
  <c r="AZ66" i="3" s="1"/>
  <c r="BA71" i="3"/>
  <c r="AZ71" i="3" s="1"/>
  <c r="G76" i="3"/>
  <c r="BL77" i="3"/>
  <c r="BA79" i="3"/>
  <c r="AZ79" i="3" s="1"/>
  <c r="G82" i="3"/>
  <c r="G83" i="3"/>
  <c r="G101" i="3"/>
  <c r="B44" i="71"/>
  <c r="S44" i="71" s="1"/>
  <c r="E51" i="71"/>
  <c r="E52" i="71" s="1"/>
  <c r="U52" i="71" s="1"/>
  <c r="BL72" i="3"/>
  <c r="AZ72" i="3" s="1"/>
  <c r="BL75" i="3"/>
  <c r="BL81" i="3"/>
  <c r="BL83" i="3"/>
  <c r="BA90" i="3"/>
  <c r="AZ90" i="3" s="1"/>
  <c r="BA111" i="3"/>
  <c r="AZ111" i="3" s="1"/>
  <c r="AB33" i="71"/>
  <c r="E35" i="71"/>
  <c r="E36" i="71" s="1"/>
  <c r="U36" i="71" s="1"/>
  <c r="AB36" i="71"/>
  <c r="B64" i="71"/>
  <c r="S64"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58"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BL202" i="3"/>
  <c r="AZ202" i="3" s="1"/>
  <c r="AZ30" i="3"/>
  <c r="BL36" i="3"/>
  <c r="AZ36" i="3" s="1"/>
  <c r="AZ40" i="3"/>
  <c r="AZ48" i="3"/>
  <c r="AZ104" i="3"/>
  <c r="AZ106"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K14"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B20" i="31"/>
  <c r="B21" i="31" s="1"/>
  <c r="I1" i="73"/>
  <c r="B39" i="1" s="1"/>
  <c r="F51" i="67"/>
  <c r="F65" i="67"/>
  <c r="J53" i="67"/>
  <c r="J57" i="67"/>
  <c r="J55" i="67" s="1"/>
  <c r="J58" i="67" s="1"/>
  <c r="Q50" i="67" s="1"/>
  <c r="L56" i="67"/>
  <c r="I54" i="67"/>
  <c r="M7" i="15"/>
  <c r="F50" i="15"/>
  <c r="F51" i="15"/>
  <c r="F71" i="15"/>
  <c r="F66" i="67"/>
  <c r="L59" i="15"/>
  <c r="N59"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M9" i="15"/>
  <c r="D7" i="73"/>
  <c r="F6" i="15"/>
  <c r="C16" i="67"/>
  <c r="C16" i="15"/>
  <c r="M29" i="15"/>
  <c r="D3" i="73"/>
  <c r="D5" i="73"/>
  <c r="L48" i="15"/>
  <c r="F42" i="15"/>
  <c r="D4" i="73"/>
  <c r="J7" i="36" l="1"/>
  <c r="J53" i="15"/>
  <c r="L56" i="15" s="1"/>
  <c r="I54" i="15"/>
  <c r="L58" i="15"/>
  <c r="J57" i="15"/>
  <c r="J55" i="15" s="1"/>
  <c r="J58" i="15" s="1"/>
  <c r="Q50" i="15" s="1"/>
  <c r="F31" i="15"/>
  <c r="C6" i="15"/>
  <c r="C32" i="15" s="1"/>
  <c r="D83" i="71"/>
  <c r="C82" i="71"/>
  <c r="D82" i="71" s="1"/>
  <c r="AZ27" i="3"/>
  <c r="AZ223" i="3"/>
  <c r="AZ197" i="3"/>
  <c r="AZ210" i="3"/>
  <c r="AZ251" i="3"/>
  <c r="AZ398" i="3"/>
  <c r="N65" i="71"/>
  <c r="N66" i="71"/>
  <c r="AZ435" i="3"/>
  <c r="AC44" i="39"/>
  <c r="W44" i="39"/>
  <c r="W33" i="40"/>
  <c r="AC33" i="40"/>
  <c r="K16" i="1"/>
  <c r="E59" i="40"/>
  <c r="AZ39" i="3"/>
  <c r="C36" i="71"/>
  <c r="D35" i="71"/>
  <c r="AZ397" i="3"/>
  <c r="AZ488" i="3"/>
  <c r="AZ118" i="3"/>
  <c r="AZ249" i="3"/>
  <c r="AZ240" i="3"/>
  <c r="AZ464" i="3"/>
  <c r="AZ476" i="3"/>
  <c r="AZ415" i="3"/>
  <c r="AB44" i="39"/>
  <c r="U44" i="39"/>
  <c r="S14" i="21"/>
  <c r="AA14" i="21"/>
  <c r="AB39" i="37"/>
  <c r="U39" i="37"/>
  <c r="O65" i="71"/>
  <c r="O66" i="71"/>
  <c r="D66" i="71"/>
  <c r="AZ51" i="3"/>
  <c r="AZ75" i="3"/>
  <c r="AZ53" i="3"/>
  <c r="AZ57" i="3"/>
  <c r="AZ20" i="3"/>
  <c r="T40" i="71"/>
  <c r="D40" i="71"/>
  <c r="AZ62" i="3"/>
  <c r="AZ278" i="3"/>
  <c r="AZ65" i="3"/>
  <c r="AZ284" i="3"/>
  <c r="AZ247" i="3"/>
  <c r="AZ233" i="3"/>
  <c r="AZ408" i="3"/>
  <c r="AZ404" i="3"/>
  <c r="P65" i="71"/>
  <c r="P66" i="71"/>
  <c r="AZ257" i="3"/>
  <c r="AZ461" i="3"/>
  <c r="AZ414" i="3"/>
  <c r="W12" i="35"/>
  <c r="AC12" i="35"/>
  <c r="AC14" i="21"/>
  <c r="W14" i="21"/>
  <c r="AZ129" i="3"/>
  <c r="T52" i="71"/>
  <c r="D52" i="71"/>
  <c r="AZ274" i="3"/>
  <c r="AZ50" i="3"/>
  <c r="T60" i="71"/>
  <c r="D60" i="71"/>
  <c r="AZ229" i="3"/>
  <c r="AZ177" i="3"/>
  <c r="W12" i="33"/>
  <c r="AC12" i="33"/>
  <c r="AZ353" i="3"/>
  <c r="C31" i="71"/>
  <c r="D30" i="71"/>
  <c r="U25" i="37"/>
  <c r="AB25" i="37"/>
  <c r="AC39" i="37"/>
  <c r="W39" i="37"/>
  <c r="AZ174" i="3"/>
  <c r="AZ102" i="3"/>
  <c r="AZ38" i="3"/>
  <c r="C44" i="71"/>
  <c r="D43" i="71"/>
  <c r="AZ271" i="3"/>
  <c r="AZ21" i="3"/>
  <c r="AZ130" i="3"/>
  <c r="AZ401" i="3"/>
  <c r="AZ425" i="3"/>
  <c r="AA25" i="37"/>
  <c r="S25" i="37"/>
  <c r="U33" i="40"/>
  <c r="AB33" i="40"/>
  <c r="AZ166" i="3"/>
  <c r="AZ100" i="3"/>
  <c r="AZ201" i="3"/>
  <c r="AZ235" i="3"/>
  <c r="AZ189" i="3"/>
  <c r="AZ457" i="3"/>
  <c r="U12" i="36"/>
  <c r="AB12" i="36"/>
  <c r="AC25" i="37"/>
  <c r="W25" i="37"/>
  <c r="J6" i="15"/>
  <c r="J18" i="15" s="1"/>
  <c r="G5" i="3"/>
  <c r="B3" i="3" s="1"/>
  <c r="E536" i="3" s="1"/>
  <c r="AZ29" i="3"/>
  <c r="C64" i="71"/>
  <c r="D63" i="71"/>
  <c r="D56" i="71"/>
  <c r="T56" i="71"/>
  <c r="C26" i="71"/>
  <c r="D26" i="71" s="1"/>
  <c r="D27" i="71"/>
  <c r="AZ421" i="3"/>
  <c r="AB34" i="36"/>
  <c r="U34" i="36"/>
  <c r="S12" i="36"/>
  <c r="AA12" i="36"/>
  <c r="AC9" i="36"/>
  <c r="W9" i="36"/>
  <c r="S24" i="36"/>
  <c r="AA24" i="36"/>
  <c r="AZ126" i="3"/>
  <c r="AA23" i="36"/>
  <c r="S23" i="36"/>
  <c r="AZ471" i="3"/>
  <c r="AZ418" i="3"/>
  <c r="AA35" i="39"/>
  <c r="S35" i="39"/>
  <c r="AA44" i="39"/>
  <c r="S44" i="39"/>
  <c r="AC24" i="36"/>
  <c r="W24" i="36"/>
  <c r="AA33" i="40"/>
  <c r="S33" i="40"/>
  <c r="J7" i="37"/>
  <c r="W7" i="37" s="1"/>
  <c r="K1" i="73"/>
  <c r="E510" i="3"/>
  <c r="E575" i="3"/>
  <c r="R6" i="3"/>
  <c r="E449" i="3"/>
  <c r="I3" i="6"/>
  <c r="E417" i="3"/>
  <c r="E56" i="3"/>
  <c r="E241" i="3"/>
  <c r="E363" i="3"/>
  <c r="E409" i="3"/>
  <c r="E425" i="3"/>
  <c r="E267" i="3"/>
  <c r="E300" i="3"/>
  <c r="E67" i="3"/>
  <c r="E144" i="3"/>
  <c r="E63" i="3"/>
  <c r="E264" i="3"/>
  <c r="E198" i="3"/>
  <c r="E332" i="3"/>
  <c r="E18" i="3"/>
  <c r="E129" i="3"/>
  <c r="E34" i="3"/>
  <c r="E251" i="3"/>
  <c r="E22" i="3"/>
  <c r="E140" i="3"/>
  <c r="E405" i="3"/>
  <c r="E469" i="3"/>
  <c r="E360" i="3"/>
  <c r="E556" i="3"/>
  <c r="E497" i="3"/>
  <c r="E452" i="3"/>
  <c r="E104" i="3"/>
  <c r="E41" i="3"/>
  <c r="E115" i="3"/>
  <c r="E243" i="3"/>
  <c r="E78" i="3"/>
  <c r="E190" i="3"/>
  <c r="E220" i="3"/>
  <c r="E324" i="3"/>
  <c r="E342" i="3"/>
  <c r="E370" i="3"/>
  <c r="E80" i="3"/>
  <c r="E158" i="3"/>
  <c r="E326" i="3"/>
  <c r="E83" i="3"/>
  <c r="E188" i="3"/>
  <c r="E223" i="3"/>
  <c r="E116" i="3"/>
  <c r="E105" i="3"/>
  <c r="E393" i="3"/>
  <c r="E493" i="3"/>
  <c r="E564" i="3"/>
  <c r="E427" i="3"/>
  <c r="E486" i="3"/>
  <c r="E507" i="3"/>
  <c r="E422" i="3"/>
  <c r="E440" i="3"/>
  <c r="E490" i="3"/>
  <c r="E37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C7" i="37"/>
  <c r="AB7" i="36"/>
  <c r="T36" i="36" s="1"/>
  <c r="G36" i="36" s="1"/>
  <c r="F7" i="33"/>
  <c r="E58" i="21"/>
  <c r="AC7" i="36"/>
  <c r="V36" i="36" s="1"/>
  <c r="I36" i="36" s="1"/>
  <c r="W7" i="36"/>
  <c r="F7" i="37"/>
  <c r="M17" i="67"/>
  <c r="M17" i="15"/>
  <c r="F59" i="15"/>
  <c r="P28" i="43"/>
  <c r="B66" i="40" s="1"/>
  <c r="P25" i="43"/>
  <c r="C49" i="67"/>
  <c r="P29" i="43"/>
  <c r="P27" i="43"/>
  <c r="B70" i="39" s="1"/>
  <c r="C49" i="15"/>
  <c r="C32" i="67"/>
  <c r="C32" i="9"/>
  <c r="Q60" i="67"/>
  <c r="Q73" i="67"/>
  <c r="M11" i="67"/>
  <c r="J10" i="67" s="1"/>
  <c r="J5" i="67" s="1"/>
  <c r="F11" i="15"/>
  <c r="M11" i="15"/>
  <c r="J10" i="15" s="1"/>
  <c r="F11" i="67"/>
  <c r="J18" i="67"/>
  <c r="F1" i="67"/>
  <c r="Q52" i="67"/>
  <c r="Q60" i="15"/>
  <c r="Q73" i="15"/>
  <c r="Q61" i="67"/>
  <c r="Q74" i="67"/>
  <c r="Q74" i="15"/>
  <c r="Q61" i="15"/>
  <c r="AE11" i="1"/>
  <c r="AE6" i="1"/>
  <c r="AE9" i="1"/>
  <c r="F27" i="68"/>
  <c r="AE7" i="1"/>
  <c r="AE8" i="1"/>
  <c r="AE12" i="1"/>
  <c r="AE10" i="1"/>
  <c r="F41" i="67"/>
  <c r="G1" i="73"/>
  <c r="Q52" i="15" l="1"/>
  <c r="F1" i="15"/>
  <c r="J5" i="15"/>
  <c r="J24" i="15" s="1"/>
  <c r="E329" i="3"/>
  <c r="E35" i="3"/>
  <c r="E356" i="3"/>
  <c r="E470" i="3"/>
  <c r="E512" i="3"/>
  <c r="E197" i="3"/>
  <c r="AF6" i="3"/>
  <c r="E174" i="3"/>
  <c r="E391" i="3"/>
  <c r="E283" i="3"/>
  <c r="E184" i="3"/>
  <c r="E371" i="3"/>
  <c r="E467" i="3"/>
  <c r="E349" i="3"/>
  <c r="E37" i="3"/>
  <c r="AP6" i="3"/>
  <c r="E502" i="3"/>
  <c r="E539" i="3"/>
  <c r="D31" i="71"/>
  <c r="C32" i="71"/>
  <c r="E225" i="3"/>
  <c r="E13" i="3"/>
  <c r="E456" i="3"/>
  <c r="E205" i="3"/>
  <c r="E206" i="3"/>
  <c r="E96" i="3"/>
  <c r="E281" i="3"/>
  <c r="E81" i="3"/>
  <c r="E33" i="3"/>
  <c r="E249" i="3"/>
  <c r="E484" i="3"/>
  <c r="E292" i="3"/>
  <c r="E479" i="3"/>
  <c r="E255" i="3"/>
  <c r="E499" i="3"/>
  <c r="T6" i="3"/>
  <c r="E308" i="3"/>
  <c r="E86" i="3"/>
  <c r="E482" i="3"/>
  <c r="E494" i="3"/>
  <c r="E68" i="3"/>
  <c r="E84" i="3"/>
  <c r="E160" i="3"/>
  <c r="E59" i="3"/>
  <c r="E258" i="3"/>
  <c r="E491" i="3"/>
  <c r="E430" i="3"/>
  <c r="E286" i="3"/>
  <c r="E534" i="3"/>
  <c r="E287" i="3"/>
  <c r="E522" i="3"/>
  <c r="E75" i="3"/>
  <c r="E21" i="3"/>
  <c r="E381" i="3"/>
  <c r="E23" i="3"/>
  <c r="E103" i="3"/>
  <c r="E76" i="3"/>
  <c r="E192" i="3"/>
  <c r="E435" i="3"/>
  <c r="E541" i="3"/>
  <c r="E199" i="3"/>
  <c r="E232" i="3"/>
  <c r="E412" i="3"/>
  <c r="E26" i="3"/>
  <c r="E451" i="3"/>
  <c r="E525" i="3"/>
  <c r="E113" i="3"/>
  <c r="E383" i="3"/>
  <c r="E42" i="3"/>
  <c r="E513" i="3"/>
  <c r="E355" i="3"/>
  <c r="E492" i="3"/>
  <c r="E46" i="3"/>
  <c r="E544" i="3"/>
  <c r="E152" i="3"/>
  <c r="E517" i="3"/>
  <c r="E466" i="3"/>
  <c r="E212" i="3"/>
  <c r="AH6" i="3"/>
  <c r="E543" i="3"/>
  <c r="E16" i="3"/>
  <c r="E49" i="3"/>
  <c r="E428" i="3"/>
  <c r="E420" i="3"/>
  <c r="E408" i="3"/>
  <c r="E173" i="3"/>
  <c r="E102" i="3"/>
  <c r="E235" i="3"/>
  <c r="AL6" i="3"/>
  <c r="E309" i="3"/>
  <c r="E233" i="3"/>
  <c r="E310" i="3"/>
  <c r="E64" i="3"/>
  <c r="E389" i="3"/>
  <c r="E95" i="3"/>
  <c r="E554" i="3"/>
  <c r="E442" i="3"/>
  <c r="D64" i="71"/>
  <c r="T64" i="71"/>
  <c r="D44" i="71"/>
  <c r="T44"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67"/>
  <c r="M27" i="15"/>
  <c r="F41" i="15"/>
  <c r="F24" i="67" l="1"/>
  <c r="C24" i="67" s="1"/>
  <c r="T32" i="71"/>
  <c r="D32" i="71"/>
  <c r="D116" i="43"/>
  <c r="F24" i="15"/>
  <c r="C24" i="15" s="1"/>
  <c r="F22" i="69"/>
  <c r="F41" i="69" s="1"/>
  <c r="F22" i="68"/>
  <c r="C26" i="68" s="1"/>
  <c r="D22" i="68" s="1"/>
  <c r="F25" i="12"/>
  <c r="C26" i="12" s="1"/>
  <c r="D25" i="12" s="1"/>
  <c r="F22" i="11"/>
  <c r="C24"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4" i="67"/>
  <c r="C17" i="67"/>
  <c r="C17" i="15"/>
  <c r="C23" i="11" l="1"/>
  <c r="C23" i="68"/>
  <c r="C44" i="11"/>
  <c r="D41" i="11" s="1"/>
  <c r="C26" i="11"/>
  <c r="D22" i="11" s="1"/>
  <c r="C25" i="11"/>
  <c r="C44" i="69"/>
  <c r="D41" i="69" s="1"/>
  <c r="C26" i="69"/>
  <c r="D22" i="69" s="1"/>
  <c r="C44" i="68"/>
  <c r="D41" i="68" s="1"/>
  <c r="F41" i="68"/>
  <c r="H22" i="6"/>
  <c r="R22" i="6" s="1"/>
  <c r="R9" i="1"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34" i="68"/>
  <c r="E6" i="76"/>
  <c r="C14" i="15"/>
  <c r="B6" i="76"/>
  <c r="C31" i="11" l="1"/>
  <c r="E2" i="70"/>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6" i="1"/>
  <c r="AO11" i="1"/>
  <c r="AO12" i="1"/>
  <c r="AO10" i="1"/>
  <c r="AO8"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20" i="72"/>
  <c r="P57" i="9"/>
  <c r="N58" i="9"/>
  <c r="D6" i="53"/>
  <c r="B22" i="72"/>
  <c r="C104" i="9"/>
  <c r="H4" i="52"/>
  <c r="D53" i="9"/>
  <c r="D52" i="9"/>
  <c r="F4" i="52"/>
  <c r="B51" i="72"/>
  <c r="D5" i="52"/>
  <c r="B49" i="72"/>
  <c r="I4" i="52"/>
  <c r="C105" i="9"/>
  <c r="M48" i="9"/>
  <c r="D5" i="53"/>
  <c r="C81" i="9"/>
  <c r="C93" i="9"/>
  <c r="C86" i="9"/>
  <c r="M55" i="9"/>
  <c r="C6" i="74"/>
  <c r="B30" i="72"/>
  <c r="D119" i="9"/>
  <c r="D14" i="53"/>
  <c r="B32" i="72"/>
  <c r="E97" i="9"/>
  <c r="F119" i="9"/>
  <c r="F5" i="52"/>
  <c r="B53" i="72"/>
  <c r="F118" i="9"/>
  <c r="G118" i="9"/>
  <c r="G4" i="52"/>
  <c r="B52" i="72"/>
  <c r="N61" i="9"/>
  <c r="N59" i="9"/>
  <c r="N60" i="9"/>
  <c r="D15" i="53"/>
  <c r="B31" i="72"/>
  <c r="D54" i="9"/>
  <c r="D13" i="53"/>
  <c r="H108" i="9"/>
  <c r="D8" i="52"/>
  <c r="H107" i="9"/>
  <c r="D122" i="9"/>
  <c r="D123" i="9"/>
  <c r="D9" i="52"/>
  <c r="D59" i="9"/>
  <c r="C68" i="9"/>
  <c r="E4" i="52"/>
  <c r="B48" i="72"/>
  <c r="C78" i="9"/>
  <c r="C73" i="9"/>
  <c r="C97" i="9"/>
  <c r="D58" i="9"/>
  <c r="D56" i="9"/>
  <c r="M54" i="9"/>
  <c r="C64" i="9"/>
  <c r="C63" i="9"/>
  <c r="C67" i="9"/>
  <c r="E81" i="9"/>
  <c r="C85" i="9"/>
  <c r="C95" i="9"/>
  <c r="C96" i="9"/>
  <c r="E96" i="9"/>
  <c r="H102" i="9"/>
  <c r="D7" i="53"/>
  <c r="B21" i="72"/>
  <c r="H119" i="9"/>
  <c r="H5" i="52"/>
  <c r="C72" i="9"/>
  <c r="C79" i="9"/>
  <c r="C80" i="9"/>
  <c r="E80" i="9"/>
  <c r="E118" i="9"/>
  <c r="D118" i="9"/>
  <c r="D4" i="52"/>
  <c r="B47" i="72"/>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<sst xmlns="http://schemas.openxmlformats.org/spreadsheetml/2006/main" count="7772" uniqueCount="3390">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</sst>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96" fontId="159" fillId="0" borderId="0" xfId="12" applyNumberFormat="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2025年1月21日</v>
      </c>
    </row>
    <row r="13" spans="1:2" s="1203" customFormat="1">
      <c r="A13" s="1201" t="s">
        <v>529</v>
      </c>
      <c r="B13" s="1202" t="str">
        <f>'预评函-1'!A18</f>
        <v>本次估价的“房地产价值”是指在正常市场情况下，在价值时点2025年1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1" t="s">
        <v>2582</v>
      </c>
      <c r="J2" s="3491"/>
      <c r="K2" s="3491"/>
      <c r="L2" s="3491"/>
      <c r="M2" s="3491"/>
      <c r="N2" s="3491"/>
      <c r="O2" s="3491"/>
      <c r="P2" s="3491"/>
      <c r="Q2" s="3491"/>
      <c r="R2" s="3491"/>
    </row>
    <row r="3" spans="1:18">
      <c r="A3" s="3020" t="s">
        <v>2503</v>
      </c>
      <c r="B3" s="3021">
        <f>项目基本情况!D3</f>
        <v>45678</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1.9</v>
      </c>
      <c r="D5" s="3025">
        <f>IF(ISERROR(ROUND(POWER(1+E5,A5-C5)*(POWER(1+E5,C5)-1)/(POWER(1+E5,A5)-1),3)),0,ROUND(POWER(1+E5,A5-C5)*(POWER(1+E5,C5)-1)/(POWER(1+E5,A5)-1),4))</f>
        <v>9.0700000000000003E-2</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11.91</v>
      </c>
      <c r="D6" s="3025">
        <f>IF(ISERROR(ROUND(POWER(1+E6,A6-C6)*(POWER(1+E6,C6)-1)/(POWER(1+E6,A6)-1),3)),0,ROUND(POWER(1+E6,A6-C6)*(POWER(1+E6,C6)-1)/(POWER(1+E6,A6)-1),4))</f>
        <v>0.43430000000000002</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31.93</v>
      </c>
      <c r="D7" s="3025">
        <f>IF(ISERROR(ROUND(POWER(1+E7,A7-C7)*(POWER(1+E7,C7)-1)/(POWER(1+E7,A7)-1),3)),0,ROUND(POWER(1+E7,A7-C7)*(POWER(1+E7,C7)-1)/(POWER(1+E7,A7)-1),4))</f>
        <v>0.76319999999999999</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45678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495" t="s">
        <v>2177</v>
      </c>
      <c r="E8" s="2391"/>
      <c r="F8" s="2392"/>
      <c r="G8" s="2663"/>
      <c r="H8" s="2663"/>
      <c r="I8" s="2663"/>
      <c r="J8" s="2439"/>
      <c r="K8" s="2614"/>
      <c r="L8" s="2613"/>
      <c r="M8" s="2613"/>
      <c r="N8" s="2439"/>
      <c r="O8" s="2450"/>
      <c r="P8" s="2439"/>
      <c r="Q8" s="2439"/>
      <c r="R8" s="2439"/>
    </row>
    <row r="9" spans="1:30" ht="13.5" thickBot="1">
      <c r="A9" s="2393" t="s">
        <v>2178</v>
      </c>
      <c r="B9" s="2394"/>
      <c r="C9" s="2395"/>
      <c r="D9" s="3496"/>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0</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45678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3379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tabSelected="1" view="pageBreakPreview" zoomScale="80" zoomScaleNormal="80" zoomScaleSheetLayoutView="80" workbookViewId="0">
      <selection activeCell="A29" sqref="A2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358.02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45678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1181</v>
      </c>
      <c r="C5" s="2512">
        <f>E14</f>
        <v>33000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358.02</v>
      </c>
      <c r="C14" s="2518"/>
      <c r="D14" s="2518">
        <f>ROUND(E14*B14/10000,0)</f>
        <v>1181</v>
      </c>
      <c r="E14" s="2518">
        <v>33000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row r="29" spans="1:11">
      <c r="A29" s="3449">
        <f>D14*10000</f>
        <v>11810000</v>
      </c>
      <c r="D29" s="344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c r="D4" s="1756"/>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c r="D14" s="3600"/>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31" t="s">
        <v>2131</v>
      </c>
      <c r="F18" s="3632"/>
      <c r="G18" s="3632"/>
      <c r="H18" s="3632"/>
      <c r="I18" s="363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t="e">
        <f ca="1">ROUND(H101*F45,0)</f>
        <v>#REF!</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45678</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42" t="s">
        <v>1340</v>
      </c>
      <c r="L48" s="3542"/>
      <c r="M48" s="3545" t="e">
        <f ca="1">H101</f>
        <v>#REF!</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抵押担保权已注销时的房地产抵押价值</v>
      </c>
      <c r="L49" s="3542"/>
      <c r="M49" s="3545" t="str">
        <f>IF(项目基本情况!E8="房地产抵押价值",H107,H109)</f>
        <v>——</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t="e">
        <f ca="1">ROUND(D45*'数据-取费表'!B41/(1+'数据-取费表'!C42),0)</f>
        <v>#REF!</v>
      </c>
      <c r="E52" s="2334" t="s">
        <v>1354</v>
      </c>
      <c r="F52" s="2554">
        <f>'数据-取费表'!B41</f>
        <v>0</v>
      </c>
      <c r="G52" s="2555"/>
      <c r="H52" s="2544"/>
      <c r="I52" s="1807"/>
      <c r="J52" s="2523">
        <v>1</v>
      </c>
      <c r="K52" s="3567" t="s">
        <v>1355</v>
      </c>
      <c r="L52" s="3567"/>
      <c r="M52" s="2525" t="b">
        <f>D48</f>
        <v>0</v>
      </c>
      <c r="N52" s="2523" t="str">
        <f>E48</f>
        <v>销售额×税（费）率</v>
      </c>
      <c r="O52" s="2526">
        <f>F48</f>
        <v>0</v>
      </c>
    </row>
    <row r="53" spans="1:35" ht="12" customHeight="1">
      <c r="A53" s="2335" t="s">
        <v>1356</v>
      </c>
      <c r="B53" s="3591" t="s">
        <v>2291</v>
      </c>
      <c r="C53" s="3592"/>
      <c r="D53" s="1087" t="e">
        <f ca="1">ROUND(D45*'数据-取费表'!B41/(1+'数据-取费表'!C42),0)</f>
        <v>#REF!</v>
      </c>
      <c r="E53" s="2334" t="s">
        <v>1354</v>
      </c>
      <c r="F53" s="2554">
        <f>'数据-取费表'!B41</f>
        <v>0</v>
      </c>
      <c r="G53" s="2555"/>
      <c r="H53" s="2544"/>
      <c r="I53" s="1807"/>
      <c r="J53" s="2523">
        <v>2</v>
      </c>
      <c r="K53" s="3567" t="s">
        <v>1357</v>
      </c>
      <c r="L53" s="3567"/>
      <c r="M53" s="2525" t="e">
        <f t="shared" ref="M53:O54" ca="1" si="0">D55</f>
        <v>#REF!</v>
      </c>
      <c r="N53" s="2523" t="str">
        <f t="shared" si="0"/>
        <v>销售额×税（费）率</v>
      </c>
      <c r="O53" s="2526" t="str">
        <f t="shared" si="0"/>
        <v>免征</v>
      </c>
    </row>
    <row r="54" spans="1:35" ht="12" customHeight="1">
      <c r="A54" s="2335" t="s">
        <v>1358</v>
      </c>
      <c r="B54" s="3591" t="s">
        <v>2292</v>
      </c>
      <c r="C54" s="3592"/>
      <c r="D54" s="1087" t="e">
        <f ca="1">C68</f>
        <v>#REF!</v>
      </c>
      <c r="E54" s="327" t="s">
        <v>1359</v>
      </c>
      <c r="F54" s="2554">
        <f>'数据-取费表'!B41</f>
        <v>0</v>
      </c>
      <c r="G54" s="2555"/>
      <c r="H54" s="2556"/>
      <c r="I54" s="1807"/>
      <c r="J54" s="2523">
        <v>3</v>
      </c>
      <c r="K54" s="3567" t="s">
        <v>1360</v>
      </c>
      <c r="L54" s="3567"/>
      <c r="M54" s="2525" t="e">
        <f t="shared" ca="1" si="0"/>
        <v>#REF!</v>
      </c>
      <c r="N54" s="2523" t="str">
        <f t="shared" si="0"/>
        <v>增值额×税（费）率</v>
      </c>
      <c r="O54" s="2527" t="str">
        <f t="shared" si="0"/>
        <v>免征</v>
      </c>
    </row>
    <row r="55" spans="1:35" ht="24" customHeight="1">
      <c r="A55" s="3627" t="s">
        <v>1361</v>
      </c>
      <c r="B55" s="3605"/>
      <c r="C55" s="3605"/>
      <c r="D55" s="2324" t="e">
        <f ca="1">IF(H55="个人住宅",0,ROUND(D45*I55,0))</f>
        <v>#REF!</v>
      </c>
      <c r="E55" s="2334" t="s">
        <v>1362</v>
      </c>
      <c r="F55" s="2554" t="str">
        <f>IF(H55="正常",I55,"免征")</f>
        <v>免征</v>
      </c>
      <c r="G55" s="2555"/>
      <c r="H55" s="2550"/>
      <c r="I55" s="165">
        <f>'数据-取费表'!B49</f>
        <v>0</v>
      </c>
      <c r="J55" s="2523">
        <f>IF(H59="非个人房产","",4)</f>
        <v>4</v>
      </c>
      <c r="K55" s="3567" t="str">
        <f>IF(H59="非个人房产","——","个人所得税")</f>
        <v>个人所得税</v>
      </c>
      <c r="L55" s="3567"/>
      <c r="M55" s="2528" t="e">
        <f ca="1">D59</f>
        <v>#REF!</v>
      </c>
      <c r="N55" s="2040" t="str">
        <f>E59</f>
        <v>差额计税</v>
      </c>
      <c r="O55" s="2529">
        <f>F59</f>
        <v>0.01</v>
      </c>
    </row>
    <row r="56" spans="1:35" ht="24.75">
      <c r="A56" s="3627" t="s">
        <v>1363</v>
      </c>
      <c r="B56" s="3605"/>
      <c r="C56" s="3605"/>
      <c r="D56" s="2324" t="e">
        <f ca="1">IF(H56="个人住宅",D57,D58)</f>
        <v>#REF!</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0</v>
      </c>
      <c r="O57" s="2533"/>
      <c r="P57" s="2690" t="e">
        <f ca="1">N57/M49</f>
        <v>#VALUE!</v>
      </c>
    </row>
    <row r="58" spans="1:35" ht="24.75">
      <c r="A58" s="2335" t="s">
        <v>1352</v>
      </c>
      <c r="B58" s="3591" t="s">
        <v>1369</v>
      </c>
      <c r="C58" s="3590"/>
      <c r="D58" s="2324" t="e">
        <f ca="1">IF(H58="转让取得",C81,C97)</f>
        <v>#REF!</v>
      </c>
      <c r="E58" s="2334" t="s">
        <v>1364</v>
      </c>
      <c r="F58" s="302" t="s">
        <v>28</v>
      </c>
      <c r="G58" s="2555"/>
      <c r="H58" s="2558"/>
      <c r="I58" s="1808"/>
      <c r="J58" s="3567"/>
      <c r="K58" s="3567"/>
      <c r="L58" s="2530" t="s">
        <v>1370</v>
      </c>
      <c r="M58" s="2534"/>
      <c r="N58" s="2535" t="str">
        <f ca="1">NUMBERSTRING(INT(N57*10000),2)&amp;"元整"</f>
        <v>零元整</v>
      </c>
      <c r="O58" s="2536"/>
    </row>
    <row r="59" spans="1:35" ht="24.75" thickBot="1">
      <c r="A59" s="3571" t="s">
        <v>1371</v>
      </c>
      <c r="B59" s="3572"/>
      <c r="C59" s="357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t="e">
        <f ca="1">M49-N57</f>
        <v>#VALUE!</v>
      </c>
      <c r="O59" s="2539"/>
    </row>
    <row r="60" spans="1:35" ht="12" customHeight="1">
      <c r="A60" s="1809"/>
      <c r="B60" s="1747"/>
      <c r="C60" s="1747"/>
      <c r="D60" s="1747"/>
      <c r="E60" s="1578"/>
      <c r="F60" s="1808"/>
      <c r="G60" s="1808"/>
      <c r="H60" s="1810"/>
      <c r="I60" s="129"/>
      <c r="J60" s="3570"/>
      <c r="K60" s="3567"/>
      <c r="L60" s="2530" t="s">
        <v>1370</v>
      </c>
      <c r="M60" s="2534"/>
      <c r="N60" s="2535" t="e">
        <f ca="1">NUMBERSTRING(INT(N59*10000),2)&amp;"元整"</f>
        <v>#VALUE!</v>
      </c>
      <c r="O60" s="2536"/>
    </row>
    <row r="61" spans="1:35" ht="13.5" thickBot="1">
      <c r="A61" s="3626" t="s">
        <v>1373</v>
      </c>
      <c r="B61" s="3626"/>
      <c r="C61" s="3626"/>
      <c r="D61" s="3626"/>
      <c r="E61" s="3626"/>
      <c r="F61" s="1808"/>
      <c r="G61" s="1808"/>
      <c r="H61" s="1810"/>
      <c r="I61" s="129"/>
      <c r="J61" s="2523">
        <f>J59+1</f>
        <v>7</v>
      </c>
      <c r="K61" s="3567" t="s">
        <v>1374</v>
      </c>
      <c r="L61" s="3567"/>
      <c r="M61" s="2540"/>
      <c r="N61" s="2541" t="e">
        <f ca="1">ROUND(N59*10000/'数据-汇总表'!E3,0)</f>
        <v>#VALUE!</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5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f>C4</f>
        <v>0</v>
      </c>
      <c r="D101" s="2586">
        <f>D4</f>
        <v>0</v>
      </c>
      <c r="E101" s="3546" t="s">
        <v>1431</v>
      </c>
      <c r="F101" s="3547"/>
      <c r="G101" s="1827" t="s">
        <v>1432</v>
      </c>
      <c r="H101" s="2595" t="e">
        <f ca="1">H118</f>
        <v>#REF!</v>
      </c>
      <c r="I101" s="129"/>
    </row>
    <row r="102" spans="1:35" ht="18.75" customHeight="1">
      <c r="A102" s="3578" t="s">
        <v>1433</v>
      </c>
      <c r="B102" s="2584" t="s">
        <v>1432</v>
      </c>
      <c r="C102" s="2585" t="e">
        <f ca="1">IF(D32="楼面单价",ROUND(C19,0),C19)</f>
        <v>#REF!</v>
      </c>
      <c r="D102" s="2586" t="e">
        <f ca="1">IF(D32="楼面单价",ROUND(D19,0),D19)</f>
        <v>#REF!</v>
      </c>
      <c r="E102" s="3546"/>
      <c r="F102" s="3547"/>
      <c r="G102" s="1827" t="s">
        <v>1434</v>
      </c>
      <c r="H102" s="2555" t="e">
        <f ca="1">I118</f>
        <v>#REF!</v>
      </c>
      <c r="I102" s="129"/>
    </row>
    <row r="103" spans="1:35" ht="42.75" customHeight="1">
      <c r="A103" s="3578"/>
      <c r="B103" s="2584" t="s">
        <v>1434</v>
      </c>
      <c r="C103" s="2587" t="e">
        <f ca="1">C20</f>
        <v>#REF!</v>
      </c>
      <c r="D103" s="2588" t="e">
        <f ca="1">D20</f>
        <v>#REF!</v>
      </c>
      <c r="E103" s="3539" t="s">
        <v>1435</v>
      </c>
      <c r="F103" s="3540"/>
      <c r="G103" s="1828" t="s">
        <v>1436</v>
      </c>
      <c r="H103" s="2595">
        <f>IF(D36="正常操作",H104+H105+H106,H105+H106)</f>
        <v>0</v>
      </c>
      <c r="I103" s="129"/>
    </row>
    <row r="104" spans="1:35" ht="18.75" customHeight="1">
      <c r="A104" s="357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t="e">
        <f ca="1">IF(E107="——","——",H101-H103)</f>
        <v>#REF!</v>
      </c>
      <c r="I107" s="129"/>
    </row>
    <row r="108" spans="1:35" ht="18.75" customHeight="1">
      <c r="A108" s="129"/>
      <c r="B108" s="129"/>
      <c r="C108" s="129"/>
      <c r="D108" s="129"/>
      <c r="E108" s="3579"/>
      <c r="F108" s="3547"/>
      <c r="G108" s="1827" t="s">
        <v>1434</v>
      </c>
      <c r="H108" s="2555">
        <f ca="1">IF(H107=H101,H102,ROUND(H107*10000/'数据-汇总表'!E3,0))</f>
        <v>0</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4" t="s">
        <v>1452</v>
      </c>
      <c r="B119" s="3554"/>
      <c r="C119" s="3554"/>
      <c r="D119" s="3560" t="e">
        <f ca="1">NUMBERSTRING(INT(D118*10000),2)&amp;"元整"</f>
        <v>#REF!</v>
      </c>
      <c r="E119" s="3561"/>
      <c r="F119" s="3560" t="e">
        <f ca="1">NUMBERSTRING(INT(F118*10000),2)&amp;"元整"</f>
        <v>#REF!</v>
      </c>
      <c r="G119" s="3561"/>
      <c r="H119" s="3560" t="e">
        <f ca="1">NUMBERSTRING(INT(H118*10000),2)&amp;"元整"</f>
        <v>#REF!</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t="e">
        <f ca="1">H107</f>
        <v>#REF!</v>
      </c>
      <c r="E122" s="3556"/>
      <c r="F122" s="3556"/>
      <c r="G122" s="3556"/>
      <c r="H122" s="3556"/>
      <c r="I122" s="3557"/>
      <c r="AA122" s="725"/>
    </row>
    <row r="123" spans="1:27" ht="18.75" customHeight="1">
      <c r="A123" s="3554" t="s">
        <v>1452</v>
      </c>
      <c r="B123" s="3554"/>
      <c r="C123" s="3554"/>
      <c r="D123" s="3560" t="e">
        <f ca="1">NUMBERSTRING(INT(D122*10000),2)&amp;"元整"</f>
        <v>#REF!</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33" t="s">
        <v>1544</v>
      </c>
    </row>
    <row r="43" spans="1:7" ht="13.5" customHeight="1">
      <c r="A43" s="780" t="s">
        <v>347</v>
      </c>
      <c r="B43" s="215" t="s">
        <v>1545</v>
      </c>
      <c r="C43" s="238" t="e">
        <f ca="1">ROUND(IF('数据-取费表'!B22&lt;=1,C39*F22*'数据-取费表'!B21/2,C39*(POWER((1+F22),'数据-取费表'!B21/2)-1)),0)</f>
        <v>#VALUE!</v>
      </c>
      <c r="D43" s="238"/>
      <c r="E43" s="238"/>
      <c r="F43" s="239"/>
      <c r="G43" s="3634"/>
    </row>
    <row r="44" spans="1:7" ht="13.5" customHeight="1">
      <c r="A44" s="780" t="s">
        <v>348</v>
      </c>
      <c r="B44" s="215" t="s">
        <v>1546</v>
      </c>
      <c r="C44" s="238" t="e">
        <f ca="1">ROUND(IF('数据-取费表'!B22&lt;=1,C40*F22*'数据-取费表'!B21/2,C40*(POWER((1+F22),'数据-取费表'!B21/2)-1)),4)</f>
        <v>#VALUE!</v>
      </c>
      <c r="D44" s="238"/>
      <c r="E44" s="238"/>
      <c r="F44" s="239"/>
      <c r="G44" s="363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33" t="s">
        <v>1591</v>
      </c>
    </row>
    <row r="43" spans="1:7" ht="13.5" customHeight="1">
      <c r="A43" s="780" t="s">
        <v>347</v>
      </c>
      <c r="B43" s="215" t="s">
        <v>1545</v>
      </c>
      <c r="C43" s="238" t="e">
        <f ca="1">ROUND(IF('数据-取费表'!B22&lt;=1,C39*F22*'数据-取费表'!B20/2,C39*(POWER((1+F22),'数据-取费表'!B20/2)-1)),0)</f>
        <v>#VALUE!</v>
      </c>
      <c r="D43" s="238"/>
      <c r="E43" s="238"/>
      <c r="F43" s="239"/>
      <c r="G43" s="3634"/>
    </row>
    <row r="44" spans="1:7" ht="13.5" customHeight="1">
      <c r="A44" s="780" t="s">
        <v>348</v>
      </c>
      <c r="B44" s="215" t="s">
        <v>1546</v>
      </c>
      <c r="C44" s="238" t="e">
        <f ca="1">ROUND(IF('数据-取费表'!B22&lt;=1,C40*F22*'数据-取费表'!B20/2,C40*(POWER((1+F22),'数据-取费表'!B20/2)-1)),4)</f>
        <v>#VALUE!</v>
      </c>
      <c r="D44" s="238"/>
      <c r="E44" s="238"/>
      <c r="F44" s="239"/>
      <c r="G44" s="363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#VALUE!</v>
      </c>
      <c r="D45" s="3432" t="s">
        <v>3355</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41" t="s">
        <v>2319</v>
      </c>
      <c r="K2" s="3642"/>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43" t="s">
        <v>2329</v>
      </c>
      <c r="K3" s="3644"/>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43" t="s">
        <v>2331</v>
      </c>
      <c r="K4" s="3644"/>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45" t="s">
        <v>2335</v>
      </c>
      <c r="B6" s="3646"/>
      <c r="C6" s="3647"/>
      <c r="D6" s="2870"/>
      <c r="E6" s="2871"/>
      <c r="F6" s="2872"/>
      <c r="G6" s="2873"/>
      <c r="H6" s="2848"/>
      <c r="I6" s="2849"/>
      <c r="J6" s="3648">
        <v>1</v>
      </c>
      <c r="K6" s="3649"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48"/>
      <c r="K7" s="3650"/>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52" t="s">
        <v>2349</v>
      </c>
      <c r="C8" s="3653"/>
      <c r="D8" s="2889" t="s">
        <v>2350</v>
      </c>
      <c r="E8" s="2890" t="s">
        <v>2351</v>
      </c>
      <c r="F8" s="2891" t="s">
        <v>2352</v>
      </c>
      <c r="G8" s="2892"/>
      <c r="H8" s="2848"/>
      <c r="I8" s="2849"/>
      <c r="J8" s="3648"/>
      <c r="K8" s="3650"/>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52" t="s">
        <v>2355</v>
      </c>
      <c r="C9" s="3653"/>
      <c r="D9" s="2889">
        <f>ROUND(D6*E9,0)</f>
        <v>0</v>
      </c>
      <c r="E9" s="2893"/>
      <c r="F9" s="2894" t="s">
        <v>2356</v>
      </c>
      <c r="G9" s="2873"/>
      <c r="H9" s="2848"/>
      <c r="I9" s="2849"/>
      <c r="J9" s="3648"/>
      <c r="K9" s="3650"/>
      <c r="L9" s="2883" t="s">
        <v>2357</v>
      </c>
      <c r="M9" s="2884"/>
      <c r="N9" s="2860"/>
      <c r="O9" s="2885"/>
      <c r="P9" s="2885"/>
      <c r="Q9" s="2886">
        <v>365</v>
      </c>
      <c r="R9" s="2887">
        <f t="shared" si="0"/>
        <v>0</v>
      </c>
      <c r="S9" s="2841"/>
      <c r="T9" s="2841"/>
      <c r="U9" s="2841"/>
      <c r="V9" s="2849"/>
    </row>
    <row r="10" spans="1:22" s="2853" customFormat="1" ht="13.15" customHeight="1">
      <c r="A10" s="2888">
        <v>2</v>
      </c>
      <c r="B10" s="3652" t="s">
        <v>2358</v>
      </c>
      <c r="C10" s="3653"/>
      <c r="D10" s="2889">
        <f>ROUND(D6*E10,0)</f>
        <v>0</v>
      </c>
      <c r="E10" s="2893"/>
      <c r="F10" s="2894" t="s">
        <v>2359</v>
      </c>
      <c r="G10" s="2873"/>
      <c r="H10" s="2848"/>
      <c r="I10" s="2849"/>
      <c r="J10" s="3648"/>
      <c r="K10" s="3650"/>
      <c r="L10" s="2883" t="s">
        <v>2360</v>
      </c>
      <c r="M10" s="2884"/>
      <c r="N10" s="2860"/>
      <c r="O10" s="2885"/>
      <c r="P10" s="2885"/>
      <c r="Q10" s="2886">
        <v>365</v>
      </c>
      <c r="R10" s="2887">
        <f t="shared" si="0"/>
        <v>0</v>
      </c>
      <c r="S10" s="2841"/>
      <c r="T10" s="2841"/>
      <c r="U10" s="2841"/>
      <c r="V10" s="2849"/>
    </row>
    <row r="11" spans="1:22" s="2853" customFormat="1" ht="13.15" customHeight="1">
      <c r="A11" s="2888">
        <v>3</v>
      </c>
      <c r="B11" s="3652" t="s">
        <v>2361</v>
      </c>
      <c r="C11" s="3653"/>
      <c r="D11" s="2889">
        <f>D12+D14+D15+D16</f>
        <v>0</v>
      </c>
      <c r="E11" s="2895" t="e">
        <f>D11/D6</f>
        <v>#DIV/0!</v>
      </c>
      <c r="F11" s="2891"/>
      <c r="G11" s="2892"/>
      <c r="H11" s="2848"/>
      <c r="I11" s="2849"/>
      <c r="J11" s="3648"/>
      <c r="K11" s="3650"/>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4" t="s">
        <v>2364</v>
      </c>
      <c r="C12" s="3655"/>
      <c r="D12" s="2897">
        <f>ROUND(D13*1.2%*(1-30%),0)</f>
        <v>0</v>
      </c>
      <c r="E12" s="2898">
        <v>1.2E-2</v>
      </c>
      <c r="F12" s="2891" t="s">
        <v>2365</v>
      </c>
      <c r="G12" s="2892"/>
      <c r="H12" s="2848"/>
      <c r="I12" s="2849"/>
      <c r="J12" s="3648"/>
      <c r="K12" s="3650"/>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48"/>
      <c r="K13" s="3650"/>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4" t="s">
        <v>2370</v>
      </c>
      <c r="C14" s="3655"/>
      <c r="D14" s="2897">
        <f>ROUND(E14*B5/10000,0)</f>
        <v>0</v>
      </c>
      <c r="E14" s="2886"/>
      <c r="F14" s="2891" t="s">
        <v>2371</v>
      </c>
      <c r="G14" s="2892"/>
      <c r="H14" s="2848"/>
      <c r="I14" s="2849"/>
      <c r="J14" s="3648"/>
      <c r="K14" s="3651"/>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4" t="s">
        <v>2374</v>
      </c>
      <c r="C15" s="3655"/>
      <c r="D15" s="2897">
        <f>ROUND(D6*E15,0)</f>
        <v>0</v>
      </c>
      <c r="E15" s="2898">
        <v>5.5E-2</v>
      </c>
      <c r="F15" s="2891" t="s">
        <v>2375</v>
      </c>
      <c r="G15" s="2873"/>
      <c r="H15" s="2848"/>
      <c r="I15" s="2849"/>
      <c r="J15" s="3648">
        <v>2</v>
      </c>
      <c r="K15" s="3649"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4" t="s">
        <v>2383</v>
      </c>
      <c r="C16" s="3655"/>
      <c r="D16" s="2908">
        <f>D6*E16</f>
        <v>0</v>
      </c>
      <c r="E16" s="2909"/>
      <c r="F16" s="2894" t="s">
        <v>2384</v>
      </c>
      <c r="G16" s="2873"/>
      <c r="H16" s="2848"/>
      <c r="I16" s="2849"/>
      <c r="J16" s="3648"/>
      <c r="K16" s="3650"/>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2386</v>
      </c>
      <c r="C17" s="3657"/>
      <c r="D17" s="2911">
        <f>ROUND(D6*E17,0)</f>
        <v>0</v>
      </c>
      <c r="E17" s="2912"/>
      <c r="F17" s="2913" t="s">
        <v>2387</v>
      </c>
      <c r="G17" s="2873"/>
      <c r="H17" s="2848"/>
      <c r="I17" s="2849"/>
      <c r="J17" s="3648"/>
      <c r="K17" s="3650"/>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48"/>
      <c r="K18" s="3650"/>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48"/>
      <c r="K19" s="3651"/>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48"/>
      <c r="K21" s="3650"/>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48"/>
      <c r="K22" s="3650"/>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48"/>
      <c r="K23" s="3650"/>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48"/>
      <c r="K24" s="3651"/>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58">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1" t="s">
        <v>2319</v>
      </c>
      <c r="K32" s="3642"/>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43" t="s">
        <v>2329</v>
      </c>
      <c r="K33" s="3644"/>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43" t="s">
        <v>2331</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48">
        <v>1</v>
      </c>
      <c r="K36" s="3649"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48"/>
      <c r="K40" s="3651"/>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45678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v>
      </c>
      <c r="D58" s="1185">
        <f>EDATE(C58,-1)</f>
        <v>45627</v>
      </c>
      <c r="E58" s="1185">
        <f>EDATE(D58,-1)</f>
        <v>45597</v>
      </c>
      <c r="F58" s="1185">
        <f t="shared" ref="F58:O58" si="19">EDATE(E58,-1)</f>
        <v>45566</v>
      </c>
      <c r="G58" s="1185">
        <f t="shared" si="19"/>
        <v>45536</v>
      </c>
      <c r="H58" s="1185">
        <f t="shared" si="19"/>
        <v>45505</v>
      </c>
      <c r="I58" s="1185">
        <f t="shared" si="19"/>
        <v>45474</v>
      </c>
      <c r="J58" s="1185">
        <f t="shared" si="19"/>
        <v>45444</v>
      </c>
      <c r="K58" s="1185">
        <f t="shared" si="19"/>
        <v>45413</v>
      </c>
      <c r="L58" s="1185">
        <f t="shared" si="19"/>
        <v>45383</v>
      </c>
      <c r="M58" s="1185">
        <f t="shared" si="19"/>
        <v>45352</v>
      </c>
      <c r="N58" s="1185">
        <f t="shared" si="19"/>
        <v>45323</v>
      </c>
      <c r="O58" s="1185">
        <f t="shared" si="19"/>
        <v>45292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45678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v>
      </c>
      <c r="D58" s="1185">
        <f>EDATE(C58,-1)</f>
        <v>45627</v>
      </c>
      <c r="E58" s="1185">
        <f t="shared" ref="E58:N58" si="16">EDATE(D58,-1)</f>
        <v>45597</v>
      </c>
      <c r="F58" s="1185">
        <f t="shared" si="16"/>
        <v>45566</v>
      </c>
      <c r="G58" s="1185">
        <f t="shared" si="16"/>
        <v>45536</v>
      </c>
      <c r="H58" s="1185">
        <f t="shared" si="16"/>
        <v>45505</v>
      </c>
      <c r="I58" s="1185">
        <f t="shared" si="16"/>
        <v>45474</v>
      </c>
      <c r="J58" s="1185">
        <f t="shared" si="16"/>
        <v>45444</v>
      </c>
      <c r="K58" s="1185">
        <f t="shared" si="16"/>
        <v>45413</v>
      </c>
      <c r="L58" s="1185">
        <f t="shared" si="16"/>
        <v>45383</v>
      </c>
      <c r="M58" s="1185">
        <f t="shared" si="16"/>
        <v>45352</v>
      </c>
      <c r="N58" s="1185">
        <f t="shared" si="16"/>
        <v>45323</v>
      </c>
      <c r="O58" s="1185">
        <f>EDATE(N58,-1)</f>
        <v>45292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45678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v>
      </c>
      <c r="D59" s="1185">
        <f>EDATE(C59,-1)</f>
        <v>45627</v>
      </c>
      <c r="E59" s="1185">
        <f>EDATE(D59,-1)</f>
        <v>45597</v>
      </c>
      <c r="F59" s="1185">
        <f t="shared" ref="F59:O59" si="16">EDATE(E59,-1)</f>
        <v>45566</v>
      </c>
      <c r="G59" s="1185">
        <f t="shared" si="16"/>
        <v>45536</v>
      </c>
      <c r="H59" s="1185">
        <f t="shared" si="16"/>
        <v>45505</v>
      </c>
      <c r="I59" s="1185">
        <f t="shared" si="16"/>
        <v>45474</v>
      </c>
      <c r="J59" s="1185">
        <f t="shared" si="16"/>
        <v>45444</v>
      </c>
      <c r="K59" s="1185">
        <f t="shared" si="16"/>
        <v>45413</v>
      </c>
      <c r="L59" s="1185">
        <f t="shared" si="16"/>
        <v>45383</v>
      </c>
      <c r="M59" s="1185">
        <f t="shared" si="16"/>
        <v>45352</v>
      </c>
      <c r="N59" s="1185">
        <f t="shared" si="16"/>
        <v>45323</v>
      </c>
      <c r="O59" s="1185">
        <f t="shared" si="16"/>
        <v>45292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45678</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v>
      </c>
      <c r="D52" s="1185">
        <f>EDATE(C52,-1)</f>
        <v>45627</v>
      </c>
      <c r="E52" s="1185">
        <f t="shared" ref="E52:O52" si="16">EDATE(D52,-1)</f>
        <v>45597</v>
      </c>
      <c r="F52" s="1185">
        <f t="shared" si="16"/>
        <v>45566</v>
      </c>
      <c r="G52" s="1185">
        <f t="shared" si="16"/>
        <v>45536</v>
      </c>
      <c r="H52" s="1185">
        <f t="shared" si="16"/>
        <v>45505</v>
      </c>
      <c r="I52" s="1185">
        <f t="shared" si="16"/>
        <v>45474</v>
      </c>
      <c r="J52" s="1185">
        <f t="shared" si="16"/>
        <v>45444</v>
      </c>
      <c r="K52" s="1185">
        <f t="shared" si="16"/>
        <v>45413</v>
      </c>
      <c r="L52" s="1185">
        <f t="shared" si="16"/>
        <v>45383</v>
      </c>
      <c r="M52" s="1185">
        <f t="shared" si="16"/>
        <v>45352</v>
      </c>
      <c r="N52" s="1185">
        <f t="shared" si="16"/>
        <v>45323</v>
      </c>
      <c r="O52" s="1185">
        <f t="shared" si="16"/>
        <v>45292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2025年1月21日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45678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v>
      </c>
      <c r="D48" s="1185">
        <f>EDATE(C48,-1)</f>
        <v>45627</v>
      </c>
      <c r="E48" s="1185">
        <f t="shared" ref="E48:O48" si="16">EDATE(D48,-1)</f>
        <v>45597</v>
      </c>
      <c r="F48" s="1185">
        <f t="shared" si="16"/>
        <v>45566</v>
      </c>
      <c r="G48" s="1185">
        <f t="shared" si="16"/>
        <v>45536</v>
      </c>
      <c r="H48" s="1185">
        <f t="shared" si="16"/>
        <v>45505</v>
      </c>
      <c r="I48" s="1185">
        <f t="shared" si="16"/>
        <v>45474</v>
      </c>
      <c r="J48" s="1185">
        <f t="shared" si="16"/>
        <v>45444</v>
      </c>
      <c r="K48" s="1185">
        <f t="shared" si="16"/>
        <v>45413</v>
      </c>
      <c r="L48" s="1185">
        <f t="shared" si="16"/>
        <v>45383</v>
      </c>
      <c r="M48" s="1185">
        <f t="shared" si="16"/>
        <v>45352</v>
      </c>
      <c r="N48" s="1185">
        <f t="shared" si="16"/>
        <v>45323</v>
      </c>
      <c r="O48" s="1185">
        <f t="shared" si="16"/>
        <v>45292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45678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v>
      </c>
      <c r="D46" s="1185">
        <f>EDATE(C46,-1)</f>
        <v>45627</v>
      </c>
      <c r="E46" s="1185">
        <f t="shared" ref="E46:O46" si="16">EDATE(D46,-1)</f>
        <v>45597</v>
      </c>
      <c r="F46" s="1185">
        <f t="shared" si="16"/>
        <v>45566</v>
      </c>
      <c r="G46" s="1185">
        <f t="shared" si="16"/>
        <v>45536</v>
      </c>
      <c r="H46" s="1185">
        <f t="shared" si="16"/>
        <v>45505</v>
      </c>
      <c r="I46" s="1185">
        <f t="shared" si="16"/>
        <v>45474</v>
      </c>
      <c r="J46" s="1185">
        <f t="shared" si="16"/>
        <v>45444</v>
      </c>
      <c r="K46" s="1185">
        <f t="shared" si="16"/>
        <v>45413</v>
      </c>
      <c r="L46" s="1185">
        <f t="shared" si="16"/>
        <v>45383</v>
      </c>
      <c r="M46" s="1185">
        <f t="shared" si="16"/>
        <v>45352</v>
      </c>
      <c r="N46" s="1185">
        <f t="shared" si="16"/>
        <v>45323</v>
      </c>
      <c r="O46" s="1185">
        <f t="shared" si="16"/>
        <v>45292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45678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7"/>
      <c r="Q10" s="1343" t="str">
        <f t="shared" si="6"/>
        <v>土地使用年限（年）</v>
      </c>
      <c r="R10" s="701" t="s">
        <v>14</v>
      </c>
      <c r="S10" s="702" t="e">
        <f t="shared" si="0"/>
        <v>#DIV/0!</v>
      </c>
      <c r="T10" s="701" t="s">
        <v>14</v>
      </c>
      <c r="U10" s="702" t="e">
        <f t="shared" si="1"/>
        <v>#DIV/0!</v>
      </c>
      <c r="V10" s="701" t="s">
        <v>14</v>
      </c>
      <c r="W10" s="702" t="e">
        <f t="shared" si="2"/>
        <v>#DIV/0!</v>
      </c>
      <c r="X10" s="703"/>
      <c r="Y10" s="360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2025-1-1</v>
      </c>
      <c r="D67" s="692">
        <f>EDATE(C67,-3)</f>
        <v>45566</v>
      </c>
      <c r="E67" s="692">
        <f>EDATE(D67,-3)</f>
        <v>45474</v>
      </c>
      <c r="F67" s="692">
        <f t="shared" ref="F67:O67" si="18">EDATE(E67,-3)</f>
        <v>45383</v>
      </c>
      <c r="G67" s="692">
        <f t="shared" si="18"/>
        <v>45292</v>
      </c>
      <c r="H67" s="692">
        <f t="shared" si="18"/>
        <v>45200</v>
      </c>
      <c r="I67" s="692">
        <f t="shared" si="18"/>
        <v>45108</v>
      </c>
      <c r="J67" s="692">
        <f t="shared" si="18"/>
        <v>45017</v>
      </c>
      <c r="K67" s="692">
        <f t="shared" si="18"/>
        <v>44927</v>
      </c>
      <c r="L67" s="692">
        <f t="shared" si="18"/>
        <v>44835</v>
      </c>
      <c r="M67" s="692">
        <f t="shared" si="18"/>
        <v>44743</v>
      </c>
      <c r="N67" s="692">
        <f t="shared" si="18"/>
        <v>44652</v>
      </c>
      <c r="O67" s="692">
        <f t="shared" si="18"/>
        <v>44562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45678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7"/>
      <c r="Q10" s="1343" t="str">
        <f t="shared" si="6"/>
        <v>土地使用年限（年）</v>
      </c>
      <c r="R10" s="701" t="s">
        <v>14</v>
      </c>
      <c r="S10" s="702" t="e">
        <f t="shared" si="0"/>
        <v>#DIV/0!</v>
      </c>
      <c r="T10" s="701" t="s">
        <v>14</v>
      </c>
      <c r="U10" s="702" t="e">
        <f t="shared" si="1"/>
        <v>#DIV/0!</v>
      </c>
      <c r="V10" s="701" t="s">
        <v>14</v>
      </c>
      <c r="W10" s="702" t="e">
        <f t="shared" si="2"/>
        <v>#DIV/0!</v>
      </c>
      <c r="X10" s="703"/>
      <c r="Y10" s="360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2025-1-1</v>
      </c>
      <c r="D63" s="692">
        <f>EDATE(C63,-3)</f>
        <v>45566</v>
      </c>
      <c r="E63" s="692">
        <f>EDATE(D63,-3)</f>
        <v>45474</v>
      </c>
      <c r="F63" s="692">
        <f t="shared" ref="F63:O63" si="18">EDATE(E63,-3)</f>
        <v>45383</v>
      </c>
      <c r="G63" s="692">
        <f t="shared" si="18"/>
        <v>45292</v>
      </c>
      <c r="H63" s="692">
        <f t="shared" si="18"/>
        <v>45200</v>
      </c>
      <c r="I63" s="692">
        <f t="shared" si="18"/>
        <v>45108</v>
      </c>
      <c r="J63" s="692">
        <f t="shared" si="18"/>
        <v>45017</v>
      </c>
      <c r="K63" s="692">
        <f t="shared" si="18"/>
        <v>44927</v>
      </c>
      <c r="L63" s="692">
        <f t="shared" si="18"/>
        <v>44835</v>
      </c>
      <c r="M63" s="692">
        <f t="shared" si="18"/>
        <v>44743</v>
      </c>
      <c r="N63" s="692">
        <f t="shared" si="18"/>
        <v>44652</v>
      </c>
      <c r="O63" s="692">
        <f t="shared" si="18"/>
        <v>44562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t="e">
        <f>ROUND(G18/I18,2)</f>
        <v>#DIV/0!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3256</v>
      </c>
      <c r="B20" s="167" t="s">
        <v>1994</v>
      </c>
      <c r="C20" s="3325" t="e">
        <f>ROUND(IF(F21="与级别开发程度一致",0,(G21-E21)/C21),0)</f>
        <v>#DIV/0!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45678</v>
      </c>
      <c r="H23" s="3343" t="s">
        <v>3258</v>
      </c>
      <c r="I23" s="3344" t="str">
        <f>IF(H23="季度增幅（自定义）",SUMIF(N25:N28,E2,O25:O28),"")</f>
        <v/>
      </c>
      <c r="J23" s="3446" t="s">
        <v>3257</v>
      </c>
      <c r="K23" s="1125"/>
      <c r="L23" s="2055" t="s">
        <v>2004</v>
      </c>
      <c r="M23" s="1328">
        <f>ROUND(SUMIF(地价!B2:G2,E2,地价!B16:G16),0)</f>
        <v>0</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3268</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3296</v>
      </c>
      <c r="B103" s="3751"/>
      <c r="C103" s="3751"/>
      <c r="D103" s="3751"/>
      <c r="E103" s="3751"/>
      <c r="F103" s="3751"/>
      <c r="G103" s="3751"/>
      <c r="H103" s="3751"/>
      <c r="I103" s="3751"/>
      <c r="J103" s="3751"/>
      <c r="K103" s="3390"/>
      <c r="L103" s="3390"/>
      <c r="M103" s="3390"/>
      <c r="N103" s="3390"/>
    </row>
    <row r="104" spans="1:14">
      <c r="A104" s="3752" t="s">
        <v>3297</v>
      </c>
      <c r="B104" s="3752" t="s">
        <v>3298</v>
      </c>
      <c r="C104" s="3391" t="s">
        <v>3299</v>
      </c>
      <c r="D104" s="3392"/>
      <c r="E104" s="3392"/>
      <c r="F104" s="3392"/>
      <c r="G104" s="3392"/>
      <c r="H104" s="3392"/>
      <c r="I104" s="3392"/>
      <c r="J104" s="3393"/>
      <c r="K104" s="3394"/>
      <c r="L104" s="3394"/>
      <c r="M104" s="3394"/>
      <c r="N104" s="3394"/>
    </row>
    <row r="105" spans="1:14">
      <c r="A105" s="3752"/>
      <c r="B105" s="3752"/>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38"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3313</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0</v>
      </c>
      <c r="C116" s="3400" t="s">
        <v>3315</v>
      </c>
      <c r="D116" s="3401">
        <f>SUMPRODUCT((A118:A122=F116)*(B117:M117=H116)*B118:M122)</f>
        <v>0</v>
      </c>
      <c r="E116" s="2000" t="s">
        <v>3316</v>
      </c>
      <c r="F116" s="3402">
        <f>E2</f>
        <v>0</v>
      </c>
      <c r="G116" s="2000" t="s">
        <v>3317</v>
      </c>
      <c r="H116" s="3402">
        <f>G2</f>
        <v>0</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3331</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3332</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3333</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4" t="s">
        <v>2609</v>
      </c>
      <c r="B20" s="3757" t="s">
        <v>2630</v>
      </c>
      <c r="C20" s="3103" t="s">
        <v>2441</v>
      </c>
      <c r="D20" s="3104"/>
      <c r="E20" s="3105">
        <v>1</v>
      </c>
      <c r="F20" s="3106" t="s">
        <v>2442</v>
      </c>
      <c r="G20" s="3106"/>
    </row>
    <row r="21" spans="1:13" ht="19.5" customHeight="1">
      <c r="A21" s="3765"/>
      <c r="B21" s="3758"/>
      <c r="C21" s="3107" t="s">
        <v>2443</v>
      </c>
      <c r="D21" s="3108"/>
      <c r="E21" s="3109">
        <v>1</v>
      </c>
      <c r="F21" s="3106" t="s">
        <v>2444</v>
      </c>
      <c r="G21" s="3106"/>
    </row>
    <row r="22" spans="1:13" ht="19.5" customHeight="1">
      <c r="A22" s="3765"/>
      <c r="B22" s="3758"/>
      <c r="C22" s="3107" t="s">
        <v>2445</v>
      </c>
      <c r="D22" s="3108"/>
      <c r="E22" s="3109">
        <v>0.9</v>
      </c>
      <c r="F22" s="3106" t="s">
        <v>2446</v>
      </c>
      <c r="G22" s="3106"/>
    </row>
    <row r="23" spans="1:13" ht="19.5" customHeight="1">
      <c r="A23" s="3765"/>
      <c r="B23" s="3758"/>
      <c r="C23" s="3107" t="s">
        <v>2447</v>
      </c>
      <c r="D23" s="3108"/>
      <c r="E23" s="3109">
        <v>0.9</v>
      </c>
      <c r="F23" s="3106" t="s">
        <v>2448</v>
      </c>
      <c r="G23" s="3106"/>
    </row>
    <row r="24" spans="1:13" ht="19.5" customHeight="1">
      <c r="A24" s="3765"/>
      <c r="B24" s="3758"/>
      <c r="C24" s="3107" t="s">
        <v>2449</v>
      </c>
      <c r="D24" s="3108"/>
      <c r="E24" s="3109">
        <v>0.8</v>
      </c>
      <c r="F24" s="3106" t="s">
        <v>2450</v>
      </c>
      <c r="G24" s="3106"/>
    </row>
    <row r="25" spans="1:13" ht="19.5" customHeight="1" thickBot="1">
      <c r="A25" s="3766"/>
      <c r="B25" s="3759"/>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0" t="s">
        <v>2633</v>
      </c>
      <c r="B27" s="3757" t="s">
        <v>2614</v>
      </c>
      <c r="C27" s="3103" t="s">
        <v>2454</v>
      </c>
      <c r="D27" s="3104"/>
      <c r="E27" s="3105">
        <v>1</v>
      </c>
      <c r="F27" s="3106" t="s">
        <v>2455</v>
      </c>
      <c r="G27" s="3106"/>
    </row>
    <row r="28" spans="1:13" ht="19.5" customHeight="1">
      <c r="A28" s="3761"/>
      <c r="B28" s="3758"/>
      <c r="C28" s="3107" t="s">
        <v>2456</v>
      </c>
      <c r="D28" s="3108"/>
      <c r="E28" s="3109">
        <v>1</v>
      </c>
      <c r="F28" s="3106" t="s">
        <v>2457</v>
      </c>
      <c r="G28" s="3106"/>
    </row>
    <row r="29" spans="1:13" ht="19.5" customHeight="1">
      <c r="A29" s="3761"/>
      <c r="B29" s="3758"/>
      <c r="C29" s="3107" t="s">
        <v>2458</v>
      </c>
      <c r="D29" s="3108"/>
      <c r="E29" s="3109">
        <v>0.8</v>
      </c>
      <c r="F29" s="3106" t="s">
        <v>2459</v>
      </c>
      <c r="G29" s="3106"/>
    </row>
    <row r="30" spans="1:13" ht="19.5" customHeight="1">
      <c r="A30" s="3761"/>
      <c r="B30" s="3758"/>
      <c r="C30" s="3107" t="s">
        <v>2460</v>
      </c>
      <c r="D30" s="3108"/>
      <c r="E30" s="3109">
        <v>0.8</v>
      </c>
      <c r="F30" s="3106" t="s">
        <v>2461</v>
      </c>
      <c r="G30" s="3106"/>
    </row>
    <row r="31" spans="1:13" ht="19.5" customHeight="1">
      <c r="A31" s="3761"/>
      <c r="B31" s="3758"/>
      <c r="C31" s="3107" t="s">
        <v>2462</v>
      </c>
      <c r="D31" s="3108"/>
      <c r="E31" s="3109">
        <v>0.8</v>
      </c>
      <c r="F31" s="3106" t="s">
        <v>2463</v>
      </c>
      <c r="G31" s="3106"/>
    </row>
    <row r="32" spans="1:13" ht="19.5" customHeight="1">
      <c r="A32" s="3761"/>
      <c r="B32" s="3758"/>
      <c r="C32" s="3107" t="s">
        <v>2464</v>
      </c>
      <c r="D32" s="3108"/>
      <c r="E32" s="3109">
        <v>0.7</v>
      </c>
      <c r="F32" s="3106" t="s">
        <v>2465</v>
      </c>
      <c r="G32" s="3106"/>
    </row>
    <row r="33" spans="1:7" ht="19.5" customHeight="1">
      <c r="A33" s="3761"/>
      <c r="B33" s="3758"/>
      <c r="C33" s="3107" t="s">
        <v>2466</v>
      </c>
      <c r="D33" s="3108"/>
      <c r="E33" s="3109">
        <v>0.8</v>
      </c>
      <c r="F33" s="3106" t="s">
        <v>2467</v>
      </c>
      <c r="G33" s="3106"/>
    </row>
    <row r="34" spans="1:7" ht="19.5" customHeight="1">
      <c r="A34" s="3761"/>
      <c r="B34" s="3758"/>
      <c r="C34" s="3107" t="s">
        <v>2468</v>
      </c>
      <c r="D34" s="3108"/>
      <c r="E34" s="3109">
        <v>0.6</v>
      </c>
      <c r="F34" s="3106" t="s">
        <v>2469</v>
      </c>
      <c r="G34" s="3106"/>
    </row>
    <row r="35" spans="1:7" ht="19.5" customHeight="1">
      <c r="A35" s="3761"/>
      <c r="B35" s="3758"/>
      <c r="C35" s="3107" t="s">
        <v>2470</v>
      </c>
      <c r="D35" s="3108"/>
      <c r="E35" s="3109">
        <v>0.2</v>
      </c>
      <c r="F35" s="3106" t="s">
        <v>2471</v>
      </c>
      <c r="G35" s="3106"/>
    </row>
    <row r="36" spans="1:7" ht="19.5" customHeight="1">
      <c r="A36" s="3761"/>
      <c r="B36" s="3758"/>
      <c r="C36" s="3107" t="s">
        <v>2472</v>
      </c>
      <c r="D36" s="3108"/>
      <c r="E36" s="3109">
        <v>0.2</v>
      </c>
      <c r="F36" s="3106" t="s">
        <v>2473</v>
      </c>
      <c r="G36" s="3106"/>
    </row>
    <row r="37" spans="1:7" ht="19.5" customHeight="1">
      <c r="A37" s="3761"/>
      <c r="B37" s="3763" t="s">
        <v>2634</v>
      </c>
      <c r="C37" s="3107" t="s">
        <v>2474</v>
      </c>
      <c r="D37" s="3108"/>
      <c r="E37" s="3109">
        <v>0.6</v>
      </c>
      <c r="F37" s="3106" t="s">
        <v>2475</v>
      </c>
      <c r="G37" s="3106"/>
    </row>
    <row r="38" spans="1:7" ht="19.5" customHeight="1">
      <c r="A38" s="3761"/>
      <c r="B38" s="3758"/>
      <c r="C38" s="3107" t="s">
        <v>2476</v>
      </c>
      <c r="D38" s="3108"/>
      <c r="E38" s="3109">
        <v>0.6</v>
      </c>
      <c r="F38" s="3106" t="s">
        <v>2477</v>
      </c>
      <c r="G38" s="3106"/>
    </row>
    <row r="39" spans="1:7" ht="19.5" customHeight="1" thickBot="1">
      <c r="A39" s="3762"/>
      <c r="B39" s="3759"/>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4" t="s">
        <v>2612</v>
      </c>
      <c r="B41" s="3757" t="s">
        <v>2636</v>
      </c>
      <c r="C41" s="3103" t="s">
        <v>2481</v>
      </c>
      <c r="D41" s="3104"/>
      <c r="E41" s="3105">
        <v>1</v>
      </c>
      <c r="F41" s="3106" t="s">
        <v>2482</v>
      </c>
      <c r="G41" s="3106"/>
    </row>
    <row r="42" spans="1:7" ht="19.5" customHeight="1">
      <c r="A42" s="3765"/>
      <c r="B42" s="3758"/>
      <c r="C42" s="3107" t="s">
        <v>2483</v>
      </c>
      <c r="D42" s="3108"/>
      <c r="E42" s="3109">
        <v>1</v>
      </c>
      <c r="F42" s="3106" t="s">
        <v>2484</v>
      </c>
      <c r="G42" s="3106"/>
    </row>
    <row r="43" spans="1:7" ht="19.5" customHeight="1">
      <c r="A43" s="3765"/>
      <c r="B43" s="3767"/>
      <c r="C43" s="3107" t="s">
        <v>2485</v>
      </c>
      <c r="D43" s="3108"/>
      <c r="E43" s="3109">
        <v>1.5</v>
      </c>
      <c r="F43" s="3106" t="s">
        <v>2486</v>
      </c>
      <c r="G43" s="3106"/>
    </row>
    <row r="44" spans="1:7" ht="19.5" customHeight="1">
      <c r="A44" s="3765"/>
      <c r="B44" s="3118" t="s">
        <v>2637</v>
      </c>
      <c r="C44" s="3107" t="s">
        <v>2638</v>
      </c>
      <c r="D44" s="3108"/>
      <c r="E44" s="3109">
        <v>2</v>
      </c>
      <c r="F44" s="3106" t="s">
        <v>2487</v>
      </c>
      <c r="G44" s="3106"/>
    </row>
    <row r="45" spans="1:7" ht="19.5" customHeight="1">
      <c r="A45" s="3765"/>
      <c r="B45" s="3763" t="s">
        <v>2639</v>
      </c>
      <c r="C45" s="3107" t="s">
        <v>2488</v>
      </c>
      <c r="D45" s="3108"/>
      <c r="E45" s="3109">
        <v>1</v>
      </c>
      <c r="F45" s="3106" t="s">
        <v>2489</v>
      </c>
      <c r="G45" s="3106"/>
    </row>
    <row r="46" spans="1:7" ht="19.5" customHeight="1">
      <c r="A46" s="3765"/>
      <c r="B46" s="3758"/>
      <c r="C46" s="3107" t="s">
        <v>2490</v>
      </c>
      <c r="D46" s="3108"/>
      <c r="E46" s="3109">
        <v>1</v>
      </c>
      <c r="F46" s="3106" t="s">
        <v>2491</v>
      </c>
      <c r="G46" s="3106"/>
    </row>
    <row r="47" spans="1:7" ht="19.5" customHeight="1">
      <c r="A47" s="3765"/>
      <c r="B47" s="3758"/>
      <c r="C47" s="3107" t="s">
        <v>2492</v>
      </c>
      <c r="D47" s="3108"/>
      <c r="E47" s="3109">
        <v>1</v>
      </c>
      <c r="F47" s="3106" t="s">
        <v>2493</v>
      </c>
      <c r="G47" s="3106"/>
    </row>
    <row r="48" spans="1:7" ht="19.5" customHeight="1">
      <c r="A48" s="3765"/>
      <c r="B48" s="3758"/>
      <c r="C48" s="3107" t="s">
        <v>2494</v>
      </c>
      <c r="D48" s="3108"/>
      <c r="E48" s="3109">
        <v>1</v>
      </c>
      <c r="F48" s="3106" t="s">
        <v>2495</v>
      </c>
      <c r="G48" s="3106"/>
    </row>
    <row r="49" spans="1:7" ht="19.5" customHeight="1">
      <c r="A49" s="3765"/>
      <c r="B49" s="3758"/>
      <c r="C49" s="3107" t="s">
        <v>2496</v>
      </c>
      <c r="D49" s="3108"/>
      <c r="E49" s="3109">
        <v>1</v>
      </c>
      <c r="F49" s="3106" t="s">
        <v>2497</v>
      </c>
      <c r="G49" s="3106"/>
    </row>
    <row r="50" spans="1:7" ht="19.5" customHeight="1">
      <c r="A50" s="3765"/>
      <c r="B50" s="3758"/>
      <c r="C50" s="3107" t="s">
        <v>2498</v>
      </c>
      <c r="D50" s="3108"/>
      <c r="E50" s="3109">
        <v>1</v>
      </c>
      <c r="F50" s="3106" t="s">
        <v>2499</v>
      </c>
      <c r="G50" s="3106"/>
    </row>
    <row r="51" spans="1:7" ht="19.5" customHeight="1" thickBot="1">
      <c r="A51" s="3766"/>
      <c r="B51" s="3759"/>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3" t="s">
        <v>2653</v>
      </c>
      <c r="C73" s="3092" t="s">
        <v>2654</v>
      </c>
      <c r="D73" s="3092" t="s">
        <v>2655</v>
      </c>
      <c r="E73" s="3118">
        <v>0.2</v>
      </c>
      <c r="F73" s="3118">
        <v>25</v>
      </c>
    </row>
    <row r="74" spans="1:7" ht="24">
      <c r="A74" s="3118">
        <v>2</v>
      </c>
      <c r="B74" s="3758"/>
      <c r="C74" s="3092" t="s">
        <v>2656</v>
      </c>
      <c r="D74" s="3092" t="s">
        <v>2657</v>
      </c>
      <c r="E74" s="3118">
        <v>0.2</v>
      </c>
      <c r="F74" s="3118">
        <v>25</v>
      </c>
    </row>
    <row r="75" spans="1:7" ht="24">
      <c r="A75" s="3118">
        <v>3</v>
      </c>
      <c r="B75" s="3758"/>
      <c r="C75" s="3092" t="s">
        <v>2658</v>
      </c>
      <c r="D75" s="3092" t="s">
        <v>2659</v>
      </c>
      <c r="E75" s="3118">
        <v>0.2</v>
      </c>
      <c r="F75" s="3118">
        <v>25</v>
      </c>
    </row>
    <row r="76" spans="1:7" ht="13.5">
      <c r="A76" s="3118">
        <v>4</v>
      </c>
      <c r="B76" s="3758"/>
      <c r="C76" s="3092" t="s">
        <v>2660</v>
      </c>
      <c r="D76" s="3092" t="s">
        <v>2661</v>
      </c>
      <c r="E76" s="3118">
        <v>0.15</v>
      </c>
      <c r="F76" s="3118">
        <v>20</v>
      </c>
    </row>
    <row r="77" spans="1:7" ht="24">
      <c r="A77" s="3118">
        <v>5</v>
      </c>
      <c r="B77" s="3758"/>
      <c r="C77" s="3092" t="s">
        <v>2662</v>
      </c>
      <c r="D77" s="3092" t="s">
        <v>2663</v>
      </c>
      <c r="E77" s="3118">
        <v>0.15</v>
      </c>
      <c r="F77" s="3118">
        <v>20</v>
      </c>
    </row>
    <row r="78" spans="1:7" ht="24">
      <c r="A78" s="3118">
        <v>6</v>
      </c>
      <c r="B78" s="3758"/>
      <c r="C78" s="3092" t="s">
        <v>2664</v>
      </c>
      <c r="D78" s="3092" t="s">
        <v>2665</v>
      </c>
      <c r="E78" s="3118">
        <v>0.15</v>
      </c>
      <c r="F78" s="3118">
        <v>20</v>
      </c>
    </row>
    <row r="79" spans="1:7" ht="24">
      <c r="A79" s="3118">
        <v>7</v>
      </c>
      <c r="B79" s="3758"/>
      <c r="C79" s="3092" t="s">
        <v>2666</v>
      </c>
      <c r="D79" s="3092" t="s">
        <v>2667</v>
      </c>
      <c r="E79" s="3118">
        <v>0.15</v>
      </c>
      <c r="F79" s="3118">
        <v>20</v>
      </c>
    </row>
    <row r="80" spans="1:7" ht="24">
      <c r="A80" s="3118">
        <v>8</v>
      </c>
      <c r="B80" s="3758"/>
      <c r="C80" s="3092" t="s">
        <v>2668</v>
      </c>
      <c r="D80" s="3092" t="s">
        <v>2669</v>
      </c>
      <c r="E80" s="3118">
        <v>0.1</v>
      </c>
      <c r="F80" s="3118">
        <v>15</v>
      </c>
    </row>
    <row r="81" spans="1:6" ht="24">
      <c r="A81" s="3118">
        <v>9</v>
      </c>
      <c r="B81" s="3758"/>
      <c r="C81" s="3092" t="s">
        <v>2670</v>
      </c>
      <c r="D81" s="3092" t="s">
        <v>2671</v>
      </c>
      <c r="E81" s="3118">
        <v>0.1</v>
      </c>
      <c r="F81" s="3118">
        <v>15</v>
      </c>
    </row>
    <row r="82" spans="1:6" ht="24">
      <c r="A82" s="3118">
        <v>10</v>
      </c>
      <c r="B82" s="3758"/>
      <c r="C82" s="3092" t="s">
        <v>2672</v>
      </c>
      <c r="D82" s="3092" t="s">
        <v>2673</v>
      </c>
      <c r="E82" s="3118">
        <v>0.1</v>
      </c>
      <c r="F82" s="3118">
        <v>15</v>
      </c>
    </row>
    <row r="83" spans="1:6" ht="24">
      <c r="A83" s="3118">
        <v>11</v>
      </c>
      <c r="B83" s="3758"/>
      <c r="C83" s="3092" t="s">
        <v>2674</v>
      </c>
      <c r="D83" s="3092" t="s">
        <v>2675</v>
      </c>
      <c r="E83" s="3118">
        <v>0.1</v>
      </c>
      <c r="F83" s="3118">
        <v>15</v>
      </c>
    </row>
    <row r="84" spans="1:6" ht="24">
      <c r="A84" s="3118">
        <v>12</v>
      </c>
      <c r="B84" s="3758"/>
      <c r="C84" s="3092" t="s">
        <v>2676</v>
      </c>
      <c r="D84" s="3092" t="s">
        <v>2677</v>
      </c>
      <c r="E84" s="3118">
        <v>0.1</v>
      </c>
      <c r="F84" s="3118">
        <v>15</v>
      </c>
    </row>
    <row r="85" spans="1:6" ht="13.5">
      <c r="A85" s="3118">
        <v>13</v>
      </c>
      <c r="B85" s="3758"/>
      <c r="C85" s="3092" t="s">
        <v>2678</v>
      </c>
      <c r="D85" s="3092" t="s">
        <v>2679</v>
      </c>
      <c r="E85" s="3118">
        <v>0.1</v>
      </c>
      <c r="F85" s="3118">
        <v>15</v>
      </c>
    </row>
    <row r="86" spans="1:6" ht="13.5">
      <c r="A86" s="3118">
        <v>14</v>
      </c>
      <c r="B86" s="3758"/>
      <c r="C86" s="3092" t="s">
        <v>2680</v>
      </c>
      <c r="D86" s="3092" t="s">
        <v>2681</v>
      </c>
      <c r="E86" s="3118">
        <v>0.1</v>
      </c>
      <c r="F86" s="3118">
        <v>15</v>
      </c>
    </row>
    <row r="87" spans="1:6" ht="13.5">
      <c r="A87" s="3118">
        <v>15</v>
      </c>
      <c r="B87" s="3758"/>
      <c r="C87" s="3092" t="s">
        <v>2682</v>
      </c>
      <c r="D87" s="3092" t="s">
        <v>2683</v>
      </c>
      <c r="E87" s="3118">
        <v>0.1</v>
      </c>
      <c r="F87" s="3118">
        <v>15</v>
      </c>
    </row>
    <row r="88" spans="1:6" ht="24">
      <c r="A88" s="3118">
        <v>16</v>
      </c>
      <c r="B88" s="3758"/>
      <c r="C88" s="3092" t="s">
        <v>2684</v>
      </c>
      <c r="D88" s="3092" t="s">
        <v>2685</v>
      </c>
      <c r="E88" s="3118">
        <v>0.1</v>
      </c>
      <c r="F88" s="3118">
        <v>15</v>
      </c>
    </row>
    <row r="89" spans="1:6" ht="24">
      <c r="A89" s="3118">
        <v>17</v>
      </c>
      <c r="B89" s="3767"/>
      <c r="C89" s="3092" t="s">
        <v>2686</v>
      </c>
      <c r="D89" s="3092" t="s">
        <v>2687</v>
      </c>
      <c r="E89" s="3118">
        <v>0.1</v>
      </c>
      <c r="F89" s="3118">
        <v>15</v>
      </c>
    </row>
    <row r="90" spans="1:6" ht="13.5">
      <c r="A90" s="3118">
        <v>18</v>
      </c>
      <c r="B90" s="3763" t="s">
        <v>2688</v>
      </c>
      <c r="C90" s="3092" t="s">
        <v>2689</v>
      </c>
      <c r="D90" s="3092" t="s">
        <v>2690</v>
      </c>
      <c r="E90" s="3118">
        <v>0.2</v>
      </c>
      <c r="F90" s="3118">
        <v>25</v>
      </c>
    </row>
    <row r="91" spans="1:6" ht="24">
      <c r="A91" s="3118">
        <v>19</v>
      </c>
      <c r="B91" s="3758"/>
      <c r="C91" s="3092" t="s">
        <v>2691</v>
      </c>
      <c r="D91" s="3092" t="s">
        <v>2692</v>
      </c>
      <c r="E91" s="3118">
        <v>0.2</v>
      </c>
      <c r="F91" s="3118">
        <v>25</v>
      </c>
    </row>
    <row r="92" spans="1:6" ht="13.5">
      <c r="A92" s="3118">
        <v>20</v>
      </c>
      <c r="B92" s="3758"/>
      <c r="C92" s="3092" t="s">
        <v>2693</v>
      </c>
      <c r="D92" s="3092" t="s">
        <v>2694</v>
      </c>
      <c r="E92" s="3118">
        <v>0.15</v>
      </c>
      <c r="F92" s="3118">
        <v>20</v>
      </c>
    </row>
    <row r="93" spans="1:6" ht="13.5">
      <c r="A93" s="3118">
        <v>21</v>
      </c>
      <c r="B93" s="3758"/>
      <c r="C93" s="3092" t="s">
        <v>2695</v>
      </c>
      <c r="D93" s="3092" t="s">
        <v>2696</v>
      </c>
      <c r="E93" s="3118">
        <v>0.15</v>
      </c>
      <c r="F93" s="3118">
        <v>20</v>
      </c>
    </row>
    <row r="94" spans="1:6" ht="13.5">
      <c r="A94" s="3118">
        <v>22</v>
      </c>
      <c r="B94" s="3758"/>
      <c r="C94" s="3092" t="s">
        <v>2697</v>
      </c>
      <c r="D94" s="3092" t="s">
        <v>2698</v>
      </c>
      <c r="E94" s="3118">
        <v>0.15</v>
      </c>
      <c r="F94" s="3118">
        <v>20</v>
      </c>
    </row>
    <row r="95" spans="1:6" ht="36">
      <c r="A95" s="3118">
        <v>23</v>
      </c>
      <c r="B95" s="3758"/>
      <c r="C95" s="3092" t="s">
        <v>2699</v>
      </c>
      <c r="D95" s="3092" t="s">
        <v>2700</v>
      </c>
      <c r="E95" s="3118">
        <v>0.15</v>
      </c>
      <c r="F95" s="3118">
        <v>20</v>
      </c>
    </row>
    <row r="96" spans="1:6" ht="13.5">
      <c r="A96" s="3118">
        <v>24</v>
      </c>
      <c r="B96" s="3758"/>
      <c r="C96" s="3092" t="s">
        <v>2701</v>
      </c>
      <c r="D96" s="3092" t="s">
        <v>2702</v>
      </c>
      <c r="E96" s="3118">
        <v>0.1</v>
      </c>
      <c r="F96" s="3118">
        <v>15</v>
      </c>
    </row>
    <row r="97" spans="1:6" ht="13.5">
      <c r="A97" s="3118">
        <v>25</v>
      </c>
      <c r="B97" s="3758"/>
      <c r="C97" s="3092" t="s">
        <v>2703</v>
      </c>
      <c r="D97" s="3092" t="s">
        <v>2704</v>
      </c>
      <c r="E97" s="3118">
        <v>0.1</v>
      </c>
      <c r="F97" s="3118">
        <v>15</v>
      </c>
    </row>
    <row r="98" spans="1:6" ht="24">
      <c r="A98" s="3118">
        <v>26</v>
      </c>
      <c r="B98" s="3758"/>
      <c r="C98" s="3092" t="s">
        <v>2705</v>
      </c>
      <c r="D98" s="3092" t="s">
        <v>2706</v>
      </c>
      <c r="E98" s="3118">
        <v>0.1</v>
      </c>
      <c r="F98" s="3118">
        <v>15</v>
      </c>
    </row>
    <row r="99" spans="1:6" ht="24">
      <c r="A99" s="3118">
        <v>27</v>
      </c>
      <c r="B99" s="3758"/>
      <c r="C99" s="3092" t="s">
        <v>2707</v>
      </c>
      <c r="D99" s="3092" t="s">
        <v>2708</v>
      </c>
      <c r="E99" s="3118">
        <v>0.1</v>
      </c>
      <c r="F99" s="3118">
        <v>15</v>
      </c>
    </row>
    <row r="100" spans="1:6" ht="13.5">
      <c r="A100" s="3118">
        <v>28</v>
      </c>
      <c r="B100" s="3758"/>
      <c r="C100" s="3092" t="s">
        <v>2709</v>
      </c>
      <c r="D100" s="3092" t="s">
        <v>2710</v>
      </c>
      <c r="E100" s="3118">
        <v>0.1</v>
      </c>
      <c r="F100" s="3118">
        <v>15</v>
      </c>
    </row>
    <row r="101" spans="1:6" ht="13.5">
      <c r="A101" s="3118">
        <v>29</v>
      </c>
      <c r="B101" s="3758"/>
      <c r="C101" s="3092" t="s">
        <v>2711</v>
      </c>
      <c r="D101" s="3092" t="s">
        <v>2712</v>
      </c>
      <c r="E101" s="3118">
        <v>0.1</v>
      </c>
      <c r="F101" s="3118">
        <v>15</v>
      </c>
    </row>
    <row r="102" spans="1:6" ht="13.5">
      <c r="A102" s="3118">
        <v>30</v>
      </c>
      <c r="B102" s="3758"/>
      <c r="C102" s="3092" t="s">
        <v>2713</v>
      </c>
      <c r="D102" s="3092" t="s">
        <v>2714</v>
      </c>
      <c r="E102" s="3118">
        <v>0.1</v>
      </c>
      <c r="F102" s="3118">
        <v>15</v>
      </c>
    </row>
    <row r="103" spans="1:6" ht="24">
      <c r="A103" s="3118">
        <v>31</v>
      </c>
      <c r="B103" s="3758"/>
      <c r="C103" s="3092" t="s">
        <v>2715</v>
      </c>
      <c r="D103" s="3092" t="s">
        <v>2716</v>
      </c>
      <c r="E103" s="3118">
        <v>0.1</v>
      </c>
      <c r="F103" s="3118">
        <v>15</v>
      </c>
    </row>
    <row r="104" spans="1:6" ht="24">
      <c r="A104" s="3118">
        <v>32</v>
      </c>
      <c r="B104" s="3758"/>
      <c r="C104" s="3092" t="s">
        <v>2717</v>
      </c>
      <c r="D104" s="3092" t="s">
        <v>2718</v>
      </c>
      <c r="E104" s="3118">
        <v>0.1</v>
      </c>
      <c r="F104" s="3118">
        <v>15</v>
      </c>
    </row>
    <row r="105" spans="1:6" ht="24">
      <c r="A105" s="3118">
        <v>33</v>
      </c>
      <c r="B105" s="3758"/>
      <c r="C105" s="3092" t="s">
        <v>2719</v>
      </c>
      <c r="D105" s="3092" t="s">
        <v>2720</v>
      </c>
      <c r="E105" s="3118">
        <v>0.1</v>
      </c>
      <c r="F105" s="3118">
        <v>15</v>
      </c>
    </row>
    <row r="106" spans="1:6" ht="24">
      <c r="A106" s="3118">
        <v>34</v>
      </c>
      <c r="B106" s="3767"/>
      <c r="C106" s="3092" t="s">
        <v>2721</v>
      </c>
      <c r="D106" s="3092" t="s">
        <v>2722</v>
      </c>
      <c r="E106" s="3118">
        <v>0.1</v>
      </c>
      <c r="F106" s="3118">
        <v>15</v>
      </c>
    </row>
    <row r="107" spans="1:6" ht="24">
      <c r="A107" s="3118">
        <v>35</v>
      </c>
      <c r="B107" s="3763" t="s">
        <v>2723</v>
      </c>
      <c r="C107" s="3118" t="s">
        <v>2724</v>
      </c>
      <c r="D107" s="3092" t="s">
        <v>2725</v>
      </c>
      <c r="E107" s="3118">
        <v>0.15</v>
      </c>
      <c r="F107" s="3118">
        <v>20</v>
      </c>
    </row>
    <row r="108" spans="1:6" ht="13.5">
      <c r="A108" s="3118">
        <v>36</v>
      </c>
      <c r="B108" s="3758"/>
      <c r="C108" s="3118" t="s">
        <v>2726</v>
      </c>
      <c r="D108" s="3092" t="s">
        <v>2727</v>
      </c>
      <c r="E108" s="3118">
        <v>0.15</v>
      </c>
      <c r="F108" s="3118">
        <v>20</v>
      </c>
    </row>
    <row r="109" spans="1:6" ht="13.5">
      <c r="A109" s="3118">
        <v>37</v>
      </c>
      <c r="B109" s="3758"/>
      <c r="C109" s="3118" t="s">
        <v>2728</v>
      </c>
      <c r="D109" s="3092" t="s">
        <v>2729</v>
      </c>
      <c r="E109" s="3118">
        <v>0.15</v>
      </c>
      <c r="F109" s="3118">
        <v>20</v>
      </c>
    </row>
    <row r="110" spans="1:6" ht="13.5">
      <c r="A110" s="3118">
        <v>38</v>
      </c>
      <c r="B110" s="3758"/>
      <c r="C110" s="3118" t="s">
        <v>2730</v>
      </c>
      <c r="D110" s="3092" t="s">
        <v>2731</v>
      </c>
      <c r="E110" s="3118">
        <v>0.1</v>
      </c>
      <c r="F110" s="3118">
        <v>15</v>
      </c>
    </row>
    <row r="111" spans="1:6" ht="24">
      <c r="A111" s="3118">
        <v>39</v>
      </c>
      <c r="B111" s="3758"/>
      <c r="C111" s="3118" t="s">
        <v>2732</v>
      </c>
      <c r="D111" s="3092" t="s">
        <v>2733</v>
      </c>
      <c r="E111" s="3118">
        <v>0.1</v>
      </c>
      <c r="F111" s="3118">
        <v>15</v>
      </c>
    </row>
    <row r="112" spans="1:6" ht="24">
      <c r="A112" s="3118">
        <v>40</v>
      </c>
      <c r="B112" s="3767"/>
      <c r="C112" s="3118" t="s">
        <v>2734</v>
      </c>
      <c r="D112" s="3092" t="s">
        <v>2735</v>
      </c>
      <c r="E112" s="3118">
        <v>0.1</v>
      </c>
      <c r="F112" s="3118">
        <v>15</v>
      </c>
    </row>
    <row r="113" spans="1:6" ht="13.5">
      <c r="A113" s="3118">
        <v>41</v>
      </c>
      <c r="B113" s="3768" t="s">
        <v>2736</v>
      </c>
      <c r="C113" s="3118" t="s">
        <v>2737</v>
      </c>
      <c r="D113" s="3092" t="s">
        <v>2738</v>
      </c>
      <c r="E113" s="3118">
        <v>0.1</v>
      </c>
      <c r="F113" s="3118">
        <v>15</v>
      </c>
    </row>
    <row r="114" spans="1:6" ht="13.5">
      <c r="A114" s="3118">
        <v>42</v>
      </c>
      <c r="B114" s="3768"/>
      <c r="C114" s="3118" t="s">
        <v>2739</v>
      </c>
      <c r="D114" s="3092" t="s">
        <v>2740</v>
      </c>
      <c r="E114" s="3118">
        <v>0.1</v>
      </c>
      <c r="F114" s="3118">
        <v>15</v>
      </c>
    </row>
    <row r="115" spans="1:6" ht="24">
      <c r="A115" s="3118">
        <v>43</v>
      </c>
      <c r="B115" s="3768"/>
      <c r="C115" s="3118" t="s">
        <v>2741</v>
      </c>
      <c r="D115" s="3092" t="s">
        <v>2742</v>
      </c>
      <c r="E115" s="3118">
        <v>0.1</v>
      </c>
      <c r="F115" s="3118">
        <v>15</v>
      </c>
    </row>
    <row r="116" spans="1:6" ht="13.5">
      <c r="A116" s="3118">
        <v>44</v>
      </c>
      <c r="B116" s="3763" t="s">
        <v>2743</v>
      </c>
      <c r="C116" s="3118" t="s">
        <v>2744</v>
      </c>
      <c r="D116" s="3092" t="s">
        <v>2745</v>
      </c>
      <c r="E116" s="3118">
        <v>0.1</v>
      </c>
      <c r="F116" s="3118">
        <v>15</v>
      </c>
    </row>
    <row r="117" spans="1:6" ht="24">
      <c r="A117" s="3118">
        <v>45</v>
      </c>
      <c r="B117" s="3767"/>
      <c r="C117" s="3092" t="s">
        <v>2746</v>
      </c>
      <c r="D117" s="3092" t="s">
        <v>2747</v>
      </c>
      <c r="E117" s="3118">
        <v>0.1</v>
      </c>
      <c r="F117" s="3118">
        <v>15</v>
      </c>
    </row>
    <row r="118" spans="1:6" ht="24">
      <c r="A118" s="3118">
        <v>46</v>
      </c>
      <c r="B118" s="3763" t="s">
        <v>2748</v>
      </c>
      <c r="C118" s="3118" t="s">
        <v>2749</v>
      </c>
      <c r="D118" s="3092" t="s">
        <v>2750</v>
      </c>
      <c r="E118" s="3118">
        <v>0.1</v>
      </c>
      <c r="F118" s="3118">
        <v>15</v>
      </c>
    </row>
    <row r="119" spans="1:6" ht="24">
      <c r="A119" s="3118">
        <v>47</v>
      </c>
      <c r="B119" s="3767"/>
      <c r="C119" s="3118" t="s">
        <v>2751</v>
      </c>
      <c r="D119" s="3092" t="s">
        <v>2752</v>
      </c>
      <c r="E119" s="3118">
        <v>0.1</v>
      </c>
      <c r="F119" s="3118">
        <v>15</v>
      </c>
    </row>
    <row r="120" spans="1:6" ht="13.5">
      <c r="A120" s="3118">
        <v>48</v>
      </c>
      <c r="B120" s="3763" t="s">
        <v>2753</v>
      </c>
      <c r="C120" s="3118" t="s">
        <v>2754</v>
      </c>
      <c r="D120" s="3092" t="s">
        <v>2755</v>
      </c>
      <c r="E120" s="3118">
        <v>0.1</v>
      </c>
      <c r="F120" s="3118">
        <v>15</v>
      </c>
    </row>
    <row r="121" spans="1:6" ht="13.5">
      <c r="A121" s="3118">
        <v>49</v>
      </c>
      <c r="B121" s="3767"/>
      <c r="C121" s="3118" t="s">
        <v>2756</v>
      </c>
      <c r="D121" s="3092" t="s">
        <v>2757</v>
      </c>
      <c r="E121" s="3118">
        <v>0.1</v>
      </c>
      <c r="F121" s="3118">
        <v>15</v>
      </c>
    </row>
    <row r="122" spans="1:6" ht="24">
      <c r="A122" s="3118">
        <v>50</v>
      </c>
      <c r="B122" s="3768" t="s">
        <v>2758</v>
      </c>
      <c r="C122" s="3118" t="s">
        <v>2759</v>
      </c>
      <c r="D122" s="3092" t="s">
        <v>2760</v>
      </c>
      <c r="E122" s="3118">
        <v>0.1</v>
      </c>
      <c r="F122" s="3118">
        <v>15</v>
      </c>
    </row>
    <row r="123" spans="1:6" ht="24">
      <c r="A123" s="3118">
        <v>51</v>
      </c>
      <c r="B123" s="3768"/>
      <c r="C123" s="3118" t="s">
        <v>2761</v>
      </c>
      <c r="D123" s="3092" t="s">
        <v>2762</v>
      </c>
      <c r="E123" s="3118">
        <v>0.1</v>
      </c>
      <c r="F123" s="3118">
        <v>15</v>
      </c>
    </row>
    <row r="124" spans="1:6" ht="24">
      <c r="A124" s="3118">
        <v>52</v>
      </c>
      <c r="B124" s="3768" t="s">
        <v>2763</v>
      </c>
      <c r="C124" s="3118" t="s">
        <v>2764</v>
      </c>
      <c r="D124" s="3092" t="s">
        <v>2765</v>
      </c>
      <c r="E124" s="3118">
        <v>0.1</v>
      </c>
      <c r="F124" s="3118">
        <v>15</v>
      </c>
    </row>
    <row r="125" spans="1:6" ht="24">
      <c r="A125" s="3118">
        <v>53</v>
      </c>
      <c r="B125" s="3768"/>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8" t="s">
        <v>2771</v>
      </c>
      <c r="C127" s="3118" t="s">
        <v>2772</v>
      </c>
      <c r="D127" s="3092" t="s">
        <v>2773</v>
      </c>
      <c r="E127" s="3118">
        <v>0.1</v>
      </c>
      <c r="F127" s="3118">
        <v>15</v>
      </c>
    </row>
    <row r="128" spans="1:6" ht="13.5">
      <c r="A128" s="3118">
        <v>56</v>
      </c>
      <c r="B128" s="3768"/>
      <c r="C128" s="3118" t="s">
        <v>2774</v>
      </c>
      <c r="D128" s="3092" t="s">
        <v>2775</v>
      </c>
      <c r="E128" s="3118">
        <v>0.1</v>
      </c>
      <c r="F128" s="3118">
        <v>15</v>
      </c>
    </row>
    <row r="129" spans="1:6" ht="24">
      <c r="A129" s="3118">
        <v>57</v>
      </c>
      <c r="B129" s="3768"/>
      <c r="C129" s="3118" t="s">
        <v>2776</v>
      </c>
      <c r="D129" s="3092" t="s">
        <v>2777</v>
      </c>
      <c r="E129" s="3118">
        <v>0.1</v>
      </c>
      <c r="F129" s="3118">
        <v>15</v>
      </c>
    </row>
    <row r="130" spans="1:6" ht="24">
      <c r="A130" s="3118">
        <v>58</v>
      </c>
      <c r="B130" s="3768" t="s">
        <v>2778</v>
      </c>
      <c r="C130" s="3118" t="s">
        <v>2779</v>
      </c>
      <c r="D130" s="3092" t="s">
        <v>2780</v>
      </c>
      <c r="E130" s="3118">
        <v>0.1</v>
      </c>
      <c r="F130" s="3118">
        <v>15</v>
      </c>
    </row>
    <row r="131" spans="1:6" ht="13.5">
      <c r="A131" s="3118">
        <v>59</v>
      </c>
      <c r="B131" s="3768"/>
      <c r="C131" s="3118" t="s">
        <v>2781</v>
      </c>
      <c r="D131" s="3092" t="s">
        <v>2782</v>
      </c>
      <c r="E131" s="3118">
        <v>0.1</v>
      </c>
      <c r="F131" s="3118">
        <v>15</v>
      </c>
    </row>
    <row r="132" spans="1:6" ht="13.5">
      <c r="A132" s="3118">
        <v>60</v>
      </c>
      <c r="B132" s="3763" t="s">
        <v>2783</v>
      </c>
      <c r="C132" s="3118" t="s">
        <v>2784</v>
      </c>
      <c r="D132" s="3092" t="s">
        <v>2785</v>
      </c>
      <c r="E132" s="3118">
        <v>0.1</v>
      </c>
      <c r="F132" s="3118">
        <v>15</v>
      </c>
    </row>
    <row r="133" spans="1:6" ht="13.5">
      <c r="A133" s="3118">
        <v>61</v>
      </c>
      <c r="B133" s="3767"/>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8" t="s">
        <v>2791</v>
      </c>
      <c r="C135" s="3118" t="s">
        <v>2792</v>
      </c>
      <c r="D135" s="3092" t="s">
        <v>2793</v>
      </c>
      <c r="E135" s="3118">
        <v>0.1</v>
      </c>
      <c r="F135" s="3118">
        <v>15</v>
      </c>
    </row>
    <row r="136" spans="1:6" ht="13.5">
      <c r="A136" s="3118">
        <v>64</v>
      </c>
      <c r="B136" s="3768"/>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33" t="s">
        <v>94</v>
      </c>
    </row>
    <row r="43" spans="1:7" ht="13.5" customHeight="1">
      <c r="A43" s="780" t="s">
        <v>347</v>
      </c>
      <c r="B43" s="215" t="s">
        <v>426</v>
      </c>
      <c r="C43" s="238" t="e">
        <f ca="1">ROUND(IF('数据-取费表'!B22&lt;=1,C39*F22*'数据-取费表'!B21/2,C39*(POWER((1+F22),'数据-取费表'!B21/2)-1)),0)</f>
        <v>#VALUE!</v>
      </c>
      <c r="D43" s="238"/>
      <c r="E43" s="238"/>
      <c r="F43" s="239"/>
      <c r="G43" s="3634"/>
    </row>
    <row r="44" spans="1:7" ht="13.5" customHeight="1">
      <c r="A44" s="780" t="s">
        <v>348</v>
      </c>
      <c r="B44" s="215" t="s">
        <v>428</v>
      </c>
      <c r="C44" s="238" t="e">
        <f ca="1">ROUND(IF('数据-取费表'!B22&lt;=1,C40*F22*'数据-取费表'!B21/2,C40*(POWER((1+F22),'数据-取费表'!B21/2)-1)),4)</f>
        <v>#VALUE!</v>
      </c>
      <c r="D44" s="238"/>
      <c r="E44" s="238"/>
      <c r="F44" s="239"/>
      <c r="G44" s="363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t="e">
        <f ca="1">结果表!H101</f>
        <v>#REF!</v>
      </c>
      <c r="E5" s="1491"/>
    </row>
    <row r="6" spans="1:5" ht="15.75">
      <c r="A6" s="1491"/>
      <c r="B6" s="3452"/>
      <c r="C6" s="1494" t="s">
        <v>911</v>
      </c>
      <c r="D6" s="850" t="e">
        <f ca="1">NUMBERSTRING(INT(D5*10000),2)&amp;"元整"</f>
        <v>#REF!</v>
      </c>
      <c r="E6" s="1491"/>
    </row>
    <row r="7" spans="1:5" ht="15.75">
      <c r="A7" s="1491"/>
      <c r="B7" s="3457"/>
      <c r="C7" s="1495" t="s">
        <v>912</v>
      </c>
      <c r="D7" s="851" t="e">
        <f ca="1">结果表!H102</f>
        <v>#REF!</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t="e">
        <f ca="1">结果表!H107</f>
        <v>#REF!</v>
      </c>
      <c r="E13" s="1491"/>
    </row>
    <row r="14" spans="1:5" ht="15.75">
      <c r="A14" s="1491"/>
      <c r="B14" s="3452"/>
      <c r="C14" s="1494" t="s">
        <v>911</v>
      </c>
      <c r="D14" s="850" t="e">
        <f ca="1">NUMBERSTRING(INT(D13*10000),2)&amp;"元整"</f>
        <v>#REF!</v>
      </c>
      <c r="E14" s="1491"/>
    </row>
    <row r="15" spans="1:5" ht="15">
      <c r="A15" s="1491"/>
      <c r="B15" s="3457"/>
      <c r="C15" s="1495" t="s">
        <v>921</v>
      </c>
      <c r="D15" s="859" t="e">
        <f ca="1">结果表!H108</f>
        <v>#REF!</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2841</v>
      </c>
      <c r="B1" s="3771"/>
      <c r="C1" s="3771"/>
      <c r="D1" s="3771"/>
      <c r="E1" s="3771"/>
      <c r="F1" s="3771"/>
      <c r="G1" s="3772"/>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69"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0"/>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3183</v>
      </c>
      <c r="B1" s="3773"/>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3234</v>
      </c>
      <c r="B1" s="3774"/>
      <c r="C1" s="3774"/>
      <c r="D1" s="3774"/>
      <c r="E1" s="3774"/>
      <c r="F1" s="3775"/>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1">
        <f>基准地价修正!G23</f>
        <v>45678</v>
      </c>
      <c r="B1" s="3210" t="s">
        <v>3384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3389</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3388</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3381</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3377</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3373</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3372</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3370</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3369</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3368</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3387</v>
      </c>
    </row>
    <row r="24" spans="1:30" s="3009" customFormat="1">
      <c r="I24" s="3208" t="s">
        <v>2827</v>
      </c>
    </row>
    <row r="25" spans="1:30" s="3009" customFormat="1"/>
    <row r="26" spans="1:30" s="3209" customFormat="1" ht="12.75">
      <c r="B26" s="3210" t="s">
        <v>3385</v>
      </c>
      <c r="C26" s="3211"/>
      <c r="D26" s="3211"/>
      <c r="E26" s="3211"/>
      <c r="F26" s="3211"/>
      <c r="G26" s="3211"/>
      <c r="H26" s="3211"/>
      <c r="I26" s="3211"/>
      <c r="J26" s="3165"/>
      <c r="K26" s="3211" t="s">
        <v>2828</v>
      </c>
      <c r="L26" s="3211"/>
      <c r="M26" s="3211"/>
      <c r="N26" s="3211"/>
      <c r="O26" s="3211"/>
      <c r="P26" s="3211"/>
      <c r="Q26" s="3165"/>
      <c r="R26" s="3776" t="s">
        <v>2829</v>
      </c>
      <c r="S26" s="3777"/>
      <c r="T26" s="3777"/>
      <c r="U26" s="3777"/>
      <c r="V26" s="3777"/>
      <c r="W26" s="3777"/>
      <c r="X26" s="3165"/>
      <c r="Y26" s="3776" t="s">
        <v>2830</v>
      </c>
      <c r="Z26" s="3777"/>
      <c r="AA26" s="3777"/>
      <c r="AB26" s="3777"/>
      <c r="AC26" s="3777"/>
      <c r="AD26" s="3777"/>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3380</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3382</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3375</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3383</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3376</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3374</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3372</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3371</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3369</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3368</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45678</v>
      </c>
      <c r="D1" s="1302" t="s">
        <v>603</v>
      </c>
      <c r="E1" s="1297">
        <f>'数据-取费表'!B22</f>
        <v>0</v>
      </c>
      <c r="F1" s="1302" t="s">
        <v>604</v>
      </c>
      <c r="G1" s="1298" t="e">
        <f ca="1">INDIRECT("d"&amp;$K$1)/100</f>
        <v>#VALUE!</v>
      </c>
      <c r="H1" s="1302" t="s">
        <v>634</v>
      </c>
      <c r="I1" s="1298">
        <f ca="1">F4/100</f>
        <v>1.4999999999999999E-2</v>
      </c>
      <c r="J1" s="1303">
        <f>IF(C1&gt;C13,0,MATCH(C1,C$13:C$114,-1))+IF(SUMIF(C13:C114,C1,D13:D114)=0,13,12)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3" t="s">
        <v>927</v>
      </c>
      <c r="B5" s="3463"/>
      <c r="C5" s="3463"/>
      <c r="D5" s="3463" t="e">
        <f ca="1">结果表!D119</f>
        <v>#REF!</v>
      </c>
      <c r="E5" s="3463"/>
      <c r="F5" s="3463" t="e">
        <f ca="1">结果表!F119</f>
        <v>#REF!</v>
      </c>
      <c r="G5" s="3463"/>
      <c r="H5" s="3463" t="e">
        <f ca="1">结果表!H119</f>
        <v>#REF!</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t="e">
        <f ca="1">结果表!D122</f>
        <v>#REF!</v>
      </c>
      <c r="E8" s="3464"/>
      <c r="F8" s="3464"/>
      <c r="G8" s="3464"/>
      <c r="H8" s="3464"/>
      <c r="I8" s="3464"/>
    </row>
    <row r="9" spans="1:9" ht="15">
      <c r="A9" s="3463" t="s">
        <v>927</v>
      </c>
      <c r="B9" s="3463"/>
      <c r="C9" s="3463"/>
      <c r="D9" s="3463" t="e">
        <f ca="1">结果表!D123</f>
        <v>#REF!</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4"/>
      <c r="C12" s="3474"/>
      <c r="D12" s="3474"/>
    </row>
    <row r="13" spans="1:4" ht="30" customHeight="1">
      <c r="A13" s="3473" t="str">
        <f>IF(项目基本情况!B8="抵押","3.抵押双方在办理抵押登记手续时，应使用本公司出具的正式《房地产评估报告》，特提醒报告使用者注意。","——")</f>
        <v>——</v>
      </c>
      <c r="B13" s="3474"/>
      <c r="C13" s="3474"/>
      <c r="D13" s="3474"/>
    </row>
    <row r="14" spans="1:4" ht="15.75" customHeight="1">
      <c r="A14" s="3473" t="str">
        <f>IF(项目基本情况!B8="抵押","4.本次评估估价师所知悉的法定优先受偿款情况说明如下：","——")</f>
        <v>——</v>
      </c>
      <c r="B14" s="3474"/>
      <c r="C14" s="3474"/>
      <c r="D14" s="3474"/>
    </row>
    <row r="15" spans="1:4" ht="42" customHeight="1">
      <c r="A15" s="3473" t="str">
        <f>IF(项目基本情况!B8="抵押","（1）"&amp;CONCATENATE(项目基本情况!L20,项目基本情况!L21,项目基本情况!L22),"——")</f>
        <v>——</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45678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2025-01-21T01:50:20Z</dcterms:modified>
</cp:coreProperties>
</file>