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6DYGJ2\"/>
    </mc:Choice>
  </mc:AlternateContent>
  <xr:revisionPtr revIDLastSave="0" documentId="13_ncr:1_{CEFFD2F0-CBCA-462B-B516-8E6C2C246A89}"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B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B7" i="76"/>
  <c r="D34" i="9"/>
  <c r="B9" i="76"/>
  <c r="D20" i="9"/>
  <c r="D19" i="9"/>
  <c r="F7" i="73"/>
  <c r="E13" i="76"/>
  <c r="B10" i="76"/>
  <c r="C20" i="9"/>
  <c r="F5" i="73"/>
  <c r="E9" i="76"/>
  <c r="B11" i="76"/>
  <c r="AO13" i="1"/>
  <c r="D6" i="73"/>
  <c r="E10" i="76"/>
  <c r="E8" i="76"/>
  <c r="E2" i="69"/>
  <c r="E11" i="76"/>
  <c r="B12" i="76"/>
  <c r="D35" i="9"/>
  <c r="E12" i="76"/>
  <c r="F4" i="73"/>
  <c r="F20" i="31"/>
  <c r="C19" i="9"/>
  <c r="B13" i="76"/>
  <c r="F3" i="73"/>
  <c r="E7" i="76"/>
  <c r="F6" i="73"/>
  <c r="E2" i="68"/>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13" i="15"/>
  <c r="L47" i="15"/>
  <c r="F40" i="67"/>
  <c r="D3" i="73"/>
  <c r="M26" i="67"/>
  <c r="M22" i="15"/>
  <c r="F7" i="67"/>
  <c r="M23" i="67"/>
  <c r="F43" i="15"/>
  <c r="F42" i="15"/>
  <c r="F6" i="15"/>
  <c r="F9" i="15"/>
  <c r="F9" i="67"/>
  <c r="F6" i="67"/>
  <c r="J15" i="67"/>
  <c r="D7" i="73"/>
  <c r="C76" i="67"/>
  <c r="M24" i="15"/>
  <c r="F16" i="67"/>
  <c r="F7" i="15"/>
  <c r="M29" i="15"/>
  <c r="M6" i="67"/>
  <c r="M29" i="67"/>
  <c r="F36" i="67"/>
  <c r="F40" i="15"/>
  <c r="D5" i="73"/>
  <c r="F38" i="67"/>
  <c r="F8" i="67"/>
  <c r="F43" i="67"/>
  <c r="M6" i="15"/>
  <c r="L48" i="67"/>
  <c r="M22" i="67"/>
  <c r="J15" i="15"/>
  <c r="M9" i="67"/>
  <c r="L48" i="15"/>
  <c r="M8" i="67"/>
  <c r="M26" i="15"/>
  <c r="M23" i="15"/>
  <c r="M24" i="67"/>
  <c r="F26" i="15"/>
  <c r="D4" i="73"/>
  <c r="F8" i="15"/>
  <c r="F26" i="67"/>
  <c r="F38" i="15"/>
  <c r="F37" i="67"/>
  <c r="M28" i="67"/>
  <c r="M28" i="15"/>
  <c r="C76" i="15"/>
  <c r="F36" i="15"/>
  <c r="M9" i="15"/>
  <c r="F16" i="15"/>
  <c r="F42" i="67"/>
  <c r="F37" i="15"/>
  <c r="F13" i="67"/>
  <c r="L47" i="67"/>
  <c r="M8"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M27" i="15"/>
  <c r="F41"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6" i="1"/>
  <c r="AO7" i="1"/>
  <c r="AO8"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P57" i="9"/>
  <c r="D55" i="9"/>
  <c r="M53" i="9"/>
  <c r="N57" i="9"/>
  <c r="N58" i="9"/>
  <c r="H5" i="52"/>
  <c r="H119" i="9"/>
  <c r="D54" i="9"/>
  <c r="C68" i="9"/>
  <c r="B52" i="72"/>
  <c r="G4" i="52"/>
  <c r="M67" i="9"/>
  <c r="L67" i="9"/>
  <c r="C81" i="9"/>
  <c r="C86" i="9"/>
  <c r="C93" i="9"/>
  <c r="C97" i="9"/>
  <c r="D58" i="9"/>
  <c r="D56" i="9"/>
  <c r="M54" i="9"/>
  <c r="B21" i="72"/>
  <c r="D7" i="53"/>
  <c r="B31" i="72"/>
  <c r="D15" i="53"/>
  <c r="M65" i="9"/>
  <c r="L65" i="9"/>
  <c r="D8" i="52"/>
  <c r="B48" i="72"/>
  <c r="E4" i="52"/>
  <c r="M48" i="9"/>
  <c r="N60" i="9"/>
  <c r="N59" i="9"/>
  <c r="N61" i="9"/>
  <c r="H102" i="9"/>
  <c r="C5" i="74"/>
  <c r="B49" i="72"/>
  <c r="D119" i="9"/>
  <c r="D5" i="52"/>
  <c r="M66" i="9"/>
  <c r="L66" i="9"/>
  <c r="B53" i="72"/>
  <c r="F5" i="52"/>
  <c r="F119" i="9"/>
  <c r="B20" i="72"/>
  <c r="E97" i="9"/>
  <c r="C85" i="9"/>
  <c r="C95" i="9"/>
  <c r="C96" i="9"/>
  <c r="E96" i="9"/>
  <c r="H108" i="9"/>
  <c r="C6" i="74"/>
  <c r="L63" i="9"/>
  <c r="M63" i="9"/>
  <c r="M69" i="9"/>
  <c r="N69" i="9"/>
  <c r="D122" i="9"/>
  <c r="D123" i="9"/>
  <c r="D9" i="52"/>
  <c r="E118" i="9"/>
  <c r="D118" i="9"/>
  <c r="D4" i="52"/>
  <c r="B47" i="72"/>
  <c r="C73" i="9"/>
  <c r="C78" i="9"/>
  <c r="H4" i="52"/>
  <c r="C104" i="9"/>
  <c r="M68" i="9"/>
  <c r="L68" i="9"/>
  <c r="B32" i="72"/>
  <c r="D14" i="53"/>
  <c r="I4" i="52"/>
  <c r="C105" i="9"/>
  <c r="C64" i="9"/>
  <c r="C63" i="9"/>
  <c r="C67" i="9"/>
  <c r="D59" i="9"/>
  <c r="M55" i="9"/>
  <c r="D53" i="9"/>
  <c r="D52" i="9"/>
  <c r="D45" i="9"/>
  <c r="C72" i="9"/>
  <c r="C79" i="9"/>
  <c r="C80" i="9"/>
  <c r="E80" i="9"/>
  <c r="E81" i="9"/>
  <c r="D13" i="53"/>
  <c r="B30" i="72"/>
  <c r="D5" i="53"/>
  <c r="D6" i="53"/>
  <c r="B22" i="72"/>
  <c r="M64" i="9"/>
  <c r="I118" i="9"/>
  <c r="H118" i="9"/>
  <c r="H101" i="9"/>
  <c r="H107" i="9"/>
  <c r="M49" i="9"/>
  <c r="L64"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<sst xmlns="http://schemas.openxmlformats.org/spreadsheetml/2006/main" count="7820" uniqueCount="3417">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</sst>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5"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16"/>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2"/>
      <c r="C16" s="3223"/>
      <c r="D16" s="3224"/>
      <c r="E16" s="2222" t="s">
        <v>2193</v>
      </c>
      <c r="F16" s="3225"/>
      <c r="G16" s="3226"/>
      <c r="H16" s="3226"/>
      <c r="I16" s="3227"/>
      <c r="J16" s="2245"/>
      <c r="K16" s="2403"/>
      <c r="L16" s="1670"/>
      <c r="M16" s="1670"/>
      <c r="N16" s="2245"/>
      <c r="O16" s="1670"/>
      <c r="P16" s="2245"/>
      <c r="Q16" s="2245"/>
      <c r="R16" s="2245"/>
    </row>
    <row r="17" spans="1:28">
      <c r="A17" s="305" t="s">
        <v>2194</v>
      </c>
      <c r="B17" s="294" t="s">
        <v>2195</v>
      </c>
      <c r="C17" s="8">
        <f>'数据-汇总表'!E3</f>
        <v>174.9</v>
      </c>
      <c r="D17" s="1256" t="s">
        <v>2196</v>
      </c>
      <c r="E17" s="3228" t="s">
        <v>2197</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31" t="s">
        <v>2201</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8" t="s">
        <v>2205</v>
      </c>
      <c r="C20" s="3219"/>
      <c r="D20" s="3220" t="s">
        <v>2206</v>
      </c>
      <c r="E20" s="3221"/>
      <c r="F20" s="2430" t="s">
        <v>1056</v>
      </c>
      <c r="G20" s="2442"/>
      <c r="H20" s="2442"/>
      <c r="I20" s="2442"/>
      <c r="J20" s="2245"/>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7"/>
      <c r="B30" s="294" t="s">
        <v>2217</v>
      </c>
      <c r="C30" s="3208"/>
      <c r="D30" s="3209"/>
      <c r="E30" s="2442"/>
      <c r="F30" s="2442"/>
      <c r="G30" s="2442"/>
      <c r="H30" s="2442"/>
      <c r="I30" s="2442"/>
      <c r="J30" s="2245"/>
      <c r="K30" s="2402"/>
      <c r="L30" s="2399"/>
      <c r="M30" s="2399"/>
      <c r="N30" s="2245"/>
      <c r="O30" s="1670"/>
      <c r="P30" s="2245"/>
      <c r="Q30" s="2245"/>
      <c r="R30" s="2245"/>
      <c r="S30" s="2245"/>
      <c r="T30" s="2245"/>
      <c r="U30" s="2245"/>
      <c r="V30" s="2245"/>
    </row>
    <row r="31" spans="1:28">
      <c r="A31" s="321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5" t="s">
        <v>2227</v>
      </c>
      <c r="T34" s="315" t="str">
        <f>NUMBERSTRING(7-K34,1)&amp;"通"</f>
        <v>七通</v>
      </c>
      <c r="U34" s="2245"/>
      <c r="V34" s="2245"/>
    </row>
    <row r="35" spans="1:30">
      <c r="A35" s="2236"/>
      <c r="B35" s="3205" t="s">
        <v>2228</v>
      </c>
      <c r="C35" s="3205"/>
      <c r="D35" s="3205"/>
      <c r="E35" s="320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169.35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745</v>
      </c>
      <c r="C5" s="2300">
        <f ca="1">IF(B5=D14,结果表!H102,ROUND(B5*10000/$B$1,0))</f>
        <v>0</v>
      </c>
      <c r="D5" s="2300" t="e">
        <f>ROUND(B5*10000/$B$2,0)</f>
        <v>#DIV/0!</v>
      </c>
      <c r="E5" s="2462"/>
      <c r="F5" s="2463"/>
      <c r="G5" s="2463"/>
      <c r="H5" s="2463"/>
      <c r="I5" s="2463"/>
      <c r="J5" s="2463"/>
      <c r="K5" s="2463"/>
    </row>
    <row r="6" spans="1:11" ht="16.5">
      <c r="A6" s="2300" t="s">
        <v>656</v>
      </c>
      <c r="B6" s="2300">
        <f>SUM(G14:G23)</f>
        <v>745</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典型户型修正!B29</f>
        <v>169.35</v>
      </c>
      <c r="C14" s="2306"/>
      <c r="D14" s="2306">
        <f>ROUND(B14*E14/10000,0)</f>
        <v>745</v>
      </c>
      <c r="E14" s="2306">
        <f>典型户型修正!R24</f>
        <v>44000</v>
      </c>
      <c r="F14" s="2306" t="e">
        <f>ROUND(D14*10000/C14,0)</f>
        <v>#DIV/0!</v>
      </c>
      <c r="G14" s="2306">
        <f>D14</f>
        <v>745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5" t="str">
        <f>项目基本情况!S2</f>
        <v>北京市房地产</v>
      </c>
      <c r="B2" s="3286"/>
      <c r="C2" s="3286"/>
      <c r="D2" s="3286"/>
      <c r="E2" s="3286"/>
      <c r="F2" s="3286"/>
      <c r="G2" s="3286"/>
      <c r="H2" s="3286"/>
      <c r="I2" s="3287"/>
    </row>
    <row r="3" spans="1:12" ht="12.75">
      <c r="A3" s="3289" t="s">
        <v>1264</v>
      </c>
      <c r="B3" s="3290"/>
      <c r="C3" s="3290"/>
      <c r="D3" s="3290"/>
      <c r="E3" s="3290"/>
      <c r="F3" s="3290"/>
      <c r="G3" s="3290"/>
      <c r="H3" s="3290"/>
      <c r="I3" s="3290"/>
    </row>
    <row r="4" spans="1:12" ht="14.25">
      <c r="A4" s="1624" t="s">
        <v>1265</v>
      </c>
      <c r="B4" s="1625" t="s">
        <v>1266</v>
      </c>
      <c r="C4" s="1626"/>
      <c r="D4" s="1626"/>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5" t="s">
        <v>1268</v>
      </c>
      <c r="B5" s="3252">
        <v>25</v>
      </c>
      <c r="C5" s="3268"/>
      <c r="D5" s="3288"/>
      <c r="E5" s="123" t="s">
        <v>1269</v>
      </c>
      <c r="F5" s="1627"/>
      <c r="G5" s="1627"/>
      <c r="H5" s="1627"/>
      <c r="I5" s="1281"/>
    </row>
    <row r="6" spans="1:12" ht="12.75">
      <c r="A6" s="3265"/>
      <c r="B6" s="3252"/>
      <c r="C6" s="3269"/>
      <c r="D6" s="3288"/>
      <c r="E6" s="123" t="s">
        <v>1270</v>
      </c>
      <c r="F6" s="1627"/>
      <c r="G6" s="1627"/>
      <c r="H6" s="1627"/>
      <c r="I6" s="1281"/>
    </row>
    <row r="7" spans="1:12" ht="12.75">
      <c r="A7" s="3265"/>
      <c r="B7" s="3252"/>
      <c r="C7" s="3270"/>
      <c r="D7" s="3288"/>
      <c r="E7" s="123" t="s">
        <v>1271</v>
      </c>
      <c r="F7" s="1627"/>
      <c r="G7" s="1627"/>
      <c r="H7" s="1627"/>
      <c r="I7" s="1281"/>
    </row>
    <row r="8" spans="1:12" ht="12.75">
      <c r="A8" s="3265" t="s">
        <v>1272</v>
      </c>
      <c r="B8" s="3252">
        <v>15</v>
      </c>
      <c r="C8" s="3268"/>
      <c r="D8" s="3288"/>
      <c r="E8" s="123" t="s">
        <v>1273</v>
      </c>
      <c r="F8" s="1627"/>
      <c r="G8" s="1627"/>
      <c r="H8" s="1627"/>
      <c r="I8" s="1281"/>
    </row>
    <row r="9" spans="1:12" ht="12.75">
      <c r="A9" s="3265"/>
      <c r="B9" s="3252"/>
      <c r="C9" s="3270"/>
      <c r="D9" s="3288"/>
      <c r="E9" s="123" t="s">
        <v>1274</v>
      </c>
      <c r="F9" s="1627"/>
      <c r="G9" s="1627"/>
      <c r="H9" s="1627"/>
      <c r="I9" s="1281"/>
    </row>
    <row r="10" spans="1:12" ht="12.75">
      <c r="A10" s="3265" t="s">
        <v>1275</v>
      </c>
      <c r="B10" s="3252">
        <v>15</v>
      </c>
      <c r="C10" s="3268"/>
      <c r="D10" s="3288"/>
      <c r="E10" s="123" t="s">
        <v>1276</v>
      </c>
      <c r="F10" s="1627"/>
      <c r="G10" s="1627"/>
      <c r="H10" s="1627"/>
      <c r="I10" s="1281"/>
    </row>
    <row r="11" spans="1:12" ht="12.75">
      <c r="A11" s="3265"/>
      <c r="B11" s="3252"/>
      <c r="C11" s="3270"/>
      <c r="D11" s="3288"/>
      <c r="E11" s="123" t="s">
        <v>1277</v>
      </c>
      <c r="F11" s="1627"/>
      <c r="G11" s="1627"/>
      <c r="H11" s="1627"/>
      <c r="I11" s="1281"/>
    </row>
    <row r="12" spans="1:12" ht="12.75">
      <c r="A12" s="3265" t="s">
        <v>1278</v>
      </c>
      <c r="B12" s="3252">
        <v>15</v>
      </c>
      <c r="C12" s="3268"/>
      <c r="D12" s="3288"/>
      <c r="E12" s="123" t="s">
        <v>1279</v>
      </c>
      <c r="F12" s="1627"/>
      <c r="G12" s="1627"/>
      <c r="H12" s="1627"/>
      <c r="I12" s="1281"/>
    </row>
    <row r="13" spans="1:12" ht="12.75">
      <c r="A13" s="3265"/>
      <c r="B13" s="3252"/>
      <c r="C13" s="3270"/>
      <c r="D13" s="3288"/>
      <c r="E13" s="123" t="s">
        <v>1280</v>
      </c>
      <c r="F13" s="1627"/>
      <c r="G13" s="1627"/>
      <c r="H13" s="1627"/>
      <c r="I13" s="1281"/>
    </row>
    <row r="14" spans="1:12" ht="12.75">
      <c r="A14" s="3265" t="s">
        <v>1281</v>
      </c>
      <c r="B14" s="3252">
        <v>30</v>
      </c>
      <c r="C14" s="3268"/>
      <c r="D14" s="3288"/>
      <c r="E14" s="123" t="s">
        <v>1282</v>
      </c>
      <c r="F14" s="1627"/>
      <c r="G14" s="1627"/>
      <c r="H14" s="1627"/>
      <c r="I14" s="1281"/>
    </row>
    <row r="15" spans="1:12" ht="12.75">
      <c r="A15" s="3265"/>
      <c r="B15" s="3252"/>
      <c r="C15" s="3269"/>
      <c r="D15" s="3288"/>
      <c r="E15" s="123" t="s">
        <v>1283</v>
      </c>
      <c r="F15" s="1627"/>
      <c r="G15" s="1627"/>
      <c r="H15" s="1627"/>
      <c r="I15" s="1281"/>
    </row>
    <row r="16" spans="1:12" ht="12.75">
      <c r="A16" s="3265"/>
      <c r="B16" s="3252"/>
      <c r="C16" s="3270"/>
      <c r="D16" s="328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5" t="s">
        <v>2130</v>
      </c>
      <c r="F18" s="3276"/>
      <c r="G18" s="3276"/>
      <c r="H18" s="3276"/>
      <c r="I18" s="3276"/>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9" t="s">
        <v>1299</v>
      </c>
      <c r="B24" s="1631" t="s">
        <v>1291</v>
      </c>
      <c r="C24" s="128">
        <f>IF(B30=0,0,D30)</f>
        <v>0</v>
      </c>
      <c r="D24" s="1637"/>
      <c r="E24" s="121"/>
      <c r="F24" s="121"/>
      <c r="G24" s="121"/>
      <c r="H24" s="121"/>
      <c r="I24" s="121"/>
    </row>
    <row r="25" spans="1:36" ht="14.25">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9" t="s">
        <v>1312</v>
      </c>
      <c r="B36" s="1652" t="s">
        <v>1313</v>
      </c>
      <c r="C36" s="137"/>
      <c r="D36" s="1653"/>
      <c r="E36" s="1567"/>
      <c r="F36" s="1654"/>
      <c r="G36" s="121"/>
      <c r="H36" s="121"/>
      <c r="I36" s="121"/>
    </row>
    <row r="37" spans="1:15" ht="15.75" thickBot="1">
      <c r="A37" s="3280"/>
      <c r="B37" s="1555" t="s">
        <v>1314</v>
      </c>
      <c r="C37" s="139"/>
      <c r="D37" s="1071"/>
      <c r="E37" s="1071"/>
      <c r="F37" s="1654"/>
      <c r="G37" s="121"/>
      <c r="H37" s="121"/>
      <c r="I37" s="121"/>
    </row>
    <row r="38" spans="1:15" ht="15.75" thickBot="1">
      <c r="A38" s="328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t="e">
        <f ca="1">ROUND(H101*F45,0)</f>
        <v>#REF!</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10">
        <v>1</v>
      </c>
      <c r="K46" s="3315" t="s">
        <v>1331</v>
      </c>
      <c r="L46" s="3315"/>
      <c r="M46" s="3335"/>
      <c r="N46" s="3335"/>
      <c r="O46" s="3335"/>
    </row>
    <row r="47" spans="1:15" ht="12" customHeight="1">
      <c r="A47" s="152" t="s">
        <v>1332</v>
      </c>
      <c r="B47" s="153"/>
      <c r="C47" s="154"/>
      <c r="D47" s="1024" t="s">
        <v>1333</v>
      </c>
      <c r="E47" s="294" t="s">
        <v>1334</v>
      </c>
      <c r="F47" s="155" t="s">
        <v>1335</v>
      </c>
      <c r="G47" s="2333" t="s">
        <v>1336</v>
      </c>
      <c r="H47" s="2334"/>
      <c r="I47" s="151"/>
      <c r="J47" s="2310">
        <v>2</v>
      </c>
      <c r="K47" s="3315" t="s">
        <v>1337</v>
      </c>
      <c r="L47" s="3315"/>
      <c r="M47" s="3336">
        <f>'数据-取费表'!B2</f>
        <v>45828</v>
      </c>
      <c r="N47" s="3336"/>
      <c r="O47" s="3336"/>
    </row>
    <row r="48" spans="1:15" ht="25.5">
      <c r="A48" s="3284" t="s">
        <v>1338</v>
      </c>
      <c r="B48" s="3267"/>
      <c r="C48" s="326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5" t="s">
        <v>1340</v>
      </c>
      <c r="L48" s="3315"/>
      <c r="M48" s="3337" t="e">
        <f ca="1">H101</f>
        <v>#REF!</v>
      </c>
      <c r="N48" s="3337"/>
      <c r="O48" s="3337"/>
    </row>
    <row r="49" spans="1:35" ht="25.5" customHeight="1">
      <c r="A49" s="2152" t="s">
        <v>1341</v>
      </c>
      <c r="B49" s="3251" t="s">
        <v>1342</v>
      </c>
      <c r="C49" s="3251"/>
      <c r="D49" s="1478">
        <v>0</v>
      </c>
      <c r="E49" s="316" t="s">
        <v>1343</v>
      </c>
      <c r="F49" s="2233" t="s">
        <v>28</v>
      </c>
      <c r="G49" s="3321"/>
      <c r="H49" s="2134" t="s">
        <v>2133</v>
      </c>
      <c r="I49" s="2135"/>
      <c r="J49" s="2310">
        <v>4</v>
      </c>
      <c r="K49" s="3315" t="str">
        <f>IF(项目基本情况!E8="房地产抵押价值","房地产抵押价值","抵押担保权已注销时的房地产抵押价值")</f>
        <v>房地产抵押价值</v>
      </c>
      <c r="L49" s="3315"/>
      <c r="M49" s="3337" t="str">
        <f ca="1">IF(项目基本情况!E8="房地产抵押价值",H107,H109)</f>
        <v>——</v>
      </c>
      <c r="N49" s="3337"/>
      <c r="O49" s="3337"/>
    </row>
    <row r="50" spans="1:35" ht="25.5" customHeight="1">
      <c r="A50" s="2338"/>
      <c r="B50" s="3251" t="s">
        <v>1344</v>
      </c>
      <c r="C50" s="3251"/>
      <c r="D50" s="2189"/>
      <c r="E50" s="323"/>
      <c r="F50" s="2233"/>
      <c r="G50" s="3322"/>
      <c r="H50" s="2136" t="s">
        <v>2134</v>
      </c>
      <c r="I50" s="2135"/>
      <c r="J50" s="3334" t="s">
        <v>1345</v>
      </c>
      <c r="K50" s="3334"/>
      <c r="L50" s="3334"/>
      <c r="M50" s="3334"/>
      <c r="N50" s="3334"/>
      <c r="O50" s="3334"/>
    </row>
    <row r="51" spans="1:35" ht="20.45" customHeight="1">
      <c r="A51" s="2339"/>
      <c r="B51" s="3251" t="s">
        <v>1346</v>
      </c>
      <c r="C51" s="3251"/>
      <c r="D51" s="1024"/>
      <c r="E51" s="319"/>
      <c r="F51" s="2233"/>
      <c r="G51" s="3323"/>
      <c r="H51" s="2136" t="s">
        <v>2135</v>
      </c>
      <c r="I51" s="2135"/>
      <c r="J51" s="2311" t="s">
        <v>1347</v>
      </c>
      <c r="K51" s="3315" t="s">
        <v>1348</v>
      </c>
      <c r="L51" s="3315"/>
      <c r="M51" s="2311" t="s">
        <v>1349</v>
      </c>
      <c r="N51" s="2311" t="s">
        <v>1350</v>
      </c>
      <c r="O51" s="2311" t="s">
        <v>1351</v>
      </c>
    </row>
    <row r="52" spans="1:35" ht="24" customHeight="1">
      <c r="A52" s="2153" t="s">
        <v>1352</v>
      </c>
      <c r="B52" s="3251" t="s">
        <v>1353</v>
      </c>
      <c r="C52" s="3251"/>
      <c r="D52" s="1024" t="e">
        <f ca="1">ROUND(D45*'数据-取费表'!B41/(1+'数据-取费表'!C42),0)</f>
        <v>#REF!</v>
      </c>
      <c r="E52" s="1256" t="s">
        <v>1354</v>
      </c>
      <c r="F52" s="2340">
        <f>'数据-取费表'!B41</f>
        <v>0</v>
      </c>
      <c r="G52" s="2341"/>
      <c r="H52" s="2331"/>
      <c r="I52" s="1669"/>
      <c r="J52" s="2310">
        <v>1</v>
      </c>
      <c r="K52" s="3316" t="s">
        <v>1355</v>
      </c>
      <c r="L52" s="3316"/>
      <c r="M52" s="2312" t="b">
        <f>D48</f>
        <v>0</v>
      </c>
      <c r="N52" s="2310" t="str">
        <f>E48</f>
        <v>销售额×税（费）率</v>
      </c>
      <c r="O52" s="2313">
        <f>F48</f>
        <v>0</v>
      </c>
    </row>
    <row r="53" spans="1:35" ht="12" customHeight="1">
      <c r="A53" s="2153" t="s">
        <v>1356</v>
      </c>
      <c r="B53" s="3277" t="s">
        <v>2290</v>
      </c>
      <c r="C53" s="3278"/>
      <c r="D53" s="1024" t="e">
        <f ca="1">ROUND(D45*'数据-取费表'!B41/(1+'数据-取费表'!C42),0)</f>
        <v>#REF!</v>
      </c>
      <c r="E53" s="1256" t="s">
        <v>1354</v>
      </c>
      <c r="F53" s="2340">
        <f>'数据-取费表'!B41</f>
        <v>0</v>
      </c>
      <c r="G53" s="2341"/>
      <c r="H53" s="2331"/>
      <c r="I53" s="1669"/>
      <c r="J53" s="2310">
        <v>2</v>
      </c>
      <c r="K53" s="3316" t="s">
        <v>1357</v>
      </c>
      <c r="L53" s="3316"/>
      <c r="M53" s="2312" t="e">
        <f t="shared" ref="M53:O54" ca="1" si="0">D55</f>
        <v>#REF!</v>
      </c>
      <c r="N53" s="2310" t="str">
        <f t="shared" si="0"/>
        <v>销售额×税（费）率</v>
      </c>
      <c r="O53" s="2313" t="str">
        <f t="shared" si="0"/>
        <v>免征</v>
      </c>
    </row>
    <row r="54" spans="1:35" ht="12" customHeight="1">
      <c r="A54" s="2153" t="s">
        <v>1358</v>
      </c>
      <c r="B54" s="3277" t="s">
        <v>2291</v>
      </c>
      <c r="C54" s="3278"/>
      <c r="D54" s="1024" t="e">
        <f ca="1">C68</f>
        <v>#REF!</v>
      </c>
      <c r="E54" s="319" t="s">
        <v>1359</v>
      </c>
      <c r="F54" s="2340">
        <f>'数据-取费表'!B41</f>
        <v>0</v>
      </c>
      <c r="G54" s="2341"/>
      <c r="H54" s="2342"/>
      <c r="I54" s="1669"/>
      <c r="J54" s="2310">
        <v>3</v>
      </c>
      <c r="K54" s="3316" t="s">
        <v>1360</v>
      </c>
      <c r="L54" s="3316"/>
      <c r="M54" s="2312" t="e">
        <f t="shared" ca="1" si="0"/>
        <v>#REF!</v>
      </c>
      <c r="N54" s="2310" t="str">
        <f t="shared" si="0"/>
        <v>增值额×税（费）率</v>
      </c>
      <c r="O54" s="2314" t="str">
        <f t="shared" si="0"/>
        <v>免征</v>
      </c>
    </row>
    <row r="55" spans="1:35" ht="24" customHeight="1">
      <c r="A55" s="3266" t="s">
        <v>1361</v>
      </c>
      <c r="B55" s="3267"/>
      <c r="C55" s="3267"/>
      <c r="D55" s="12" t="e">
        <f ca="1">IF(H55="个人住宅",0,ROUND(D45*I55,0))</f>
        <v>#REF!</v>
      </c>
      <c r="E55" s="1256" t="s">
        <v>1362</v>
      </c>
      <c r="F55" s="2340" t="str">
        <f>IF(H55="正常",I55,"免征")</f>
        <v>免征</v>
      </c>
      <c r="G55" s="2341"/>
      <c r="H55" s="2337"/>
      <c r="I55" s="157">
        <f>'数据-取费表'!B49</f>
        <v>0</v>
      </c>
      <c r="J55" s="2310">
        <f>IF(H59="非个人房产","",4)</f>
        <v>4</v>
      </c>
      <c r="K55" s="3316" t="str">
        <f>IF(H59="非个人房产","——","个人所得税")</f>
        <v>个人所得税</v>
      </c>
      <c r="L55" s="3316"/>
      <c r="M55" s="2315" t="e">
        <f ca="1">D59</f>
        <v>#REF!</v>
      </c>
      <c r="N55" s="1883" t="str">
        <f>E59</f>
        <v>差额计税</v>
      </c>
      <c r="O55" s="2316">
        <f>F59</f>
        <v>0.01</v>
      </c>
    </row>
    <row r="56" spans="1:35" ht="24.75">
      <c r="A56" s="3266" t="s">
        <v>1363</v>
      </c>
      <c r="B56" s="3267"/>
      <c r="C56" s="3267"/>
      <c r="D56" s="12" t="e">
        <f ca="1">IF(H56="个人住宅",D57,D58)</f>
        <v>#REF!</v>
      </c>
      <c r="E56" s="1256" t="s">
        <v>1364</v>
      </c>
      <c r="F56" s="2340" t="str">
        <f>IF(H56="正常",F58,"免征")</f>
        <v>免征</v>
      </c>
      <c r="G56" s="2343" t="s">
        <v>1365</v>
      </c>
      <c r="H56" s="2344"/>
      <c r="I56" s="1670"/>
      <c r="J56" s="2310" t="str">
        <f>IF(项目基本情况!K6="上海银行",IF(J55="",4,J55+1),"")</f>
        <v/>
      </c>
      <c r="K56" s="3339" t="str">
        <f>IF(项目基本情况!K6="上海银行","其他处置费用","")</f>
        <v/>
      </c>
      <c r="L56" s="3340"/>
      <c r="M56" s="2312" t="str">
        <f>IF(项目基本情况!K6="上海银行",M69,"")</f>
        <v/>
      </c>
      <c r="N56" s="3339" t="str">
        <f>IF(项目基本情况!K6="上海银行","包含处置中涉及的律师、诉讼、拍卖、评估等费用","")</f>
        <v/>
      </c>
      <c r="O56" s="3342"/>
    </row>
    <row r="57" spans="1:35" ht="12.75">
      <c r="A57" s="2153" t="s">
        <v>1341</v>
      </c>
      <c r="B57" s="3277" t="s">
        <v>1366</v>
      </c>
      <c r="C57" s="3278"/>
      <c r="D57" s="1478">
        <v>0</v>
      </c>
      <c r="E57" s="316" t="s">
        <v>1343</v>
      </c>
      <c r="F57" s="294"/>
      <c r="G57" s="2341"/>
      <c r="H57" s="2345"/>
      <c r="I57" s="1670"/>
      <c r="J57" s="3316">
        <f>IF(AND(J55="",J56=""),4,IF(项目基本情况!K6="上海银行",结果表!J56+1,结果表!J55+1))</f>
        <v>5</v>
      </c>
      <c r="K57" s="3316" t="s">
        <v>1367</v>
      </c>
      <c r="L57" s="2317" t="s">
        <v>1368</v>
      </c>
      <c r="M57" s="2318"/>
      <c r="N57" s="2319">
        <f ca="1">SUMIF(M52:M56,"&lt;9e307")</f>
        <v>0</v>
      </c>
      <c r="O57" s="2320"/>
      <c r="P57" s="2465" t="e">
        <f ca="1">N57/M49</f>
        <v>#VALUE!</v>
      </c>
    </row>
    <row r="58" spans="1:35" ht="24.75">
      <c r="A58" s="2153" t="s">
        <v>1352</v>
      </c>
      <c r="B58" s="3277" t="s">
        <v>1369</v>
      </c>
      <c r="C58" s="3251"/>
      <c r="D58" s="12" t="e">
        <f ca="1">IF(H58="转让取得",C81,C97)</f>
        <v>#REF!</v>
      </c>
      <c r="E58" s="1256" t="s">
        <v>1364</v>
      </c>
      <c r="F58" s="294" t="s">
        <v>28</v>
      </c>
      <c r="G58" s="2341"/>
      <c r="H58" s="2344"/>
      <c r="I58" s="1670"/>
      <c r="J58" s="3316"/>
      <c r="K58" s="3316"/>
      <c r="L58" s="2317" t="s">
        <v>1370</v>
      </c>
      <c r="M58" s="2321"/>
      <c r="N58" s="2322" t="str">
        <f ca="1">NUMBERSTRING(INT(N57*10000),2)&amp;"元整"</f>
        <v>零元整</v>
      </c>
      <c r="O58" s="2323"/>
    </row>
    <row r="59" spans="1:35" ht="24.75" thickBot="1">
      <c r="A59" s="3319" t="s">
        <v>1371</v>
      </c>
      <c r="B59" s="3320"/>
      <c r="C59" s="332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17">
        <f>J57+1</f>
        <v>6</v>
      </c>
      <c r="K59" s="3316" t="s">
        <v>1372</v>
      </c>
      <c r="L59" s="2310" t="s">
        <v>1368</v>
      </c>
      <c r="M59" s="2324"/>
      <c r="N59" s="2325" t="e">
        <f ca="1">M49-N57</f>
        <v>#VALUE!</v>
      </c>
      <c r="O59" s="2326"/>
    </row>
    <row r="60" spans="1:35" ht="12" customHeight="1">
      <c r="A60" s="1671"/>
      <c r="B60" s="646"/>
      <c r="C60" s="646"/>
      <c r="D60" s="646"/>
      <c r="E60" s="1466"/>
      <c r="F60" s="1670"/>
      <c r="G60" s="1670"/>
      <c r="H60" s="151"/>
      <c r="I60" s="121"/>
      <c r="J60" s="3318"/>
      <c r="K60" s="3316"/>
      <c r="L60" s="2317" t="s">
        <v>1370</v>
      </c>
      <c r="M60" s="2321"/>
      <c r="N60" s="2322" t="e">
        <f ca="1">NUMBERSTRING(INT(N59*10000),2)&amp;"元整"</f>
        <v>#VALUE!</v>
      </c>
      <c r="O60" s="2323"/>
    </row>
    <row r="61" spans="1:35" ht="13.5" thickBot="1">
      <c r="A61" s="3264" t="s">
        <v>1373</v>
      </c>
      <c r="B61" s="3264"/>
      <c r="C61" s="3264"/>
      <c r="D61" s="3264"/>
      <c r="E61" s="3264"/>
      <c r="F61" s="1670"/>
      <c r="G61" s="1670"/>
      <c r="H61" s="151"/>
      <c r="I61" s="121"/>
      <c r="J61" s="2310">
        <f>J59+1</f>
        <v>7</v>
      </c>
      <c r="K61" s="3316" t="s">
        <v>1374</v>
      </c>
      <c r="L61" s="3316"/>
      <c r="M61" s="2327"/>
      <c r="N61" s="2328" t="e">
        <f ca="1">ROUND(N59*10000/'数据-汇总表'!E3,0)</f>
        <v>#VALUE!</v>
      </c>
      <c r="O61" s="2329"/>
    </row>
    <row r="62" spans="1:35" ht="12.75">
      <c r="A62" s="3282" t="s">
        <v>1375</v>
      </c>
      <c r="B62" s="328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1"/>
      <c r="K69" s="1245" t="s">
        <v>1393</v>
      </c>
      <c r="L69" s="1245"/>
      <c r="M69" s="294" t="e">
        <f ca="1">ROUND(SUM(M63:M68),0)</f>
        <v>#VALUE!</v>
      </c>
      <c r="N69" s="2332" t="e">
        <f ca="1">M69/M49</f>
        <v>#VALUE!</v>
      </c>
      <c r="Z69" s="1623"/>
      <c r="AI69" s="1561"/>
    </row>
    <row r="70" spans="1:35" s="642" customFormat="1" ht="15"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3" t="s">
        <v>2128</v>
      </c>
      <c r="H90" s="334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1" t="s">
        <v>1422</v>
      </c>
      <c r="F92" s="3262"/>
      <c r="G92" s="3262"/>
      <c r="H92" s="3271"/>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71">
        <f>C4</f>
        <v>0</v>
      </c>
      <c r="D101" s="2372">
        <f>D4</f>
        <v>0</v>
      </c>
      <c r="E101" s="3338" t="s">
        <v>1431</v>
      </c>
      <c r="F101" s="3295"/>
      <c r="G101" s="1687" t="s">
        <v>1432</v>
      </c>
      <c r="H101" s="2381" t="e">
        <f ca="1">H118</f>
        <v>#REF!</v>
      </c>
      <c r="I101" s="121"/>
    </row>
    <row r="102" spans="1:35" ht="18.75" customHeight="1">
      <c r="A102" s="3297" t="s">
        <v>1433</v>
      </c>
      <c r="B102" s="2370" t="s">
        <v>1432</v>
      </c>
      <c r="C102" s="2371" t="e">
        <f ca="1">IF(D32="楼面单价",ROUND(C19,0),C19)</f>
        <v>#REF!</v>
      </c>
      <c r="D102" s="2372" t="e">
        <f ca="1">IF(D32="楼面单价",ROUND(D19,0),D19)</f>
        <v>#REF!</v>
      </c>
      <c r="E102" s="3338"/>
      <c r="F102" s="3295"/>
      <c r="G102" s="1687" t="s">
        <v>1434</v>
      </c>
      <c r="H102" s="2341" t="e">
        <f ca="1">I118</f>
        <v>#REF!</v>
      </c>
      <c r="I102" s="121"/>
    </row>
    <row r="103" spans="1:35" ht="42.75" customHeight="1">
      <c r="A103" s="3297"/>
      <c r="B103" s="2370" t="s">
        <v>1434</v>
      </c>
      <c r="C103" s="2373" t="e">
        <f ca="1">C20</f>
        <v>#REF!</v>
      </c>
      <c r="D103" s="2374" t="e">
        <f ca="1">D20</f>
        <v>#REF!</v>
      </c>
      <c r="E103" s="3332" t="s">
        <v>1435</v>
      </c>
      <c r="F103" s="3333"/>
      <c r="G103" s="1688" t="s">
        <v>1436</v>
      </c>
      <c r="H103" s="2381">
        <f>IF(D36="正常操作",H104+H105+H106,H105+H106)</f>
        <v>0</v>
      </c>
      <c r="I103" s="121"/>
    </row>
    <row r="104" spans="1:35" ht="18.75" customHeight="1">
      <c r="A104" s="329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4" t="str">
        <f>IF(项目基本情况!E8="已注销","——","3.房地产抵押价值")</f>
        <v>3.房地产抵押价值</v>
      </c>
      <c r="F107" s="3295"/>
      <c r="G107" s="1687" t="s">
        <v>1432</v>
      </c>
      <c r="H107" s="2381" t="e">
        <f ca="1">IF(E107="——","——",H101-H103)</f>
        <v>#REF!</v>
      </c>
      <c r="I107" s="121"/>
    </row>
    <row r="108" spans="1:35" ht="18.75" customHeight="1">
      <c r="A108" s="121"/>
      <c r="B108" s="121"/>
      <c r="C108" s="121"/>
      <c r="D108" s="121"/>
      <c r="E108" s="3294"/>
      <c r="F108" s="3295"/>
      <c r="G108" s="1687" t="s">
        <v>1434</v>
      </c>
      <c r="H108" s="2341">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4" t="str">
        <f>IF(E109="——","——",H101-H105-H106)</f>
        <v>——</v>
      </c>
      <c r="I109" s="121"/>
    </row>
    <row r="110" spans="1:35" ht="18.75" customHeight="1">
      <c r="A110" s="121"/>
      <c r="B110" s="121"/>
      <c r="C110" s="121"/>
      <c r="D110" s="121"/>
      <c r="E110" s="3294"/>
      <c r="F110" s="3295"/>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5" t="s">
        <v>1452</v>
      </c>
      <c r="B119" s="3265"/>
      <c r="C119" s="3265"/>
      <c r="D119" s="3305" t="e">
        <f ca="1">NUMBERSTRING(INT(D118*10000),2)&amp;"元整"</f>
        <v>#REF!</v>
      </c>
      <c r="E119" s="3307"/>
      <c r="F119" s="3305" t="e">
        <f ca="1">NUMBERSTRING(INT(F118*10000),2)&amp;"元整"</f>
        <v>#REF!</v>
      </c>
      <c r="G119" s="3307"/>
      <c r="H119" s="3305" t="e">
        <f ca="1">NUMBERSTRING(INT(H118*10000),2)&amp;"元整"</f>
        <v>#REF!</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t="e">
        <f ca="1">H107</f>
        <v>#REF!</v>
      </c>
      <c r="E122" s="3330"/>
      <c r="F122" s="3330"/>
      <c r="G122" s="3330"/>
      <c r="H122" s="3330"/>
      <c r="I122" s="3331"/>
      <c r="AA122" s="684"/>
    </row>
    <row r="123" spans="1:27" ht="18.75" customHeight="1">
      <c r="A123" s="3265" t="s">
        <v>1452</v>
      </c>
      <c r="B123" s="3265"/>
      <c r="C123" s="3265"/>
      <c r="D123" s="3305" t="e">
        <f ca="1">NUMBERSTRING(INT(D122*10000),2)&amp;"元整"</f>
        <v>#REF!</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9" t="s">
        <v>2316</v>
      </c>
      <c r="K2" s="3360"/>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1" t="s">
        <v>2326</v>
      </c>
      <c r="K3" s="3362"/>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1" t="s">
        <v>2328</v>
      </c>
      <c r="K4" s="3362"/>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7" t="s">
        <v>2332</v>
      </c>
      <c r="B6" s="3368"/>
      <c r="C6" s="3369"/>
      <c r="D6" s="2622"/>
      <c r="E6" s="2623"/>
      <c r="F6" s="2624"/>
      <c r="G6" s="2625"/>
      <c r="H6" s="2600"/>
      <c r="I6" s="2601"/>
      <c r="J6" s="3353">
        <v>1</v>
      </c>
      <c r="K6" s="335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53"/>
      <c r="K7" s="3355"/>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0" t="s">
        <v>2346</v>
      </c>
      <c r="C8" s="3371"/>
      <c r="D8" s="2641" t="s">
        <v>2347</v>
      </c>
      <c r="E8" s="2642" t="s">
        <v>2348</v>
      </c>
      <c r="F8" s="2643" t="s">
        <v>2349</v>
      </c>
      <c r="G8" s="2644"/>
      <c r="H8" s="2600"/>
      <c r="I8" s="2601"/>
      <c r="J8" s="3353"/>
      <c r="K8" s="3355"/>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0" t="s">
        <v>2352</v>
      </c>
      <c r="C9" s="3371"/>
      <c r="D9" s="2641">
        <f>ROUND(D6*E9,0)</f>
        <v>0</v>
      </c>
      <c r="E9" s="2645"/>
      <c r="F9" s="2646" t="s">
        <v>2353</v>
      </c>
      <c r="G9" s="2625"/>
      <c r="H9" s="2600"/>
      <c r="I9" s="2601"/>
      <c r="J9" s="3353"/>
      <c r="K9" s="3355"/>
      <c r="L9" s="2635" t="s">
        <v>2354</v>
      </c>
      <c r="M9" s="2636"/>
      <c r="N9" s="2612"/>
      <c r="O9" s="2637"/>
      <c r="P9" s="2637"/>
      <c r="Q9" s="2638">
        <v>365</v>
      </c>
      <c r="R9" s="2639">
        <f t="shared" si="0"/>
        <v>0</v>
      </c>
      <c r="S9" s="2593"/>
      <c r="T9" s="2593"/>
      <c r="U9" s="2593"/>
      <c r="V9" s="2601"/>
    </row>
    <row r="10" spans="1:22" s="2605" customFormat="1" ht="13.15" customHeight="1">
      <c r="A10" s="2640">
        <v>2</v>
      </c>
      <c r="B10" s="3370" t="s">
        <v>2355</v>
      </c>
      <c r="C10" s="3371"/>
      <c r="D10" s="2641">
        <f>ROUND(D6*E10,0)</f>
        <v>0</v>
      </c>
      <c r="E10" s="2645"/>
      <c r="F10" s="2646" t="s">
        <v>2356</v>
      </c>
      <c r="G10" s="2625"/>
      <c r="H10" s="2600"/>
      <c r="I10" s="2601"/>
      <c r="J10" s="3353"/>
      <c r="K10" s="3355"/>
      <c r="L10" s="2635" t="s">
        <v>2357</v>
      </c>
      <c r="M10" s="2636"/>
      <c r="N10" s="2612"/>
      <c r="O10" s="2637"/>
      <c r="P10" s="2637"/>
      <c r="Q10" s="2638">
        <v>365</v>
      </c>
      <c r="R10" s="2639">
        <f t="shared" si="0"/>
        <v>0</v>
      </c>
      <c r="S10" s="2593"/>
      <c r="T10" s="2593"/>
      <c r="U10" s="2593"/>
      <c r="V10" s="2601"/>
    </row>
    <row r="11" spans="1:22" s="2605" customFormat="1" ht="13.15" customHeight="1">
      <c r="A11" s="2640">
        <v>3</v>
      </c>
      <c r="B11" s="3370" t="s">
        <v>2358</v>
      </c>
      <c r="C11" s="3371"/>
      <c r="D11" s="2641">
        <f>D12+D14+D15+D16</f>
        <v>0</v>
      </c>
      <c r="E11" s="2647" t="e">
        <f>D11/D6</f>
        <v>#DIV/0!</v>
      </c>
      <c r="F11" s="2643"/>
      <c r="G11" s="2644"/>
      <c r="H11" s="2600"/>
      <c r="I11" s="2601"/>
      <c r="J11" s="3353"/>
      <c r="K11" s="3355"/>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3" t="s">
        <v>2361</v>
      </c>
      <c r="C12" s="3364"/>
      <c r="D12" s="2649">
        <f>ROUND(D13*1.2%*(1-30%),0)</f>
        <v>0</v>
      </c>
      <c r="E12" s="2650">
        <v>1.2E-2</v>
      </c>
      <c r="F12" s="2643" t="s">
        <v>2362</v>
      </c>
      <c r="G12" s="2644"/>
      <c r="H12" s="2600"/>
      <c r="I12" s="2601"/>
      <c r="J12" s="3353"/>
      <c r="K12" s="3355"/>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53"/>
      <c r="K13" s="3355"/>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3" t="s">
        <v>2367</v>
      </c>
      <c r="C14" s="3364"/>
      <c r="D14" s="2649">
        <f>ROUND(E14*B5/10000,0)</f>
        <v>0</v>
      </c>
      <c r="E14" s="2638"/>
      <c r="F14" s="2643" t="s">
        <v>2368</v>
      </c>
      <c r="G14" s="2644"/>
      <c r="H14" s="2600"/>
      <c r="I14" s="2601"/>
      <c r="J14" s="3353"/>
      <c r="K14" s="335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3" t="s">
        <v>2371</v>
      </c>
      <c r="C15" s="3364"/>
      <c r="D15" s="2649">
        <f>ROUND(D6*E15,0)</f>
        <v>0</v>
      </c>
      <c r="E15" s="2650">
        <v>5.5E-2</v>
      </c>
      <c r="F15" s="2643" t="s">
        <v>2372</v>
      </c>
      <c r="G15" s="2625"/>
      <c r="H15" s="2600"/>
      <c r="I15" s="2601"/>
      <c r="J15" s="3353">
        <v>2</v>
      </c>
      <c r="K15" s="335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3" t="s">
        <v>2380</v>
      </c>
      <c r="C16" s="3364"/>
      <c r="D16" s="2660">
        <f>D6*E16</f>
        <v>0</v>
      </c>
      <c r="E16" s="2661"/>
      <c r="F16" s="2646" t="s">
        <v>2381</v>
      </c>
      <c r="G16" s="2625"/>
      <c r="H16" s="2600"/>
      <c r="I16" s="2601"/>
      <c r="J16" s="3353"/>
      <c r="K16" s="3355"/>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5" t="s">
        <v>2383</v>
      </c>
      <c r="C17" s="3366"/>
      <c r="D17" s="2663">
        <f>ROUND(D6*E17,0)</f>
        <v>0</v>
      </c>
      <c r="E17" s="2664"/>
      <c r="F17" s="2665" t="s">
        <v>2384</v>
      </c>
      <c r="G17" s="2625"/>
      <c r="H17" s="2600"/>
      <c r="I17" s="2601"/>
      <c r="J17" s="3353"/>
      <c r="K17" s="3355"/>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53"/>
      <c r="K18" s="3355"/>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53"/>
      <c r="K19" s="335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3">
        <v>3</v>
      </c>
      <c r="K20" s="335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53"/>
      <c r="K21" s="3355"/>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53"/>
      <c r="K22" s="3355"/>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53"/>
      <c r="K23" s="3355"/>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53"/>
      <c r="K24" s="335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5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5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9" t="s">
        <v>2316</v>
      </c>
      <c r="K32" s="3360"/>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1" t="s">
        <v>2326</v>
      </c>
      <c r="K33" s="3362"/>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1" t="s">
        <v>2328</v>
      </c>
      <c r="K34" s="336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53">
        <v>1</v>
      </c>
      <c r="K36" s="3354"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53"/>
      <c r="K37" s="3355"/>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3"/>
      <c r="K38" s="3355"/>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53"/>
      <c r="K39" s="3355"/>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53"/>
      <c r="K40" s="3356"/>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7">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5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ht="15">
      <c r="A5" s="348"/>
      <c r="B5" s="349"/>
      <c r="C5" s="3410" t="s">
        <v>1673</v>
      </c>
      <c r="D5" s="3411"/>
      <c r="E5" s="3417" t="s">
        <v>1674</v>
      </c>
      <c r="F5" s="3418"/>
      <c r="G5" s="3410" t="s">
        <v>1675</v>
      </c>
      <c r="H5" s="3411"/>
      <c r="I5" s="3410" t="s">
        <v>1676</v>
      </c>
      <c r="J5" s="3411"/>
      <c r="K5" s="1745"/>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1745"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78"/>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78"/>
      <c r="AC6" s="3391"/>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ht="15">
      <c r="A5" s="348"/>
      <c r="B5" s="349"/>
      <c r="C5" s="3410" t="s">
        <v>1673</v>
      </c>
      <c r="D5" s="3411"/>
      <c r="E5" s="3417" t="s">
        <v>1674</v>
      </c>
      <c r="F5" s="3418"/>
      <c r="G5" s="3410" t="s">
        <v>1675</v>
      </c>
      <c r="H5" s="3411"/>
      <c r="I5" s="3410" t="s">
        <v>1676</v>
      </c>
      <c r="J5" s="3411"/>
      <c r="K5" s="537"/>
      <c r="L5" s="2487"/>
      <c r="M5" s="2488"/>
      <c r="N5" s="2488"/>
      <c r="O5" s="2488"/>
      <c r="P5" s="3427"/>
      <c r="Q5" s="3399"/>
      <c r="R5" s="3404"/>
      <c r="S5" s="3405"/>
      <c r="T5" s="3404"/>
      <c r="U5" s="3405"/>
      <c r="V5" s="3378"/>
      <c r="W5" s="3378"/>
      <c r="X5" s="1265"/>
      <c r="Y5" s="3404"/>
      <c r="Z5" s="3405"/>
      <c r="AA5" s="3390"/>
      <c r="AB5" s="3390"/>
      <c r="AC5" s="3423"/>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28"/>
      <c r="Q6" s="3401"/>
      <c r="R6" s="3404"/>
      <c r="S6" s="3405"/>
      <c r="T6" s="3406"/>
      <c r="U6" s="3407"/>
      <c r="V6" s="3378"/>
      <c r="W6" s="3378"/>
      <c r="X6" s="1265"/>
      <c r="Y6" s="3406"/>
      <c r="Z6" s="3407"/>
      <c r="AA6" s="3391"/>
      <c r="AB6" s="3391"/>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7"/>
      <c r="Q16" s="1263"/>
      <c r="R16" s="667"/>
      <c r="S16" s="668"/>
      <c r="T16" s="667"/>
      <c r="U16" s="668"/>
      <c r="V16" s="667"/>
      <c r="W16" s="668"/>
      <c r="X16" s="1265"/>
      <c r="Y16" s="338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7"/>
      <c r="Q18" s="1263"/>
      <c r="R18" s="667"/>
      <c r="S18" s="668"/>
      <c r="T18" s="667"/>
      <c r="U18" s="668"/>
      <c r="V18" s="667"/>
      <c r="W18" s="668"/>
      <c r="X18" s="1265"/>
      <c r="Y18" s="338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7"/>
      <c r="Q20" s="1263"/>
      <c r="R20" s="667"/>
      <c r="S20" s="668"/>
      <c r="T20" s="667"/>
      <c r="U20" s="668"/>
      <c r="V20" s="667"/>
      <c r="W20" s="668"/>
      <c r="X20" s="1265"/>
      <c r="Y20" s="338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7"/>
      <c r="Q22" s="1263"/>
      <c r="R22" s="667"/>
      <c r="S22" s="668"/>
      <c r="T22" s="667"/>
      <c r="U22" s="668"/>
      <c r="V22" s="667"/>
      <c r="W22" s="668"/>
      <c r="X22" s="1265"/>
      <c r="Y22" s="338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7"/>
      <c r="Q24" s="1263"/>
      <c r="R24" s="667"/>
      <c r="S24" s="668"/>
      <c r="T24" s="667"/>
      <c r="U24" s="668"/>
      <c r="V24" s="667"/>
      <c r="W24" s="668"/>
      <c r="X24" s="1265"/>
      <c r="Y24" s="338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0"/>
      <c r="Q15" s="1263"/>
      <c r="R15" s="667"/>
      <c r="S15" s="668"/>
      <c r="T15" s="667"/>
      <c r="U15" s="668"/>
      <c r="V15" s="667"/>
      <c r="W15" s="668"/>
      <c r="X15" s="1265"/>
      <c r="Y15" s="338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0"/>
      <c r="Q17" s="1263"/>
      <c r="R17" s="667"/>
      <c r="S17" s="668"/>
      <c r="T17" s="667"/>
      <c r="U17" s="668"/>
      <c r="V17" s="667"/>
      <c r="W17" s="668"/>
      <c r="X17" s="1265"/>
      <c r="Y17" s="338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0"/>
      <c r="Q19" s="1263"/>
      <c r="R19" s="667"/>
      <c r="S19" s="668"/>
      <c r="T19" s="667"/>
      <c r="U19" s="668"/>
      <c r="V19" s="667"/>
      <c r="W19" s="668"/>
      <c r="X19" s="1265"/>
      <c r="Y19" s="338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77" t="str">
        <f>A37</f>
        <v>成交单价</v>
      </c>
      <c r="Q37" s="3377"/>
      <c r="R37" s="3378">
        <f>E37</f>
        <v>0</v>
      </c>
      <c r="S37" s="3378"/>
      <c r="T37" s="3378">
        <f>G37</f>
        <v>0</v>
      </c>
      <c r="U37" s="3378"/>
      <c r="V37" s="3378">
        <f>I37</f>
        <v>0</v>
      </c>
      <c r="W37" s="3378"/>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0"/>
      <c r="Q15" s="1263"/>
      <c r="R15" s="667"/>
      <c r="S15" s="668"/>
      <c r="T15" s="667"/>
      <c r="U15" s="668"/>
      <c r="V15" s="667"/>
      <c r="W15" s="668"/>
      <c r="X15" s="1265"/>
      <c r="Y15" s="338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0"/>
      <c r="Q17" s="1263"/>
      <c r="R17" s="667"/>
      <c r="S17" s="668"/>
      <c r="T17" s="667"/>
      <c r="U17" s="668"/>
      <c r="V17" s="667"/>
      <c r="W17" s="668"/>
      <c r="X17" s="1265"/>
      <c r="Y17" s="338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0"/>
      <c r="Q19" s="1263"/>
      <c r="R19" s="667"/>
      <c r="S19" s="668"/>
      <c r="T19" s="667"/>
      <c r="U19" s="668"/>
      <c r="V19" s="667"/>
      <c r="W19" s="668"/>
      <c r="X19" s="1265"/>
      <c r="Y19" s="338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08" t="s">
        <v>1677</v>
      </c>
      <c r="D6" s="3409"/>
      <c r="E6" s="3415" t="s">
        <v>1677</v>
      </c>
      <c r="F6" s="3416"/>
      <c r="G6" s="3408" t="s">
        <v>1677</v>
      </c>
      <c r="H6" s="3409"/>
      <c r="I6" s="3408" t="s">
        <v>1677</v>
      </c>
      <c r="J6" s="3409"/>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0"/>
      <c r="Q20" s="1263"/>
      <c r="R20" s="667"/>
      <c r="S20" s="668"/>
      <c r="T20" s="667"/>
      <c r="U20" s="668"/>
      <c r="V20" s="667"/>
      <c r="W20" s="668"/>
      <c r="X20" s="1265"/>
      <c r="Y20" s="338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0"/>
      <c r="Q24" s="1263"/>
      <c r="R24" s="667"/>
      <c r="S24" s="668"/>
      <c r="T24" s="667"/>
      <c r="U24" s="668"/>
      <c r="V24" s="667"/>
      <c r="W24" s="668"/>
      <c r="X24" s="1265"/>
      <c r="Y24" s="338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0"/>
      <c r="Q26" s="1263"/>
      <c r="R26" s="667"/>
      <c r="S26" s="668"/>
      <c r="T26" s="667"/>
      <c r="U26" s="668"/>
      <c r="V26" s="667"/>
      <c r="W26" s="668"/>
      <c r="X26" s="1265"/>
      <c r="Y26" s="338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0"/>
      <c r="Q28" s="530"/>
      <c r="R28" s="664"/>
      <c r="S28" s="665"/>
      <c r="T28" s="664"/>
      <c r="U28" s="665"/>
      <c r="V28" s="664"/>
      <c r="W28" s="665"/>
      <c r="X28" s="666"/>
      <c r="Y28" s="338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7" t="str">
        <f>A46</f>
        <v>成交单价</v>
      </c>
      <c r="Q46" s="3377"/>
      <c r="R46" s="3378">
        <f>E46</f>
        <v>0</v>
      </c>
      <c r="S46" s="3378"/>
      <c r="T46" s="3378">
        <f>G46</f>
        <v>0</v>
      </c>
      <c r="U46" s="3378"/>
      <c r="V46" s="3378">
        <f>I46</f>
        <v>0</v>
      </c>
      <c r="W46" s="3378"/>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88"/>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ht="15">
      <c r="A5" s="348"/>
      <c r="B5" s="349"/>
      <c r="C5" s="3410" t="s">
        <v>1673</v>
      </c>
      <c r="D5" s="3411"/>
      <c r="E5" s="3417" t="s">
        <v>1674</v>
      </c>
      <c r="F5" s="3418"/>
      <c r="G5" s="3410" t="s">
        <v>1675</v>
      </c>
      <c r="H5" s="3411"/>
      <c r="I5" s="3410" t="s">
        <v>1676</v>
      </c>
      <c r="J5" s="3411"/>
      <c r="K5" s="537"/>
      <c r="L5" s="2487"/>
      <c r="M5" s="2488"/>
      <c r="N5" s="2488"/>
      <c r="O5" s="2488"/>
      <c r="P5" s="3398"/>
      <c r="Q5" s="3399"/>
      <c r="R5" s="3404"/>
      <c r="S5" s="3405"/>
      <c r="T5" s="3404"/>
      <c r="U5" s="3405"/>
      <c r="V5" s="3378"/>
      <c r="W5" s="3378"/>
      <c r="X5" s="1265"/>
      <c r="Y5" s="3404"/>
      <c r="Z5" s="3405"/>
      <c r="AA5" s="3390"/>
      <c r="AB5" s="3390"/>
      <c r="AC5" s="3390"/>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404"/>
      <c r="S6" s="3405"/>
      <c r="T6" s="3406"/>
      <c r="U6" s="3407"/>
      <c r="V6" s="3378"/>
      <c r="W6" s="3378"/>
      <c r="X6" s="1265"/>
      <c r="Y6" s="3406"/>
      <c r="Z6" s="3407"/>
      <c r="AA6" s="3391"/>
      <c r="AB6" s="3391"/>
      <c r="AC6" s="3391"/>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7"/>
      <c r="Q10" s="530" t="str">
        <f t="shared" si="6"/>
        <v>土地使用年限（年）</v>
      </c>
      <c r="R10" s="664" t="s">
        <v>14</v>
      </c>
      <c r="S10" s="665" t="e">
        <f t="shared" si="0"/>
        <v>#DIV/0!</v>
      </c>
      <c r="T10" s="664" t="s">
        <v>14</v>
      </c>
      <c r="U10" s="665" t="e">
        <f t="shared" si="1"/>
        <v>#DIV/0!</v>
      </c>
      <c r="V10" s="664" t="s">
        <v>14</v>
      </c>
      <c r="W10" s="665" t="e">
        <f t="shared" si="2"/>
        <v>#DIV/0!</v>
      </c>
      <c r="X10" s="666"/>
      <c r="Y10" s="325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0"/>
      <c r="Q16" s="1263"/>
      <c r="R16" s="667"/>
      <c r="S16" s="668"/>
      <c r="T16" s="667"/>
      <c r="U16" s="668"/>
      <c r="V16" s="667"/>
      <c r="W16" s="668"/>
      <c r="X16" s="1265"/>
      <c r="Y16" s="338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0"/>
      <c r="Q18" s="1263"/>
      <c r="R18" s="667"/>
      <c r="S18" s="668"/>
      <c r="T18" s="667"/>
      <c r="U18" s="668"/>
      <c r="V18" s="667"/>
      <c r="W18" s="668"/>
      <c r="X18" s="1265"/>
      <c r="Y18" s="338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0"/>
      <c r="Q20" s="1263"/>
      <c r="R20" s="667"/>
      <c r="S20" s="668"/>
      <c r="T20" s="667"/>
      <c r="U20" s="668"/>
      <c r="V20" s="667"/>
      <c r="W20" s="668"/>
      <c r="X20" s="1265"/>
      <c r="Y20" s="338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0"/>
      <c r="Q22" s="1263"/>
      <c r="R22" s="667"/>
      <c r="S22" s="668"/>
      <c r="T22" s="667"/>
      <c r="U22" s="668"/>
      <c r="V22" s="667"/>
      <c r="W22" s="668"/>
      <c r="X22" s="1265"/>
      <c r="Y22" s="338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0"/>
      <c r="Q24" s="530"/>
      <c r="R24" s="664"/>
      <c r="S24" s="665"/>
      <c r="T24" s="664"/>
      <c r="U24" s="665"/>
      <c r="V24" s="664"/>
      <c r="W24" s="665"/>
      <c r="X24" s="666"/>
      <c r="Y24" s="338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7" t="str">
        <f>A41</f>
        <v>成交单价</v>
      </c>
      <c r="Q41" s="3377"/>
      <c r="R41" s="3378">
        <f>E41</f>
        <v>0</v>
      </c>
      <c r="S41" s="3378"/>
      <c r="T41" s="3378">
        <f>G41</f>
        <v>0</v>
      </c>
      <c r="U41" s="3378"/>
      <c r="V41" s="3378">
        <f>I41</f>
        <v>0</v>
      </c>
      <c r="W41" s="3378"/>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88"/>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A29" sqref="A29:XFD2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7" t="s">
        <v>2606</v>
      </c>
      <c r="B20" s="3472" t="s">
        <v>2627</v>
      </c>
      <c r="C20" s="2843" t="s">
        <v>2438</v>
      </c>
      <c r="D20" s="2844"/>
      <c r="E20" s="2845">
        <v>1</v>
      </c>
      <c r="F20" s="2846" t="s">
        <v>2439</v>
      </c>
      <c r="G20" s="2846"/>
    </row>
    <row r="21" spans="1:13" ht="19.5" customHeight="1">
      <c r="A21" s="3478"/>
      <c r="B21" s="3471"/>
      <c r="C21" s="2847" t="s">
        <v>2440</v>
      </c>
      <c r="D21" s="2848"/>
      <c r="E21" s="2849">
        <v>1</v>
      </c>
      <c r="F21" s="2846" t="s">
        <v>2441</v>
      </c>
      <c r="G21" s="2846"/>
    </row>
    <row r="22" spans="1:13" ht="19.5" customHeight="1">
      <c r="A22" s="3478"/>
      <c r="B22" s="3471"/>
      <c r="C22" s="2847" t="s">
        <v>2442</v>
      </c>
      <c r="D22" s="2848"/>
      <c r="E22" s="2849">
        <v>0.9</v>
      </c>
      <c r="F22" s="2846" t="s">
        <v>2443</v>
      </c>
      <c r="G22" s="2846"/>
    </row>
    <row r="23" spans="1:13" ht="19.5" customHeight="1">
      <c r="A23" s="3478"/>
      <c r="B23" s="3471"/>
      <c r="C23" s="2847" t="s">
        <v>2444</v>
      </c>
      <c r="D23" s="2848"/>
      <c r="E23" s="2849">
        <v>0.9</v>
      </c>
      <c r="F23" s="2846" t="s">
        <v>2445</v>
      </c>
      <c r="G23" s="2846"/>
    </row>
    <row r="24" spans="1:13" ht="19.5" customHeight="1">
      <c r="A24" s="3478"/>
      <c r="B24" s="3471"/>
      <c r="C24" s="2847" t="s">
        <v>2446</v>
      </c>
      <c r="D24" s="2848"/>
      <c r="E24" s="2849">
        <v>0.8</v>
      </c>
      <c r="F24" s="2846" t="s">
        <v>2447</v>
      </c>
      <c r="G24" s="2846"/>
    </row>
    <row r="25" spans="1:13" ht="19.5" customHeight="1" thickBot="1">
      <c r="A25" s="3479"/>
      <c r="B25" s="3473"/>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4" t="s">
        <v>2630</v>
      </c>
      <c r="B27" s="3472" t="s">
        <v>2611</v>
      </c>
      <c r="C27" s="2843" t="s">
        <v>2451</v>
      </c>
      <c r="D27" s="2844"/>
      <c r="E27" s="2845">
        <v>1</v>
      </c>
      <c r="F27" s="2846" t="s">
        <v>2452</v>
      </c>
      <c r="G27" s="2846"/>
    </row>
    <row r="28" spans="1:13" ht="19.5" customHeight="1">
      <c r="A28" s="3475"/>
      <c r="B28" s="3471"/>
      <c r="C28" s="2847" t="s">
        <v>2453</v>
      </c>
      <c r="D28" s="2848"/>
      <c r="E28" s="2849">
        <v>1</v>
      </c>
      <c r="F28" s="2846" t="s">
        <v>2454</v>
      </c>
      <c r="G28" s="2846"/>
    </row>
    <row r="29" spans="1:13" ht="19.5" customHeight="1">
      <c r="A29" s="3475"/>
      <c r="B29" s="3471"/>
      <c r="C29" s="2847" t="s">
        <v>2455</v>
      </c>
      <c r="D29" s="2848"/>
      <c r="E29" s="2849">
        <v>0.8</v>
      </c>
      <c r="F29" s="2846" t="s">
        <v>2456</v>
      </c>
      <c r="G29" s="2846"/>
    </row>
    <row r="30" spans="1:13" ht="19.5" customHeight="1">
      <c r="A30" s="3475"/>
      <c r="B30" s="3471"/>
      <c r="C30" s="2847" t="s">
        <v>2457</v>
      </c>
      <c r="D30" s="2848"/>
      <c r="E30" s="2849">
        <v>0.8</v>
      </c>
      <c r="F30" s="2846" t="s">
        <v>2458</v>
      </c>
      <c r="G30" s="2846"/>
    </row>
    <row r="31" spans="1:13" ht="19.5" customHeight="1">
      <c r="A31" s="3475"/>
      <c r="B31" s="3471"/>
      <c r="C31" s="2847" t="s">
        <v>2459</v>
      </c>
      <c r="D31" s="2848"/>
      <c r="E31" s="2849">
        <v>0.8</v>
      </c>
      <c r="F31" s="2846" t="s">
        <v>2460</v>
      </c>
      <c r="G31" s="2846"/>
    </row>
    <row r="32" spans="1:13" ht="19.5" customHeight="1">
      <c r="A32" s="3475"/>
      <c r="B32" s="3471"/>
      <c r="C32" s="2847" t="s">
        <v>2461</v>
      </c>
      <c r="D32" s="2848"/>
      <c r="E32" s="2849">
        <v>0.7</v>
      </c>
      <c r="F32" s="2846" t="s">
        <v>2462</v>
      </c>
      <c r="G32" s="2846"/>
    </row>
    <row r="33" spans="1:7" ht="19.5" customHeight="1">
      <c r="A33" s="3475"/>
      <c r="B33" s="3471"/>
      <c r="C33" s="2847" t="s">
        <v>2463</v>
      </c>
      <c r="D33" s="2848"/>
      <c r="E33" s="2849">
        <v>0.8</v>
      </c>
      <c r="F33" s="2846" t="s">
        <v>2464</v>
      </c>
      <c r="G33" s="2846"/>
    </row>
    <row r="34" spans="1:7" ht="19.5" customHeight="1">
      <c r="A34" s="3475"/>
      <c r="B34" s="3471"/>
      <c r="C34" s="2847" t="s">
        <v>2465</v>
      </c>
      <c r="D34" s="2848"/>
      <c r="E34" s="2849">
        <v>0.6</v>
      </c>
      <c r="F34" s="2846" t="s">
        <v>2466</v>
      </c>
      <c r="G34" s="2846"/>
    </row>
    <row r="35" spans="1:7" ht="19.5" customHeight="1">
      <c r="A35" s="3475"/>
      <c r="B35" s="3471"/>
      <c r="C35" s="2847" t="s">
        <v>2467</v>
      </c>
      <c r="D35" s="2848"/>
      <c r="E35" s="2849">
        <v>0.2</v>
      </c>
      <c r="F35" s="2846" t="s">
        <v>2468</v>
      </c>
      <c r="G35" s="2846"/>
    </row>
    <row r="36" spans="1:7" ht="19.5" customHeight="1">
      <c r="A36" s="3475"/>
      <c r="B36" s="3471"/>
      <c r="C36" s="2847" t="s">
        <v>2469</v>
      </c>
      <c r="D36" s="2848"/>
      <c r="E36" s="2849">
        <v>0.2</v>
      </c>
      <c r="F36" s="2846" t="s">
        <v>2470</v>
      </c>
      <c r="G36" s="2846"/>
    </row>
    <row r="37" spans="1:7" ht="19.5" customHeight="1">
      <c r="A37" s="3475"/>
      <c r="B37" s="3469" t="s">
        <v>2631</v>
      </c>
      <c r="C37" s="2847" t="s">
        <v>2471</v>
      </c>
      <c r="D37" s="2848"/>
      <c r="E37" s="2849">
        <v>0.6</v>
      </c>
      <c r="F37" s="2846" t="s">
        <v>2472</v>
      </c>
      <c r="G37" s="2846"/>
    </row>
    <row r="38" spans="1:7" ht="19.5" customHeight="1">
      <c r="A38" s="3475"/>
      <c r="B38" s="3471"/>
      <c r="C38" s="2847" t="s">
        <v>2473</v>
      </c>
      <c r="D38" s="2848"/>
      <c r="E38" s="2849">
        <v>0.6</v>
      </c>
      <c r="F38" s="2846" t="s">
        <v>2474</v>
      </c>
      <c r="G38" s="2846"/>
    </row>
    <row r="39" spans="1:7" ht="19.5" customHeight="1" thickBot="1">
      <c r="A39" s="3476"/>
      <c r="B39" s="3473"/>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7" t="s">
        <v>2609</v>
      </c>
      <c r="B41" s="3472" t="s">
        <v>2633</v>
      </c>
      <c r="C41" s="2843" t="s">
        <v>2478</v>
      </c>
      <c r="D41" s="2844"/>
      <c r="E41" s="2845">
        <v>1</v>
      </c>
      <c r="F41" s="2846" t="s">
        <v>2479</v>
      </c>
      <c r="G41" s="2846"/>
    </row>
    <row r="42" spans="1:7" ht="19.5" customHeight="1">
      <c r="A42" s="3478"/>
      <c r="B42" s="3471"/>
      <c r="C42" s="2847" t="s">
        <v>2480</v>
      </c>
      <c r="D42" s="2848"/>
      <c r="E42" s="2849">
        <v>1</v>
      </c>
      <c r="F42" s="2846" t="s">
        <v>2481</v>
      </c>
      <c r="G42" s="2846"/>
    </row>
    <row r="43" spans="1:7" ht="19.5" customHeight="1">
      <c r="A43" s="3478"/>
      <c r="B43" s="3470"/>
      <c r="C43" s="2847" t="s">
        <v>2482</v>
      </c>
      <c r="D43" s="2848"/>
      <c r="E43" s="2849">
        <v>1.5</v>
      </c>
      <c r="F43" s="2846" t="s">
        <v>2483</v>
      </c>
      <c r="G43" s="2846"/>
    </row>
    <row r="44" spans="1:7" ht="19.5" customHeight="1">
      <c r="A44" s="3478"/>
      <c r="B44" s="2858" t="s">
        <v>2634</v>
      </c>
      <c r="C44" s="2847" t="s">
        <v>2635</v>
      </c>
      <c r="D44" s="2848"/>
      <c r="E44" s="2849">
        <v>2</v>
      </c>
      <c r="F44" s="2846" t="s">
        <v>2484</v>
      </c>
      <c r="G44" s="2846"/>
    </row>
    <row r="45" spans="1:7" ht="19.5" customHeight="1">
      <c r="A45" s="3478"/>
      <c r="B45" s="3469" t="s">
        <v>2636</v>
      </c>
      <c r="C45" s="2847" t="s">
        <v>2485</v>
      </c>
      <c r="D45" s="2848"/>
      <c r="E45" s="2849">
        <v>1</v>
      </c>
      <c r="F45" s="2846" t="s">
        <v>2486</v>
      </c>
      <c r="G45" s="2846"/>
    </row>
    <row r="46" spans="1:7" ht="19.5" customHeight="1">
      <c r="A46" s="3478"/>
      <c r="B46" s="3471"/>
      <c r="C46" s="2847" t="s">
        <v>2487</v>
      </c>
      <c r="D46" s="2848"/>
      <c r="E46" s="2849">
        <v>1</v>
      </c>
      <c r="F46" s="2846" t="s">
        <v>2488</v>
      </c>
      <c r="G46" s="2846"/>
    </row>
    <row r="47" spans="1:7" ht="19.5" customHeight="1">
      <c r="A47" s="3478"/>
      <c r="B47" s="3471"/>
      <c r="C47" s="2847" t="s">
        <v>2489</v>
      </c>
      <c r="D47" s="2848"/>
      <c r="E47" s="2849">
        <v>1</v>
      </c>
      <c r="F47" s="2846" t="s">
        <v>2490</v>
      </c>
      <c r="G47" s="2846"/>
    </row>
    <row r="48" spans="1:7" ht="19.5" customHeight="1">
      <c r="A48" s="3478"/>
      <c r="B48" s="3471"/>
      <c r="C48" s="2847" t="s">
        <v>2491</v>
      </c>
      <c r="D48" s="2848"/>
      <c r="E48" s="2849">
        <v>1</v>
      </c>
      <c r="F48" s="2846" t="s">
        <v>2492</v>
      </c>
      <c r="G48" s="2846"/>
    </row>
    <row r="49" spans="1:7" ht="19.5" customHeight="1">
      <c r="A49" s="3478"/>
      <c r="B49" s="3471"/>
      <c r="C49" s="2847" t="s">
        <v>2493</v>
      </c>
      <c r="D49" s="2848"/>
      <c r="E49" s="2849">
        <v>1</v>
      </c>
      <c r="F49" s="2846" t="s">
        <v>2494</v>
      </c>
      <c r="G49" s="2846"/>
    </row>
    <row r="50" spans="1:7" ht="19.5" customHeight="1">
      <c r="A50" s="3478"/>
      <c r="B50" s="3471"/>
      <c r="C50" s="2847" t="s">
        <v>2495</v>
      </c>
      <c r="D50" s="2848"/>
      <c r="E50" s="2849">
        <v>1</v>
      </c>
      <c r="F50" s="2846" t="s">
        <v>2496</v>
      </c>
      <c r="G50" s="2846"/>
    </row>
    <row r="51" spans="1:7" ht="19.5" customHeight="1" thickBot="1">
      <c r="A51" s="3479"/>
      <c r="B51" s="3473"/>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69" t="s">
        <v>2650</v>
      </c>
      <c r="C73" s="2832" t="s">
        <v>2651</v>
      </c>
      <c r="D73" s="2832" t="s">
        <v>2652</v>
      </c>
      <c r="E73" s="2858">
        <v>0.2</v>
      </c>
      <c r="F73" s="2858">
        <v>25</v>
      </c>
    </row>
    <row r="74" spans="1:7" ht="24">
      <c r="A74" s="2858">
        <v>2</v>
      </c>
      <c r="B74" s="3471"/>
      <c r="C74" s="2832" t="s">
        <v>2653</v>
      </c>
      <c r="D74" s="2832" t="s">
        <v>2654</v>
      </c>
      <c r="E74" s="2858">
        <v>0.2</v>
      </c>
      <c r="F74" s="2858">
        <v>25</v>
      </c>
    </row>
    <row r="75" spans="1:7" ht="24">
      <c r="A75" s="2858">
        <v>3</v>
      </c>
      <c r="B75" s="3471"/>
      <c r="C75" s="2832" t="s">
        <v>2655</v>
      </c>
      <c r="D75" s="2832" t="s">
        <v>2656</v>
      </c>
      <c r="E75" s="2858">
        <v>0.2</v>
      </c>
      <c r="F75" s="2858">
        <v>25</v>
      </c>
    </row>
    <row r="76" spans="1:7" ht="13.5">
      <c r="A76" s="2858">
        <v>4</v>
      </c>
      <c r="B76" s="3471"/>
      <c r="C76" s="2832" t="s">
        <v>2657</v>
      </c>
      <c r="D76" s="2832" t="s">
        <v>2658</v>
      </c>
      <c r="E76" s="2858">
        <v>0.15</v>
      </c>
      <c r="F76" s="2858">
        <v>20</v>
      </c>
    </row>
    <row r="77" spans="1:7" ht="24">
      <c r="A77" s="2858">
        <v>5</v>
      </c>
      <c r="B77" s="3471"/>
      <c r="C77" s="2832" t="s">
        <v>2659</v>
      </c>
      <c r="D77" s="2832" t="s">
        <v>2660</v>
      </c>
      <c r="E77" s="2858">
        <v>0.15</v>
      </c>
      <c r="F77" s="2858">
        <v>20</v>
      </c>
    </row>
    <row r="78" spans="1:7" ht="24">
      <c r="A78" s="2858">
        <v>6</v>
      </c>
      <c r="B78" s="3471"/>
      <c r="C78" s="2832" t="s">
        <v>2661</v>
      </c>
      <c r="D78" s="2832" t="s">
        <v>2662</v>
      </c>
      <c r="E78" s="2858">
        <v>0.15</v>
      </c>
      <c r="F78" s="2858">
        <v>20</v>
      </c>
    </row>
    <row r="79" spans="1:7" ht="24">
      <c r="A79" s="2858">
        <v>7</v>
      </c>
      <c r="B79" s="3471"/>
      <c r="C79" s="2832" t="s">
        <v>2663</v>
      </c>
      <c r="D79" s="2832" t="s">
        <v>2664</v>
      </c>
      <c r="E79" s="2858">
        <v>0.15</v>
      </c>
      <c r="F79" s="2858">
        <v>20</v>
      </c>
    </row>
    <row r="80" spans="1:7" ht="24">
      <c r="A80" s="2858">
        <v>8</v>
      </c>
      <c r="B80" s="3471"/>
      <c r="C80" s="2832" t="s">
        <v>2665</v>
      </c>
      <c r="D80" s="2832" t="s">
        <v>2666</v>
      </c>
      <c r="E80" s="2858">
        <v>0.1</v>
      </c>
      <c r="F80" s="2858">
        <v>15</v>
      </c>
    </row>
    <row r="81" spans="1:6" ht="24">
      <c r="A81" s="2858">
        <v>9</v>
      </c>
      <c r="B81" s="3471"/>
      <c r="C81" s="2832" t="s">
        <v>2667</v>
      </c>
      <c r="D81" s="2832" t="s">
        <v>2668</v>
      </c>
      <c r="E81" s="2858">
        <v>0.1</v>
      </c>
      <c r="F81" s="2858">
        <v>15</v>
      </c>
    </row>
    <row r="82" spans="1:6" ht="24">
      <c r="A82" s="2858">
        <v>10</v>
      </c>
      <c r="B82" s="3471"/>
      <c r="C82" s="2832" t="s">
        <v>2669</v>
      </c>
      <c r="D82" s="2832" t="s">
        <v>2670</v>
      </c>
      <c r="E82" s="2858">
        <v>0.1</v>
      </c>
      <c r="F82" s="2858">
        <v>15</v>
      </c>
    </row>
    <row r="83" spans="1:6" ht="24">
      <c r="A83" s="2858">
        <v>11</v>
      </c>
      <c r="B83" s="3471"/>
      <c r="C83" s="2832" t="s">
        <v>2671</v>
      </c>
      <c r="D83" s="2832" t="s">
        <v>2672</v>
      </c>
      <c r="E83" s="2858">
        <v>0.1</v>
      </c>
      <c r="F83" s="2858">
        <v>15</v>
      </c>
    </row>
    <row r="84" spans="1:6" ht="24">
      <c r="A84" s="2858">
        <v>12</v>
      </c>
      <c r="B84" s="3471"/>
      <c r="C84" s="2832" t="s">
        <v>2673</v>
      </c>
      <c r="D84" s="2832" t="s">
        <v>2674</v>
      </c>
      <c r="E84" s="2858">
        <v>0.1</v>
      </c>
      <c r="F84" s="2858">
        <v>15</v>
      </c>
    </row>
    <row r="85" spans="1:6" ht="13.5">
      <c r="A85" s="2858">
        <v>13</v>
      </c>
      <c r="B85" s="3471"/>
      <c r="C85" s="2832" t="s">
        <v>2675</v>
      </c>
      <c r="D85" s="2832" t="s">
        <v>2676</v>
      </c>
      <c r="E85" s="2858">
        <v>0.1</v>
      </c>
      <c r="F85" s="2858">
        <v>15</v>
      </c>
    </row>
    <row r="86" spans="1:6" ht="13.5">
      <c r="A86" s="2858">
        <v>14</v>
      </c>
      <c r="B86" s="3471"/>
      <c r="C86" s="2832" t="s">
        <v>2677</v>
      </c>
      <c r="D86" s="2832" t="s">
        <v>2678</v>
      </c>
      <c r="E86" s="2858">
        <v>0.1</v>
      </c>
      <c r="F86" s="2858">
        <v>15</v>
      </c>
    </row>
    <row r="87" spans="1:6" ht="13.5">
      <c r="A87" s="2858">
        <v>15</v>
      </c>
      <c r="B87" s="3471"/>
      <c r="C87" s="2832" t="s">
        <v>2679</v>
      </c>
      <c r="D87" s="2832" t="s">
        <v>2680</v>
      </c>
      <c r="E87" s="2858">
        <v>0.1</v>
      </c>
      <c r="F87" s="2858">
        <v>15</v>
      </c>
    </row>
    <row r="88" spans="1:6" ht="24">
      <c r="A88" s="2858">
        <v>16</v>
      </c>
      <c r="B88" s="3471"/>
      <c r="C88" s="2832" t="s">
        <v>2681</v>
      </c>
      <c r="D88" s="2832" t="s">
        <v>2682</v>
      </c>
      <c r="E88" s="2858">
        <v>0.1</v>
      </c>
      <c r="F88" s="2858">
        <v>15</v>
      </c>
    </row>
    <row r="89" spans="1:6" ht="24">
      <c r="A89" s="2858">
        <v>17</v>
      </c>
      <c r="B89" s="3470"/>
      <c r="C89" s="2832" t="s">
        <v>2683</v>
      </c>
      <c r="D89" s="2832" t="s">
        <v>2684</v>
      </c>
      <c r="E89" s="2858">
        <v>0.1</v>
      </c>
      <c r="F89" s="2858">
        <v>15</v>
      </c>
    </row>
    <row r="90" spans="1:6" ht="13.5">
      <c r="A90" s="2858">
        <v>18</v>
      </c>
      <c r="B90" s="3469" t="s">
        <v>2685</v>
      </c>
      <c r="C90" s="2832" t="s">
        <v>2686</v>
      </c>
      <c r="D90" s="2832" t="s">
        <v>2687</v>
      </c>
      <c r="E90" s="2858">
        <v>0.2</v>
      </c>
      <c r="F90" s="2858">
        <v>25</v>
      </c>
    </row>
    <row r="91" spans="1:6" ht="24">
      <c r="A91" s="2858">
        <v>19</v>
      </c>
      <c r="B91" s="3471"/>
      <c r="C91" s="2832" t="s">
        <v>2688</v>
      </c>
      <c r="D91" s="2832" t="s">
        <v>2689</v>
      </c>
      <c r="E91" s="2858">
        <v>0.2</v>
      </c>
      <c r="F91" s="2858">
        <v>25</v>
      </c>
    </row>
    <row r="92" spans="1:6" ht="13.5">
      <c r="A92" s="2858">
        <v>20</v>
      </c>
      <c r="B92" s="3471"/>
      <c r="C92" s="2832" t="s">
        <v>2690</v>
      </c>
      <c r="D92" s="2832" t="s">
        <v>2691</v>
      </c>
      <c r="E92" s="2858">
        <v>0.15</v>
      </c>
      <c r="F92" s="2858">
        <v>20</v>
      </c>
    </row>
    <row r="93" spans="1:6" ht="13.5">
      <c r="A93" s="2858">
        <v>21</v>
      </c>
      <c r="B93" s="3471"/>
      <c r="C93" s="2832" t="s">
        <v>2692</v>
      </c>
      <c r="D93" s="2832" t="s">
        <v>2693</v>
      </c>
      <c r="E93" s="2858">
        <v>0.15</v>
      </c>
      <c r="F93" s="2858">
        <v>20</v>
      </c>
    </row>
    <row r="94" spans="1:6" ht="13.5">
      <c r="A94" s="2858">
        <v>22</v>
      </c>
      <c r="B94" s="3471"/>
      <c r="C94" s="2832" t="s">
        <v>2694</v>
      </c>
      <c r="D94" s="2832" t="s">
        <v>2695</v>
      </c>
      <c r="E94" s="2858">
        <v>0.15</v>
      </c>
      <c r="F94" s="2858">
        <v>20</v>
      </c>
    </row>
    <row r="95" spans="1:6" ht="36">
      <c r="A95" s="2858">
        <v>23</v>
      </c>
      <c r="B95" s="3471"/>
      <c r="C95" s="2832" t="s">
        <v>2696</v>
      </c>
      <c r="D95" s="2832" t="s">
        <v>2697</v>
      </c>
      <c r="E95" s="2858">
        <v>0.15</v>
      </c>
      <c r="F95" s="2858">
        <v>20</v>
      </c>
    </row>
    <row r="96" spans="1:6" ht="13.5">
      <c r="A96" s="2858">
        <v>24</v>
      </c>
      <c r="B96" s="3471"/>
      <c r="C96" s="2832" t="s">
        <v>2698</v>
      </c>
      <c r="D96" s="2832" t="s">
        <v>2699</v>
      </c>
      <c r="E96" s="2858">
        <v>0.1</v>
      </c>
      <c r="F96" s="2858">
        <v>15</v>
      </c>
    </row>
    <row r="97" spans="1:6" ht="13.5">
      <c r="A97" s="2858">
        <v>25</v>
      </c>
      <c r="B97" s="3471"/>
      <c r="C97" s="2832" t="s">
        <v>2700</v>
      </c>
      <c r="D97" s="2832" t="s">
        <v>2701</v>
      </c>
      <c r="E97" s="2858">
        <v>0.1</v>
      </c>
      <c r="F97" s="2858">
        <v>15</v>
      </c>
    </row>
    <row r="98" spans="1:6" ht="24">
      <c r="A98" s="2858">
        <v>26</v>
      </c>
      <c r="B98" s="3471"/>
      <c r="C98" s="2832" t="s">
        <v>2702</v>
      </c>
      <c r="D98" s="2832" t="s">
        <v>2703</v>
      </c>
      <c r="E98" s="2858">
        <v>0.1</v>
      </c>
      <c r="F98" s="2858">
        <v>15</v>
      </c>
    </row>
    <row r="99" spans="1:6" ht="24">
      <c r="A99" s="2858">
        <v>27</v>
      </c>
      <c r="B99" s="3471"/>
      <c r="C99" s="2832" t="s">
        <v>2704</v>
      </c>
      <c r="D99" s="2832" t="s">
        <v>2705</v>
      </c>
      <c r="E99" s="2858">
        <v>0.1</v>
      </c>
      <c r="F99" s="2858">
        <v>15</v>
      </c>
    </row>
    <row r="100" spans="1:6" ht="13.5">
      <c r="A100" s="2858">
        <v>28</v>
      </c>
      <c r="B100" s="3471"/>
      <c r="C100" s="2832" t="s">
        <v>2706</v>
      </c>
      <c r="D100" s="2832" t="s">
        <v>2707</v>
      </c>
      <c r="E100" s="2858">
        <v>0.1</v>
      </c>
      <c r="F100" s="2858">
        <v>15</v>
      </c>
    </row>
    <row r="101" spans="1:6" ht="13.5">
      <c r="A101" s="2858">
        <v>29</v>
      </c>
      <c r="B101" s="3471"/>
      <c r="C101" s="2832" t="s">
        <v>2708</v>
      </c>
      <c r="D101" s="2832" t="s">
        <v>2709</v>
      </c>
      <c r="E101" s="2858">
        <v>0.1</v>
      </c>
      <c r="F101" s="2858">
        <v>15</v>
      </c>
    </row>
    <row r="102" spans="1:6" ht="13.5">
      <c r="A102" s="2858">
        <v>30</v>
      </c>
      <c r="B102" s="3471"/>
      <c r="C102" s="2832" t="s">
        <v>2710</v>
      </c>
      <c r="D102" s="2832" t="s">
        <v>2711</v>
      </c>
      <c r="E102" s="2858">
        <v>0.1</v>
      </c>
      <c r="F102" s="2858">
        <v>15</v>
      </c>
    </row>
    <row r="103" spans="1:6" ht="24">
      <c r="A103" s="2858">
        <v>31</v>
      </c>
      <c r="B103" s="3471"/>
      <c r="C103" s="2832" t="s">
        <v>2712</v>
      </c>
      <c r="D103" s="2832" t="s">
        <v>2713</v>
      </c>
      <c r="E103" s="2858">
        <v>0.1</v>
      </c>
      <c r="F103" s="2858">
        <v>15</v>
      </c>
    </row>
    <row r="104" spans="1:6" ht="24">
      <c r="A104" s="2858">
        <v>32</v>
      </c>
      <c r="B104" s="3471"/>
      <c r="C104" s="2832" t="s">
        <v>2714</v>
      </c>
      <c r="D104" s="2832" t="s">
        <v>2715</v>
      </c>
      <c r="E104" s="2858">
        <v>0.1</v>
      </c>
      <c r="F104" s="2858">
        <v>15</v>
      </c>
    </row>
    <row r="105" spans="1:6" ht="24">
      <c r="A105" s="2858">
        <v>33</v>
      </c>
      <c r="B105" s="3471"/>
      <c r="C105" s="2832" t="s">
        <v>2716</v>
      </c>
      <c r="D105" s="2832" t="s">
        <v>2717</v>
      </c>
      <c r="E105" s="2858">
        <v>0.1</v>
      </c>
      <c r="F105" s="2858">
        <v>15</v>
      </c>
    </row>
    <row r="106" spans="1:6" ht="24">
      <c r="A106" s="2858">
        <v>34</v>
      </c>
      <c r="B106" s="3470"/>
      <c r="C106" s="2832" t="s">
        <v>2718</v>
      </c>
      <c r="D106" s="2832" t="s">
        <v>2719</v>
      </c>
      <c r="E106" s="2858">
        <v>0.1</v>
      </c>
      <c r="F106" s="2858">
        <v>15</v>
      </c>
    </row>
    <row r="107" spans="1:6" ht="24">
      <c r="A107" s="2858">
        <v>35</v>
      </c>
      <c r="B107" s="3469" t="s">
        <v>2720</v>
      </c>
      <c r="C107" s="2858" t="s">
        <v>2721</v>
      </c>
      <c r="D107" s="2832" t="s">
        <v>2722</v>
      </c>
      <c r="E107" s="2858">
        <v>0.15</v>
      </c>
      <c r="F107" s="2858">
        <v>20</v>
      </c>
    </row>
    <row r="108" spans="1:6" ht="13.5">
      <c r="A108" s="2858">
        <v>36</v>
      </c>
      <c r="B108" s="3471"/>
      <c r="C108" s="2858" t="s">
        <v>2723</v>
      </c>
      <c r="D108" s="2832" t="s">
        <v>2724</v>
      </c>
      <c r="E108" s="2858">
        <v>0.15</v>
      </c>
      <c r="F108" s="2858">
        <v>20</v>
      </c>
    </row>
    <row r="109" spans="1:6" ht="13.5">
      <c r="A109" s="2858">
        <v>37</v>
      </c>
      <c r="B109" s="3471"/>
      <c r="C109" s="2858" t="s">
        <v>2725</v>
      </c>
      <c r="D109" s="2832" t="s">
        <v>2726</v>
      </c>
      <c r="E109" s="2858">
        <v>0.15</v>
      </c>
      <c r="F109" s="2858">
        <v>20</v>
      </c>
    </row>
    <row r="110" spans="1:6" ht="13.5">
      <c r="A110" s="2858">
        <v>38</v>
      </c>
      <c r="B110" s="3471"/>
      <c r="C110" s="2858" t="s">
        <v>2727</v>
      </c>
      <c r="D110" s="2832" t="s">
        <v>2728</v>
      </c>
      <c r="E110" s="2858">
        <v>0.1</v>
      </c>
      <c r="F110" s="2858">
        <v>15</v>
      </c>
    </row>
    <row r="111" spans="1:6" ht="24">
      <c r="A111" s="2858">
        <v>39</v>
      </c>
      <c r="B111" s="3471"/>
      <c r="C111" s="2858" t="s">
        <v>2729</v>
      </c>
      <c r="D111" s="2832" t="s">
        <v>2730</v>
      </c>
      <c r="E111" s="2858">
        <v>0.1</v>
      </c>
      <c r="F111" s="2858">
        <v>15</v>
      </c>
    </row>
    <row r="112" spans="1:6" ht="24">
      <c r="A112" s="2858">
        <v>40</v>
      </c>
      <c r="B112" s="3470"/>
      <c r="C112" s="2858" t="s">
        <v>2731</v>
      </c>
      <c r="D112" s="2832" t="s">
        <v>2732</v>
      </c>
      <c r="E112" s="2858">
        <v>0.1</v>
      </c>
      <c r="F112" s="2858">
        <v>15</v>
      </c>
    </row>
    <row r="113" spans="1:6" ht="13.5">
      <c r="A113" s="2858">
        <v>41</v>
      </c>
      <c r="B113" s="3468" t="s">
        <v>2733</v>
      </c>
      <c r="C113" s="2858" t="s">
        <v>2734</v>
      </c>
      <c r="D113" s="2832" t="s">
        <v>2735</v>
      </c>
      <c r="E113" s="2858">
        <v>0.1</v>
      </c>
      <c r="F113" s="2858">
        <v>15</v>
      </c>
    </row>
    <row r="114" spans="1:6" ht="13.5">
      <c r="A114" s="2858">
        <v>42</v>
      </c>
      <c r="B114" s="3468"/>
      <c r="C114" s="2858" t="s">
        <v>2736</v>
      </c>
      <c r="D114" s="2832" t="s">
        <v>2737</v>
      </c>
      <c r="E114" s="2858">
        <v>0.1</v>
      </c>
      <c r="F114" s="2858">
        <v>15</v>
      </c>
    </row>
    <row r="115" spans="1:6" ht="24">
      <c r="A115" s="2858">
        <v>43</v>
      </c>
      <c r="B115" s="3468"/>
      <c r="C115" s="2858" t="s">
        <v>2738</v>
      </c>
      <c r="D115" s="2832" t="s">
        <v>2739</v>
      </c>
      <c r="E115" s="2858">
        <v>0.1</v>
      </c>
      <c r="F115" s="2858">
        <v>15</v>
      </c>
    </row>
    <row r="116" spans="1:6" ht="13.5">
      <c r="A116" s="2858">
        <v>44</v>
      </c>
      <c r="B116" s="3469" t="s">
        <v>2740</v>
      </c>
      <c r="C116" s="2858" t="s">
        <v>2741</v>
      </c>
      <c r="D116" s="2832" t="s">
        <v>2742</v>
      </c>
      <c r="E116" s="2858">
        <v>0.1</v>
      </c>
      <c r="F116" s="2858">
        <v>15</v>
      </c>
    </row>
    <row r="117" spans="1:6" ht="24">
      <c r="A117" s="2858">
        <v>45</v>
      </c>
      <c r="B117" s="3470"/>
      <c r="C117" s="2832" t="s">
        <v>2743</v>
      </c>
      <c r="D117" s="2832" t="s">
        <v>2744</v>
      </c>
      <c r="E117" s="2858">
        <v>0.1</v>
      </c>
      <c r="F117" s="2858">
        <v>15</v>
      </c>
    </row>
    <row r="118" spans="1:6" ht="24">
      <c r="A118" s="2858">
        <v>46</v>
      </c>
      <c r="B118" s="3469" t="s">
        <v>2745</v>
      </c>
      <c r="C118" s="2858" t="s">
        <v>2746</v>
      </c>
      <c r="D118" s="2832" t="s">
        <v>2747</v>
      </c>
      <c r="E118" s="2858">
        <v>0.1</v>
      </c>
      <c r="F118" s="2858">
        <v>15</v>
      </c>
    </row>
    <row r="119" spans="1:6" ht="24">
      <c r="A119" s="2858">
        <v>47</v>
      </c>
      <c r="B119" s="3470"/>
      <c r="C119" s="2858" t="s">
        <v>2748</v>
      </c>
      <c r="D119" s="2832" t="s">
        <v>2749</v>
      </c>
      <c r="E119" s="2858">
        <v>0.1</v>
      </c>
      <c r="F119" s="2858">
        <v>15</v>
      </c>
    </row>
    <row r="120" spans="1:6" ht="13.5">
      <c r="A120" s="2858">
        <v>48</v>
      </c>
      <c r="B120" s="3469" t="s">
        <v>2750</v>
      </c>
      <c r="C120" s="2858" t="s">
        <v>2751</v>
      </c>
      <c r="D120" s="2832" t="s">
        <v>2752</v>
      </c>
      <c r="E120" s="2858">
        <v>0.1</v>
      </c>
      <c r="F120" s="2858">
        <v>15</v>
      </c>
    </row>
    <row r="121" spans="1:6" ht="13.5">
      <c r="A121" s="2858">
        <v>49</v>
      </c>
      <c r="B121" s="3470"/>
      <c r="C121" s="2858" t="s">
        <v>2753</v>
      </c>
      <c r="D121" s="2832" t="s">
        <v>2754</v>
      </c>
      <c r="E121" s="2858">
        <v>0.1</v>
      </c>
      <c r="F121" s="2858">
        <v>15</v>
      </c>
    </row>
    <row r="122" spans="1:6" ht="24">
      <c r="A122" s="2858">
        <v>50</v>
      </c>
      <c r="B122" s="3468" t="s">
        <v>2755</v>
      </c>
      <c r="C122" s="2858" t="s">
        <v>2756</v>
      </c>
      <c r="D122" s="2832" t="s">
        <v>2757</v>
      </c>
      <c r="E122" s="2858">
        <v>0.1</v>
      </c>
      <c r="F122" s="2858">
        <v>15</v>
      </c>
    </row>
    <row r="123" spans="1:6" ht="24">
      <c r="A123" s="2858">
        <v>51</v>
      </c>
      <c r="B123" s="3468"/>
      <c r="C123" s="2858" t="s">
        <v>2758</v>
      </c>
      <c r="D123" s="2832" t="s">
        <v>2759</v>
      </c>
      <c r="E123" s="2858">
        <v>0.1</v>
      </c>
      <c r="F123" s="2858">
        <v>15</v>
      </c>
    </row>
    <row r="124" spans="1:6" ht="24">
      <c r="A124" s="2858">
        <v>52</v>
      </c>
      <c r="B124" s="3468" t="s">
        <v>2760</v>
      </c>
      <c r="C124" s="2858" t="s">
        <v>2761</v>
      </c>
      <c r="D124" s="2832" t="s">
        <v>2762</v>
      </c>
      <c r="E124" s="2858">
        <v>0.1</v>
      </c>
      <c r="F124" s="2858">
        <v>15</v>
      </c>
    </row>
    <row r="125" spans="1:6" ht="24">
      <c r="A125" s="2858">
        <v>53</v>
      </c>
      <c r="B125" s="3468"/>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68" t="s">
        <v>2768</v>
      </c>
      <c r="C127" s="2858" t="s">
        <v>2769</v>
      </c>
      <c r="D127" s="2832" t="s">
        <v>2770</v>
      </c>
      <c r="E127" s="2858">
        <v>0.1</v>
      </c>
      <c r="F127" s="2858">
        <v>15</v>
      </c>
    </row>
    <row r="128" spans="1:6" ht="13.5">
      <c r="A128" s="2858">
        <v>56</v>
      </c>
      <c r="B128" s="3468"/>
      <c r="C128" s="2858" t="s">
        <v>2771</v>
      </c>
      <c r="D128" s="2832" t="s">
        <v>2772</v>
      </c>
      <c r="E128" s="2858">
        <v>0.1</v>
      </c>
      <c r="F128" s="2858">
        <v>15</v>
      </c>
    </row>
    <row r="129" spans="1:6" ht="24">
      <c r="A129" s="2858">
        <v>57</v>
      </c>
      <c r="B129" s="3468"/>
      <c r="C129" s="2858" t="s">
        <v>2773</v>
      </c>
      <c r="D129" s="2832" t="s">
        <v>2774</v>
      </c>
      <c r="E129" s="2858">
        <v>0.1</v>
      </c>
      <c r="F129" s="2858">
        <v>15</v>
      </c>
    </row>
    <row r="130" spans="1:6" ht="24">
      <c r="A130" s="2858">
        <v>58</v>
      </c>
      <c r="B130" s="3468" t="s">
        <v>2775</v>
      </c>
      <c r="C130" s="2858" t="s">
        <v>2776</v>
      </c>
      <c r="D130" s="2832" t="s">
        <v>2777</v>
      </c>
      <c r="E130" s="2858">
        <v>0.1</v>
      </c>
      <c r="F130" s="2858">
        <v>15</v>
      </c>
    </row>
    <row r="131" spans="1:6" ht="13.5">
      <c r="A131" s="2858">
        <v>59</v>
      </c>
      <c r="B131" s="3468"/>
      <c r="C131" s="2858" t="s">
        <v>2778</v>
      </c>
      <c r="D131" s="2832" t="s">
        <v>2779</v>
      </c>
      <c r="E131" s="2858">
        <v>0.1</v>
      </c>
      <c r="F131" s="2858">
        <v>15</v>
      </c>
    </row>
    <row r="132" spans="1:6" ht="13.5">
      <c r="A132" s="2858">
        <v>60</v>
      </c>
      <c r="B132" s="3469" t="s">
        <v>2780</v>
      </c>
      <c r="C132" s="2858" t="s">
        <v>2781</v>
      </c>
      <c r="D132" s="2832" t="s">
        <v>2782</v>
      </c>
      <c r="E132" s="2858">
        <v>0.1</v>
      </c>
      <c r="F132" s="2858">
        <v>15</v>
      </c>
    </row>
    <row r="133" spans="1:6" ht="13.5">
      <c r="A133" s="2858">
        <v>61</v>
      </c>
      <c r="B133" s="3470"/>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68" t="s">
        <v>2788</v>
      </c>
      <c r="C135" s="2858" t="s">
        <v>2789</v>
      </c>
      <c r="D135" s="2832" t="s">
        <v>2790</v>
      </c>
      <c r="E135" s="2858">
        <v>0.1</v>
      </c>
      <c r="F135" s="2858">
        <v>15</v>
      </c>
    </row>
    <row r="136" spans="1:6" ht="13.5">
      <c r="A136" s="2858">
        <v>64</v>
      </c>
      <c r="B136" s="3468"/>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77"/>
      <c r="B3" s="3177"/>
      <c r="C3" s="3177"/>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75">
      <c r="A8" s="3176" t="str">
        <f>结果表!A122</f>
        <v>房地产抵押价值</v>
      </c>
      <c r="B8" s="3176"/>
      <c r="C8" s="3176"/>
      <c r="D8" s="3176" t="e">
        <f ca="1">结果表!D122</f>
        <v>#REF!</v>
      </c>
      <c r="E8" s="3176"/>
      <c r="F8" s="3176"/>
      <c r="G8" s="3176"/>
      <c r="H8" s="3176"/>
      <c r="I8" s="3176"/>
    </row>
    <row r="9" spans="1:9" ht="15">
      <c r="A9" s="3177" t="s">
        <v>927</v>
      </c>
      <c r="B9" s="3177"/>
      <c r="C9" s="3177"/>
      <c r="D9" s="3177" t="e">
        <f ca="1">结果表!D123</f>
        <v>#REF!</v>
      </c>
      <c r="E9" s="3177"/>
      <c r="F9" s="3177"/>
      <c r="G9" s="3177"/>
      <c r="H9" s="3177"/>
      <c r="I9" s="3177"/>
    </row>
    <row r="10" spans="1:9" ht="15.75">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75">
      <c r="A12" s="3176" t="str">
        <f>结果表!A126</f>
        <v/>
      </c>
      <c r="B12" s="3176"/>
      <c r="C12" s="3176"/>
      <c r="D12" s="3176" t="str">
        <f>结果表!D126</f>
        <v>——</v>
      </c>
      <c r="E12" s="3176"/>
      <c r="F12" s="3176"/>
      <c r="G12" s="3176"/>
      <c r="H12" s="3176"/>
      <c r="I12" s="3176"/>
    </row>
    <row r="13" spans="1:9" ht="15.75" thickBot="1">
      <c r="A13" s="3174" t="s">
        <v>927</v>
      </c>
      <c r="B13" s="3174"/>
      <c r="C13" s="3174"/>
      <c r="D13" s="3174" t="e">
        <f>结果表!D127</f>
        <v>#VALUE!</v>
      </c>
      <c r="E13" s="3174"/>
      <c r="F13" s="3174"/>
      <c r="G13" s="3174"/>
      <c r="H13" s="3174"/>
      <c r="I13" s="3174"/>
    </row>
    <row r="14" spans="1:9" ht="15" thickTop="1">
      <c r="A14" s="3175" t="s">
        <v>932</v>
      </c>
      <c r="B14" s="3175"/>
      <c r="C14" s="3175"/>
      <c r="D14" s="3175"/>
      <c r="E14" s="3175"/>
      <c r="F14" s="3175"/>
      <c r="G14" s="3175"/>
      <c r="H14" s="3175"/>
      <c r="I14" s="31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9" t="s">
        <v>949</v>
      </c>
      <c r="B1" s="3189"/>
      <c r="C1" s="3189"/>
      <c r="D1" s="3189"/>
    </row>
    <row r="2" spans="1:4" ht="18">
      <c r="A2" s="3190" t="s">
        <v>933</v>
      </c>
      <c r="B2" s="3190"/>
      <c r="C2" s="3190"/>
      <c r="D2" s="319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0" t="s">
        <v>939</v>
      </c>
      <c r="B6" s="3190"/>
      <c r="C6" s="3190"/>
      <c r="D6" s="319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1"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3" t="str">
        <f>IF(项目基本情况!B8="抵押","4.本次评估估价师所知悉的法定优先受偿款情况说明如下：","——")</f>
        <v>4.本次评估估价师所知悉的法定优先受偿款情况说明如下：</v>
      </c>
      <c r="B14" s="3188"/>
      <c r="C14" s="3188"/>
      <c r="D14" s="3188"/>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2025-06-20T05:53:08Z</dcterms:modified>
</cp:coreProperties>
</file>