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9395" windowHeight="8700" tabRatio="732" activeTab="6"/>
  </bookViews>
  <sheets>
    <sheet name="中指数据及报告案例表" sheetId="2" r:id="rId1"/>
    <sheet name="地图" sheetId="3" r:id="rId2"/>
    <sheet name="远山嘉园" sheetId="7" r:id="rId3"/>
    <sheet name="天成开元" sheetId="8" r:id="rId4"/>
    <sheet name="燕谷嘉园" sheetId="10" r:id="rId5"/>
    <sheet name="洳苑家园及平谷新城平均数" sheetId="11" r:id="rId6"/>
    <sheet name="慧谷佳园" sheetId="9" r:id="rId7"/>
    <sheet name="系统读取表" sheetId="12" r:id="rId8"/>
  </sheets>
  <externalReferences>
    <externalReference r:id="rId9"/>
  </externalReferences>
  <calcPr calcId="144525"/>
</workbook>
</file>

<file path=xl/calcChain.xml><?xml version="1.0" encoding="utf-8"?>
<calcChain xmlns="http://schemas.openxmlformats.org/spreadsheetml/2006/main">
  <c r="G19" i="9" l="1"/>
  <c r="L18" i="9"/>
  <c r="H18" i="9"/>
  <c r="H14" i="9"/>
  <c r="L14" i="9" s="1"/>
  <c r="N7" i="9"/>
  <c r="L7" i="9"/>
  <c r="J7" i="9"/>
  <c r="H7" i="9"/>
  <c r="M5" i="9"/>
  <c r="M20" i="9" s="1"/>
  <c r="M21" i="9" s="1"/>
  <c r="I5" i="9"/>
  <c r="I20" i="9" s="1"/>
  <c r="I21" i="9" s="1"/>
  <c r="M4" i="9"/>
  <c r="K4" i="9"/>
  <c r="I4" i="9"/>
  <c r="G4" i="9"/>
  <c r="H14" i="11"/>
  <c r="L14" i="11" s="1"/>
  <c r="H14" i="10"/>
  <c r="L14" i="10" s="1"/>
  <c r="L14" i="7"/>
  <c r="H14" i="8"/>
  <c r="L14" i="8" s="1"/>
  <c r="S15" i="11"/>
  <c r="L10" i="11"/>
  <c r="H10" i="11"/>
  <c r="L9" i="11"/>
  <c r="H9" i="11"/>
  <c r="L8" i="11"/>
  <c r="H8" i="11"/>
  <c r="G19" i="11"/>
  <c r="L18" i="11"/>
  <c r="H18" i="11"/>
  <c r="N7" i="11"/>
  <c r="L7" i="11"/>
  <c r="J7" i="11"/>
  <c r="H7" i="11"/>
  <c r="M5" i="11"/>
  <c r="M20" i="11" s="1"/>
  <c r="M21" i="11" s="1"/>
  <c r="I5" i="11"/>
  <c r="I20" i="11" s="1"/>
  <c r="I21" i="11" s="1"/>
  <c r="M4" i="11"/>
  <c r="K4" i="11"/>
  <c r="I4" i="11"/>
  <c r="G4" i="11"/>
  <c r="E4" i="11"/>
  <c r="G19" i="10"/>
  <c r="L18" i="10"/>
  <c r="H18" i="10"/>
  <c r="N7" i="10"/>
  <c r="L7" i="10"/>
  <c r="J7" i="10"/>
  <c r="H7" i="10"/>
  <c r="M5" i="10"/>
  <c r="M20" i="10" s="1"/>
  <c r="M21" i="10" s="1"/>
  <c r="I5" i="10"/>
  <c r="I20" i="10" s="1"/>
  <c r="I21" i="10" s="1"/>
  <c r="M4" i="10"/>
  <c r="K4" i="10"/>
  <c r="I4" i="10"/>
  <c r="G4" i="10"/>
  <c r="E4" i="10"/>
  <c r="G19" i="8"/>
  <c r="L18" i="8"/>
  <c r="H18" i="8"/>
  <c r="N7" i="8"/>
  <c r="L7" i="8"/>
  <c r="J7" i="8"/>
  <c r="H7" i="8"/>
  <c r="M5" i="8"/>
  <c r="M20" i="8" s="1"/>
  <c r="M21" i="8" s="1"/>
  <c r="I5" i="8"/>
  <c r="I20" i="8" s="1"/>
  <c r="I21" i="8" s="1"/>
  <c r="M4" i="8"/>
  <c r="K4" i="8"/>
  <c r="I4" i="8"/>
  <c r="G4" i="8"/>
  <c r="E4" i="8"/>
  <c r="K4" i="7"/>
  <c r="G4" i="7"/>
  <c r="E4" i="7"/>
  <c r="G19" i="7"/>
  <c r="L18" i="7"/>
  <c r="H18" i="7"/>
  <c r="N7" i="7"/>
  <c r="L7" i="7"/>
  <c r="J7" i="7"/>
  <c r="H7" i="7"/>
  <c r="M5" i="7"/>
  <c r="M20" i="7" s="1"/>
  <c r="M21" i="7" s="1"/>
  <c r="I5" i="7"/>
  <c r="I20" i="7" s="1"/>
  <c r="I21" i="7" s="1"/>
  <c r="M4" i="7"/>
  <c r="I4" i="7"/>
  <c r="F23" i="12"/>
  <c r="E23" i="12"/>
  <c r="F22" i="12"/>
  <c r="E22" i="12"/>
  <c r="F21" i="12"/>
  <c r="E21" i="12"/>
  <c r="F20" i="12"/>
  <c r="E20" i="12"/>
  <c r="F19" i="12"/>
  <c r="E19" i="12"/>
  <c r="F18" i="12"/>
  <c r="E18" i="12"/>
  <c r="F17" i="12"/>
  <c r="E17" i="12"/>
  <c r="F16" i="12"/>
  <c r="E16" i="12"/>
  <c r="F15" i="12"/>
  <c r="E15" i="12"/>
  <c r="B2" i="12"/>
  <c r="B14" i="12"/>
  <c r="D14" i="12" s="1"/>
  <c r="F14" i="12" l="1"/>
  <c r="B6" i="12"/>
  <c r="B5" i="12"/>
  <c r="B10" i="12" l="1"/>
  <c r="B8" i="12"/>
  <c r="C5" i="12"/>
  <c r="B11" i="12"/>
  <c r="B9" i="12"/>
  <c r="B7" i="12"/>
  <c r="D5" i="12"/>
  <c r="D6" i="12"/>
  <c r="C6" i="12"/>
  <c r="C7" i="12" l="1"/>
  <c r="D7" i="12"/>
  <c r="D8" i="12"/>
  <c r="C8" i="12"/>
  <c r="B70" i="2" l="1"/>
  <c r="H70" i="2"/>
  <c r="G70" i="2"/>
  <c r="D70" i="2"/>
  <c r="H62" i="2"/>
  <c r="G62" i="2"/>
  <c r="D62" i="2"/>
  <c r="Q28" i="2"/>
  <c r="Q29" i="2"/>
  <c r="Q30" i="2"/>
  <c r="Q31" i="2"/>
  <c r="Q32" i="2"/>
  <c r="Q33" i="2"/>
  <c r="Q34" i="2"/>
  <c r="Q35" i="2"/>
  <c r="Q27" i="2"/>
  <c r="D72" i="2" l="1"/>
  <c r="H72" i="2"/>
  <c r="G72" i="2"/>
  <c r="R35" i="2"/>
  <c r="E5" i="11" l="1"/>
  <c r="E20" i="11" s="1"/>
  <c r="E21" i="11" s="1"/>
  <c r="E5" i="8"/>
  <c r="E20" i="8" s="1"/>
  <c r="E21" i="8" s="1"/>
  <c r="E5" i="7"/>
  <c r="E20" i="7" s="1"/>
  <c r="E21" i="7" s="1"/>
  <c r="E5" i="10"/>
  <c r="E20" i="10" s="1"/>
  <c r="E21" i="10" s="1"/>
  <c r="G5" i="10"/>
  <c r="G20" i="10" s="1"/>
  <c r="G21" i="10" s="1"/>
  <c r="G24" i="10" s="1"/>
  <c r="G26" i="10" s="1"/>
  <c r="G5" i="8"/>
  <c r="G20" i="8" s="1"/>
  <c r="G21" i="8" s="1"/>
  <c r="G24" i="8" s="1"/>
  <c r="G26" i="8" s="1"/>
  <c r="G5" i="7"/>
  <c r="G20" i="7" s="1"/>
  <c r="G21" i="7" s="1"/>
  <c r="G24" i="7" s="1"/>
  <c r="G26" i="7" s="1"/>
  <c r="G5" i="9"/>
  <c r="G20" i="9" s="1"/>
  <c r="G21" i="9" s="1"/>
  <c r="G24" i="9" s="1"/>
  <c r="G26" i="9" s="1"/>
  <c r="G5" i="11"/>
  <c r="G20" i="11" s="1"/>
  <c r="G21" i="11" s="1"/>
  <c r="G24" i="11" s="1"/>
  <c r="G26" i="11" s="1"/>
  <c r="K5" i="10"/>
  <c r="K20" i="10" s="1"/>
  <c r="K21" i="10" s="1"/>
  <c r="K24" i="10" s="1"/>
  <c r="K26" i="10" s="1"/>
  <c r="K5" i="7"/>
  <c r="K20" i="7" s="1"/>
  <c r="K21" i="7" s="1"/>
  <c r="K24" i="7" s="1"/>
  <c r="K26" i="7" s="1"/>
  <c r="K5" i="9"/>
  <c r="K20" i="9" s="1"/>
  <c r="K21" i="9" s="1"/>
  <c r="K24" i="9" s="1"/>
  <c r="K26" i="9" s="1"/>
  <c r="K5" i="11"/>
  <c r="K20" i="11" s="1"/>
  <c r="K21" i="11" s="1"/>
  <c r="K24" i="11" s="1"/>
  <c r="K26" i="11" s="1"/>
  <c r="K5" i="8"/>
  <c r="K20" i="8" s="1"/>
  <c r="K21" i="8" s="1"/>
  <c r="K24" i="8" s="1"/>
  <c r="K26" i="8" s="1"/>
  <c r="Q14" i="2"/>
  <c r="Q15" i="2"/>
  <c r="Q16" i="2"/>
  <c r="Q17" i="2"/>
  <c r="Q18" i="2"/>
  <c r="Q19" i="2"/>
  <c r="Q20" i="2"/>
  <c r="Q21" i="2"/>
  <c r="Q13" i="2"/>
  <c r="F22" i="2"/>
  <c r="G22" i="2"/>
  <c r="H22" i="2"/>
  <c r="I22" i="2"/>
  <c r="J22" i="2"/>
  <c r="K22" i="2"/>
  <c r="L22" i="2"/>
  <c r="M22" i="2"/>
  <c r="N22" i="2"/>
  <c r="O22" i="2"/>
  <c r="P22" i="2"/>
  <c r="E22" i="2"/>
  <c r="A22" i="10" l="1"/>
  <c r="E24" i="10"/>
  <c r="E26" i="10" s="1"/>
  <c r="C24" i="10"/>
  <c r="R13" i="11" s="1"/>
  <c r="C24" i="8"/>
  <c r="R12" i="11" s="1"/>
  <c r="A22" i="8"/>
  <c r="E24" i="8"/>
  <c r="E26" i="8" s="1"/>
  <c r="E24" i="7"/>
  <c r="E26" i="7" s="1"/>
  <c r="A22" i="7"/>
  <c r="C24" i="7"/>
  <c r="R11" i="11" s="1"/>
  <c r="C24" i="11"/>
  <c r="R14" i="11" s="1"/>
  <c r="A22" i="11"/>
  <c r="E24" i="11"/>
  <c r="E26" i="11" s="1"/>
  <c r="T11" i="11" l="1"/>
  <c r="E5" i="9" s="1"/>
  <c r="E20" i="9" s="1"/>
  <c r="E21" i="9" s="1"/>
  <c r="E24" i="9" s="1"/>
  <c r="E26" i="9" s="1"/>
  <c r="U11" i="11"/>
</calcChain>
</file>

<file path=xl/sharedStrings.xml><?xml version="1.0" encoding="utf-8"?>
<sst xmlns="http://schemas.openxmlformats.org/spreadsheetml/2006/main" count="931" uniqueCount="170">
  <si>
    <t>区县</t>
  </si>
  <si>
    <t>平谷区</t>
  </si>
  <si>
    <t>金谷御景</t>
  </si>
  <si>
    <t>腾龙源城</t>
  </si>
  <si>
    <t>紫贵庄园</t>
  </si>
  <si>
    <t>林荫家园</t>
  </si>
  <si>
    <t>渔阳花园</t>
  </si>
  <si>
    <t>序号</t>
  </si>
  <si>
    <t>板块</t>
  </si>
  <si>
    <t>平米租金(元/㎡·月)</t>
  </si>
  <si>
    <t>渔阳</t>
  </si>
  <si>
    <t>--</t>
  </si>
  <si>
    <t>王辛庄</t>
  </si>
  <si>
    <t>马坊</t>
  </si>
  <si>
    <t>滨河街道</t>
  </si>
  <si>
    <t>兴谷街道</t>
  </si>
  <si>
    <t>大兴庄</t>
  </si>
  <si>
    <t>小区</t>
  </si>
  <si>
    <r>
      <rPr>
        <sz val="11"/>
        <color theme="1"/>
        <rFont val="宋体"/>
        <family val="3"/>
        <charset val="134"/>
      </rPr>
      <t>天润香墅湾</t>
    </r>
    <r>
      <rPr>
        <sz val="11"/>
        <color theme="1"/>
        <rFont val="Verdana"/>
        <family val="2"/>
      </rPr>
      <t>1</t>
    </r>
    <r>
      <rPr>
        <sz val="11"/>
        <color theme="1"/>
        <rFont val="宋体"/>
        <family val="3"/>
        <charset val="134"/>
      </rPr>
      <t>号</t>
    </r>
    <phoneticPr fontId="2" type="noConversion"/>
  </si>
  <si>
    <t>腾龙源城</t>
    <phoneticPr fontId="2" type="noConversion"/>
  </si>
  <si>
    <t>都丽豪庭</t>
    <phoneticPr fontId="2" type="noConversion"/>
  </si>
  <si>
    <t>紫贵庄园</t>
    <phoneticPr fontId="2" type="noConversion"/>
  </si>
  <si>
    <t>紫贵御园</t>
    <phoneticPr fontId="2" type="noConversion"/>
  </si>
  <si>
    <r>
      <t>100-324</t>
    </r>
    <r>
      <rPr>
        <sz val="11"/>
        <color theme="1"/>
        <rFont val="宋体"/>
        <family val="3"/>
        <charset val="134"/>
      </rPr>
      <t>两至四居</t>
    </r>
    <phoneticPr fontId="2" type="noConversion"/>
  </si>
  <si>
    <t>邑上原著</t>
    <phoneticPr fontId="2" type="noConversion"/>
  </si>
  <si>
    <t>林荫家园</t>
    <phoneticPr fontId="2" type="noConversion"/>
  </si>
  <si>
    <t>渔阳花园</t>
    <phoneticPr fontId="2" type="noConversion"/>
  </si>
  <si>
    <t>都丽豪庭</t>
  </si>
  <si>
    <t>邑上原著</t>
  </si>
  <si>
    <t>天润香墅湾1号</t>
  </si>
  <si>
    <t>——</t>
    <phoneticPr fontId="2" type="noConversion"/>
  </si>
  <si>
    <t>2019年第三季度（2019年9月）</t>
    <phoneticPr fontId="2" type="noConversion"/>
  </si>
  <si>
    <t>2019年第四季度</t>
    <phoneticPr fontId="2" type="noConversion"/>
  </si>
  <si>
    <t>2020年第一季度</t>
    <phoneticPr fontId="2" type="noConversion"/>
  </si>
  <si>
    <t>2020年第二季度</t>
    <phoneticPr fontId="2" type="noConversion"/>
  </si>
  <si>
    <t>2020年第三季度（2020年7-8月）</t>
    <phoneticPr fontId="2" type="noConversion"/>
  </si>
  <si>
    <t>估价机构样本小区数据</t>
    <phoneticPr fontId="2" type="noConversion"/>
  </si>
  <si>
    <t>估价对象所在区域市场调查数据</t>
    <phoneticPr fontId="2" type="noConversion"/>
  </si>
  <si>
    <t>紫贵御园</t>
    <phoneticPr fontId="2" type="noConversion"/>
  </si>
  <si>
    <t>权重</t>
    <phoneticPr fontId="2" type="noConversion"/>
  </si>
  <si>
    <t>结论</t>
    <phoneticPr fontId="2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</si>
  <si>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</si>
  <si>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</si>
  <si>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</si>
  <si>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</si>
  <si>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</si>
  <si>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</si>
  <si>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</si>
  <si>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</si>
  <si>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</si>
  <si>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</si>
  <si>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</si>
  <si>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</si>
  <si>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</si>
  <si>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</si>
  <si>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</si>
  <si>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</si>
  <si>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</si>
  <si>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</si>
  <si>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</si>
  <si>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</si>
  <si>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</si>
  <si>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</si>
  <si>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</si>
  <si>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</si>
  <si>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</si>
  <si>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</si>
  <si>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</si>
  <si>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</si>
  <si>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</si>
  <si>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估价对象</t>
  </si>
  <si>
    <r>
      <rPr>
        <sz val="10"/>
        <rFont val="仿宋_GB2312"/>
        <charset val="134"/>
      </rPr>
      <t>项目</t>
    </r>
  </si>
  <si>
    <r>
      <rPr>
        <sz val="10"/>
        <rFont val="仿宋_GB2312"/>
        <charset val="134"/>
      </rPr>
      <t>估价对象</t>
    </r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</si>
  <si>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1</t>
    </r>
    <phoneticPr fontId="19" type="noConversion"/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</si>
  <si>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2</t>
    </r>
    <phoneticPr fontId="19" type="noConversion"/>
  </si>
  <si>
    <r>
      <rPr>
        <sz val="10"/>
        <rFont val="仿宋_GB2312"/>
        <charset val="134"/>
      </rPr>
      <t>可比案例</t>
    </r>
    <r>
      <rPr>
        <sz val="10"/>
        <rFont val="Arial"/>
        <family val="2"/>
      </rPr>
      <t>3</t>
    </r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</si>
  <si>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3</t>
    </r>
    <phoneticPr fontId="19" type="noConversion"/>
  </si>
  <si>
    <r>
      <rPr>
        <sz val="10"/>
        <rFont val="仿宋_GB2312"/>
        <charset val="134"/>
      </rPr>
      <t>可比案例</t>
    </r>
    <r>
      <rPr>
        <sz val="10"/>
        <rFont val="Arial"/>
        <family val="2"/>
      </rPr>
      <t>5</t>
    </r>
  </si>
  <si>
    <r>
      <rPr>
        <sz val="10"/>
        <rFont val="仿宋_GB2312"/>
        <charset val="134"/>
      </rPr>
      <t>小区名称</t>
    </r>
  </si>
  <si>
    <r>
      <rPr>
        <sz val="10"/>
        <rFont val="仿宋_GB2312"/>
        <charset val="134"/>
      </rPr>
      <t>平均租金（元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平方米</t>
    </r>
    <r>
      <rPr>
        <sz val="10"/>
        <rFont val="Arial"/>
        <family val="2"/>
      </rPr>
      <t>·</t>
    </r>
    <r>
      <rPr>
        <sz val="10"/>
        <rFont val="仿宋_GB2312"/>
        <charset val="134"/>
      </rPr>
      <t>月）</t>
    </r>
  </si>
  <si>
    <r>
      <rPr>
        <sz val="10"/>
        <rFont val="仿宋_GB2312"/>
        <charset val="134"/>
      </rPr>
      <t>待估</t>
    </r>
  </si>
  <si>
    <r>
      <rPr>
        <sz val="10"/>
        <rFont val="仿宋_GB2312"/>
        <charset val="134"/>
      </rPr>
      <t>交易时间</t>
    </r>
  </si>
  <si>
    <r>
      <rPr>
        <sz val="10"/>
        <rFont val="仿宋_GB2312"/>
        <charset val="134"/>
      </rPr>
      <t>于价值时点过去</t>
    </r>
    <r>
      <rPr>
        <sz val="10"/>
        <rFont val="Arial"/>
        <family val="2"/>
      </rPr>
      <t>12</t>
    </r>
    <r>
      <rPr>
        <sz val="10"/>
        <rFont val="仿宋_GB2312"/>
        <charset val="134"/>
      </rPr>
      <t>个月</t>
    </r>
  </si>
  <si>
    <r>
      <rPr>
        <sz val="10"/>
        <rFont val="仿宋_GB2312"/>
        <charset val="134"/>
      </rPr>
      <t>交易情况</t>
    </r>
  </si>
  <si>
    <r>
      <rPr>
        <sz val="10"/>
        <rFont val="仿宋_GB2312"/>
        <charset val="134"/>
      </rPr>
      <t>正常</t>
    </r>
  </si>
  <si>
    <r>
      <rPr>
        <sz val="11"/>
        <color theme="1"/>
        <rFont val="仿宋_GB2312"/>
        <charset val="134"/>
      </rPr>
      <t>区域状况</t>
    </r>
  </si>
  <si>
    <t>居住区成熟度</t>
    <phoneticPr fontId="19" type="noConversion"/>
  </si>
  <si>
    <r>
      <rPr>
        <sz val="10"/>
        <rFont val="仿宋_GB2312"/>
        <charset val="134"/>
      </rPr>
      <t>较好</t>
    </r>
  </si>
  <si>
    <r>
      <rPr>
        <sz val="10"/>
        <rFont val="宋体"/>
        <family val="3"/>
        <charset val="134"/>
      </rPr>
      <t>较好</t>
    </r>
  </si>
  <si>
    <t>交通条件</t>
    <phoneticPr fontId="19" type="noConversion"/>
  </si>
  <si>
    <t>较好</t>
  </si>
  <si>
    <t>商业设施</t>
    <phoneticPr fontId="19" type="noConversion"/>
  </si>
  <si>
    <r>
      <rPr>
        <sz val="10"/>
        <rFont val="仿宋_GB2312"/>
        <charset val="134"/>
      </rPr>
      <t>一般</t>
    </r>
  </si>
  <si>
    <t>一般</t>
  </si>
  <si>
    <t>自然环境</t>
    <phoneticPr fontId="19" type="noConversion"/>
  </si>
  <si>
    <t>公共配套</t>
    <phoneticPr fontId="19" type="noConversion"/>
  </si>
  <si>
    <t>区域内银行、超市、中小学校、餐饮、医院等公共配套设施较齐全</t>
    <phoneticPr fontId="19" type="noConversion"/>
  </si>
  <si>
    <r>
      <rPr>
        <sz val="10"/>
        <rFont val="仿宋_GB2312"/>
        <charset val="134"/>
      </rPr>
      <t>区域内银行、超市、中小学校、餐饮、医院等公共配套设施较齐全</t>
    </r>
  </si>
  <si>
    <t>区域内银行、超市、中小学校、餐饮、医院等公共配套设施较齐全</t>
  </si>
  <si>
    <r>
      <rPr>
        <sz val="11"/>
        <color theme="1"/>
        <rFont val="仿宋_GB2312"/>
        <charset val="134"/>
      </rPr>
      <t>实物状况</t>
    </r>
  </si>
  <si>
    <t>物业服务</t>
    <phoneticPr fontId="19" type="noConversion"/>
  </si>
  <si>
    <r>
      <rPr>
        <sz val="10"/>
        <rFont val="仿宋_GB2312"/>
        <charset val="134"/>
      </rPr>
      <t>有专业物业公司，物业服务保障好</t>
    </r>
  </si>
  <si>
    <r>
      <rPr>
        <sz val="10"/>
        <rFont val="仿宋_GB2312"/>
        <charset val="134"/>
      </rPr>
      <t>主力户型为二居，住宅套型较好</t>
    </r>
  </si>
  <si>
    <t>板楼</t>
  </si>
  <si>
    <t>小区环境</t>
    <phoneticPr fontId="19" type="noConversion"/>
  </si>
  <si>
    <r>
      <rPr>
        <sz val="10"/>
        <rFont val="仿宋_GB2312"/>
        <charset val="134"/>
      </rPr>
      <t>该小区装修为基本装修，未对居住产生不良影响，一般</t>
    </r>
  </si>
  <si>
    <t>该小区装修为基本装修，未对居住产生不良影响，一般</t>
  </si>
  <si>
    <r>
      <rPr>
        <sz val="10"/>
        <rFont val="仿宋_GB2312"/>
        <charset val="134"/>
      </rPr>
      <t>配套设施</t>
    </r>
  </si>
  <si>
    <r>
      <rPr>
        <sz val="10"/>
        <rFont val="仿宋_GB2312"/>
        <charset val="134"/>
      </rPr>
      <t>配备活动站、医疗站</t>
    </r>
  </si>
  <si>
    <r>
      <rPr>
        <sz val="10"/>
        <rFont val="仿宋_GB2312"/>
        <charset val="134"/>
      </rPr>
      <t>朝向较好，能保证较长时间的采光，通风较好，较好</t>
    </r>
  </si>
  <si>
    <t>朝向较好，能保证较长时间的采光，通风较好，较好</t>
  </si>
  <si>
    <t>居住管理</t>
    <phoneticPr fontId="2" type="noConversion"/>
  </si>
  <si>
    <r>
      <rPr>
        <sz val="10"/>
        <rFont val="仿宋_GB2312"/>
        <family val="3"/>
        <charset val="134"/>
      </rPr>
      <t>配备管理人员</t>
    </r>
    <phoneticPr fontId="2" type="noConversion"/>
  </si>
  <si>
    <t>使用品牌家具、家电；程度较新；功能正常，质量有保证，较好</t>
  </si>
  <si>
    <t>户型</t>
    <phoneticPr fontId="2" type="noConversion"/>
  </si>
  <si>
    <t>朝向较好，能保证较长时间的采光，通风较好，较好</t>
    <phoneticPr fontId="2" type="noConversion"/>
  </si>
  <si>
    <t>装修</t>
    <phoneticPr fontId="19" type="noConversion"/>
  </si>
  <si>
    <r>
      <rPr>
        <sz val="10"/>
        <rFont val="仿宋_GB2312"/>
        <charset val="134"/>
      </rPr>
      <t>空间布局与居住功能适宜；休息、学习与活动空间影响不大，较好</t>
    </r>
  </si>
  <si>
    <t>空间布局与居住功能适宜；休息、学习与活动空间影响不大，较好</t>
  </si>
  <si>
    <t>设备</t>
    <phoneticPr fontId="19" type="noConversion"/>
  </si>
  <si>
    <t>不配备家具家电，差</t>
    <phoneticPr fontId="19" type="noConversion"/>
  </si>
  <si>
    <t>有专业物业公司，物业服务保障好</t>
  </si>
  <si>
    <r>
      <rPr>
        <sz val="10"/>
        <rFont val="仿宋_GB2312"/>
        <charset val="134"/>
      </rPr>
      <t>成交单价（元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平米）</t>
    </r>
  </si>
  <si>
    <t>_____</t>
  </si>
  <si>
    <r>
      <rPr>
        <sz val="10"/>
        <rFont val="仿宋_GB2312"/>
        <charset val="134"/>
      </rPr>
      <t>比较价值（元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平米）</t>
    </r>
  </si>
  <si>
    <t>紫贵庄园</t>
    <phoneticPr fontId="2" type="noConversion"/>
  </si>
  <si>
    <t>估价机构检测数据</t>
  </si>
  <si>
    <t>时间</t>
  </si>
  <si>
    <t>样本数量</t>
  </si>
  <si>
    <t>租金平均单价（元/平方米·月）</t>
  </si>
  <si>
    <r>
      <t>2019</t>
    </r>
    <r>
      <rPr>
        <sz val="11"/>
        <color rgb="FF000000"/>
        <rFont val="宋体"/>
        <family val="3"/>
        <charset val="134"/>
      </rPr>
      <t>年第三季度（</t>
    </r>
    <r>
      <rPr>
        <sz val="11"/>
        <color rgb="FF000000"/>
        <rFont val="Arial"/>
        <family val="2"/>
      </rPr>
      <t>9</t>
    </r>
    <r>
      <rPr>
        <sz val="11"/>
        <color rgb="FF000000"/>
        <rFont val="宋体"/>
        <family val="3"/>
        <charset val="134"/>
      </rPr>
      <t>月）</t>
    </r>
  </si>
  <si>
    <r>
      <t>2019</t>
    </r>
    <r>
      <rPr>
        <sz val="11"/>
        <color rgb="FF000000"/>
        <rFont val="宋体"/>
        <family val="3"/>
        <charset val="134"/>
      </rPr>
      <t>年第四季度</t>
    </r>
  </si>
  <si>
    <r>
      <t>2020</t>
    </r>
    <r>
      <rPr>
        <sz val="11"/>
        <color rgb="FF000000"/>
        <rFont val="宋体"/>
        <family val="3"/>
        <charset val="134"/>
      </rPr>
      <t>年第一季度</t>
    </r>
  </si>
  <si>
    <r>
      <t>2020</t>
    </r>
    <r>
      <rPr>
        <sz val="11"/>
        <color rgb="FF000000"/>
        <rFont val="宋体"/>
        <family val="3"/>
        <charset val="134"/>
      </rPr>
      <t>年第二季度</t>
    </r>
  </si>
  <si>
    <r>
      <t>2020</t>
    </r>
    <r>
      <rPr>
        <sz val="11"/>
        <color rgb="FF000000"/>
        <rFont val="宋体"/>
        <family val="3"/>
        <charset val="134"/>
      </rPr>
      <t>年第三季度（</t>
    </r>
    <r>
      <rPr>
        <sz val="11"/>
        <color rgb="FF000000"/>
        <rFont val="Arial"/>
        <family val="2"/>
      </rPr>
      <t>7-8</t>
    </r>
    <r>
      <rPr>
        <sz val="11"/>
        <color rgb="FF000000"/>
        <rFont val="宋体"/>
        <family val="3"/>
        <charset val="134"/>
      </rPr>
      <t>月）</t>
    </r>
  </si>
  <si>
    <t>平均月租金</t>
  </si>
  <si>
    <t>估价机构市场调查</t>
  </si>
  <si>
    <t>都丽豪廷</t>
    <phoneticPr fontId="2" type="noConversion"/>
  </si>
  <si>
    <t>渔阳花园</t>
    <phoneticPr fontId="2" type="noConversion"/>
  </si>
  <si>
    <t>远山嘉园</t>
    <phoneticPr fontId="2" type="noConversion"/>
  </si>
  <si>
    <t>一般</t>
    <phoneticPr fontId="2" type="noConversion"/>
  </si>
  <si>
    <t>装修为精装修，与居住功能相适应，较好</t>
    <phoneticPr fontId="2" type="noConversion"/>
  </si>
  <si>
    <t>使用品牌家具、家电；虽然使用较长时间，但功能正常，一般</t>
    <phoneticPr fontId="19" type="noConversion"/>
  </si>
  <si>
    <t>使用品牌家具、家电；程度较新；功能正常，质量有保证，较好</t>
    <phoneticPr fontId="2" type="noConversion"/>
  </si>
  <si>
    <r>
      <rPr>
        <sz val="10"/>
        <rFont val="仿宋_GB2312"/>
        <charset val="134"/>
      </rPr>
      <t>绿化率约为</t>
    </r>
    <r>
      <rPr>
        <sz val="10"/>
        <rFont val="Arial"/>
        <family val="2"/>
      </rPr>
      <t>35%</t>
    </r>
    <r>
      <rPr>
        <sz val="10"/>
        <rFont val="仿宋_GB2312"/>
        <charset val="134"/>
      </rPr>
      <t>，好</t>
    </r>
    <phoneticPr fontId="2" type="noConversion"/>
  </si>
  <si>
    <r>
      <rPr>
        <sz val="10"/>
        <rFont val="仿宋_GB2312"/>
        <charset val="134"/>
      </rPr>
      <t>绿化率约为</t>
    </r>
    <r>
      <rPr>
        <sz val="10"/>
        <rFont val="Arial"/>
        <family val="2"/>
      </rPr>
      <t>30%</t>
    </r>
    <r>
      <rPr>
        <sz val="10"/>
        <rFont val="仿宋_GB2312"/>
        <charset val="134"/>
      </rPr>
      <t>，较好</t>
    </r>
    <phoneticPr fontId="2" type="noConversion"/>
  </si>
  <si>
    <t>配备管理人员，出租房屋住户均有备案，居住安全性好</t>
    <phoneticPr fontId="2" type="noConversion"/>
  </si>
  <si>
    <t>配备管理人员，出租房屋住户备案较少，居住安全性一般</t>
    <phoneticPr fontId="2" type="noConversion"/>
  </si>
  <si>
    <t>朝向一般，能保证一定时间的采光，通风一般，一般</t>
    <phoneticPr fontId="2" type="noConversion"/>
  </si>
  <si>
    <t>天成开元</t>
    <phoneticPr fontId="2" type="noConversion"/>
  </si>
  <si>
    <t>部分配备家具家电，较差</t>
    <phoneticPr fontId="19" type="noConversion"/>
  </si>
  <si>
    <t>洳苑嘉园</t>
    <phoneticPr fontId="2" type="noConversion"/>
  </si>
  <si>
    <t>燕谷嘉苑</t>
    <phoneticPr fontId="2" type="noConversion"/>
  </si>
  <si>
    <t>一般</t>
    <phoneticPr fontId="2" type="noConversion"/>
  </si>
  <si>
    <t>较差</t>
    <phoneticPr fontId="2" type="noConversion"/>
  </si>
  <si>
    <t>使用品牌家具、家电；使用较短时间，功能正常，较好</t>
    <phoneticPr fontId="19" type="noConversion"/>
  </si>
  <si>
    <t>远山嘉园</t>
    <phoneticPr fontId="2" type="noConversion"/>
  </si>
  <si>
    <t>燕谷嘉苑</t>
    <phoneticPr fontId="2" type="noConversion"/>
  </si>
  <si>
    <t>洳苑嘉园</t>
    <phoneticPr fontId="2" type="noConversion"/>
  </si>
  <si>
    <t>套数</t>
    <phoneticPr fontId="2" type="noConversion"/>
  </si>
  <si>
    <t>简单算术平均</t>
    <phoneticPr fontId="2" type="noConversion"/>
  </si>
  <si>
    <t>合计</t>
    <phoneticPr fontId="2" type="noConversion"/>
  </si>
  <si>
    <t>按套数占比</t>
    <phoneticPr fontId="2" type="noConversion"/>
  </si>
  <si>
    <t>慧谷嘉园</t>
    <phoneticPr fontId="2" type="noConversion"/>
  </si>
  <si>
    <t>区域名称</t>
    <phoneticPr fontId="2" type="noConversion"/>
  </si>
  <si>
    <t>——</t>
    <phoneticPr fontId="2" type="noConversion"/>
  </si>
  <si>
    <t>马坊镇</t>
    <phoneticPr fontId="2" type="noConversion"/>
  </si>
  <si>
    <t>平谷新城</t>
    <phoneticPr fontId="2" type="noConversion"/>
  </si>
  <si>
    <t>较差</t>
    <phoneticPr fontId="2" type="noConversion"/>
  </si>
  <si>
    <t>区域内银行、超市、中小学校、餐饮、医院等公共配套设施一般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</si>
</sst>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yyyy&quot;年&quot;m&quot;月&quot;;@"/>
    <numFmt numFmtId="177" formatCode="0.00_ "/>
    <numFmt numFmtId="178" formatCode="yyyy&quot;年&quot;m&quot;月&quot;d&quot;日&quot;;@"/>
    <numFmt numFmtId="179" formatCode="0.0%"/>
    <numFmt numFmtId="180" formatCode="0.0000"/>
  </numFmts>
  <fonts count="2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Verdana"/>
      <family val="2"/>
    </font>
    <font>
      <b/>
      <sz val="11"/>
      <color rgb="FF444444"/>
      <name val="Verdana"/>
      <family val="2"/>
    </font>
    <font>
      <u/>
      <sz val="11"/>
      <color theme="10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Verdana"/>
      <family val="2"/>
    </font>
    <font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Verdana"/>
      <family val="2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sz val="10.5"/>
      <color theme="1"/>
      <name val="Arial"/>
      <family val="2"/>
    </font>
    <font>
      <b/>
      <sz val="10.5"/>
      <name val="宋体"/>
      <family val="3"/>
      <charset val="134"/>
    </font>
    <font>
      <sz val="10"/>
      <name val="Arial"/>
      <family val="2"/>
    </font>
    <font>
      <sz val="10"/>
      <name val="仿宋_GB2312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仿宋_GB2312"/>
      <charset val="134"/>
    </font>
    <font>
      <sz val="10"/>
      <name val="仿宋_GB2312"/>
      <family val="3"/>
      <charset val="134"/>
    </font>
    <font>
      <sz val="10.5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EF9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rgb="FFD6D6D6"/>
      </right>
      <top/>
      <bottom style="medium">
        <color rgb="FFD6D6D6"/>
      </bottom>
      <diagonal/>
    </border>
    <border>
      <left/>
      <right/>
      <top/>
      <bottom style="medium">
        <color rgb="FFD6D6D6"/>
      </bottom>
      <diagonal/>
    </border>
    <border>
      <left style="medium">
        <color rgb="FFD6D6D6"/>
      </left>
      <right/>
      <top/>
      <bottom style="medium">
        <color rgb="FFD6D6D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/>
  </cellStyleXfs>
  <cellXfs count="10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17" fontId="4" fillId="0" borderId="2" xfId="0" applyNumberFormat="1" applyFont="1" applyBorder="1" applyAlignment="1">
      <alignment horizontal="left" vertical="center"/>
    </xf>
    <xf numFmtId="0" fontId="5" fillId="0" borderId="2" xfId="3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3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6" fillId="2" borderId="2" xfId="0" applyFont="1" applyFill="1" applyBorder="1">
      <alignment vertical="center"/>
    </xf>
    <xf numFmtId="176" fontId="0" fillId="0" borderId="0" xfId="0" applyNumberFormat="1">
      <alignment vertical="center"/>
    </xf>
    <xf numFmtId="176" fontId="0" fillId="4" borderId="0" xfId="0" applyNumberFormat="1" applyFill="1">
      <alignment vertical="center"/>
    </xf>
    <xf numFmtId="0" fontId="5" fillId="4" borderId="2" xfId="3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0" fillId="4" borderId="0" xfId="0" applyFill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8" fillId="4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7" fillId="0" borderId="0" xfId="0" applyFont="1">
      <alignment vertical="center"/>
    </xf>
    <xf numFmtId="57" fontId="0" fillId="0" borderId="0" xfId="0" applyNumberFormat="1">
      <alignment vertical="center"/>
    </xf>
    <xf numFmtId="57" fontId="0" fillId="5" borderId="0" xfId="0" applyNumberFormat="1" applyFill="1">
      <alignment vertical="center"/>
    </xf>
    <xf numFmtId="0" fontId="5" fillId="5" borderId="2" xfId="3" applyFill="1" applyBorder="1" applyAlignment="1">
      <alignment horizontal="center" vertical="center"/>
    </xf>
    <xf numFmtId="0" fontId="3" fillId="5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57" fontId="10" fillId="0" borderId="0" xfId="0" applyNumberFormat="1" applyFont="1">
      <alignment vertical="center"/>
    </xf>
    <xf numFmtId="0" fontId="11" fillId="0" borderId="2" xfId="0" applyFont="1" applyFill="1" applyBorder="1">
      <alignment vertical="center"/>
    </xf>
    <xf numFmtId="0" fontId="11" fillId="0" borderId="2" xfId="0" applyFont="1" applyFill="1" applyBorder="1" applyAlignment="1">
      <alignment horizontal="right" vertical="center"/>
    </xf>
    <xf numFmtId="9" fontId="0" fillId="0" borderId="0" xfId="0" applyNumberFormat="1">
      <alignment vertical="center"/>
    </xf>
    <xf numFmtId="0" fontId="10" fillId="5" borderId="0" xfId="0" applyFont="1" applyFill="1">
      <alignment vertical="center"/>
    </xf>
    <xf numFmtId="0" fontId="12" fillId="5" borderId="0" xfId="0" applyFont="1" applyFill="1">
      <alignment vertical="center"/>
    </xf>
    <xf numFmtId="0" fontId="14" fillId="6" borderId="4" xfId="4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4" fillId="0" borderId="0" xfId="4" applyFont="1" applyBorder="1" applyAlignment="1">
      <alignment horizontal="left" vertical="center" wrapText="1"/>
    </xf>
    <xf numFmtId="0" fontId="13" fillId="0" borderId="0" xfId="4" applyBorder="1"/>
    <xf numFmtId="14" fontId="14" fillId="6" borderId="4" xfId="4" applyNumberFormat="1" applyFont="1" applyFill="1" applyBorder="1" applyAlignment="1">
      <alignment horizontal="center" vertical="center" wrapText="1"/>
    </xf>
    <xf numFmtId="0" fontId="14" fillId="7" borderId="4" xfId="4" applyFont="1" applyFill="1" applyBorder="1" applyAlignment="1" applyProtection="1">
      <alignment horizontal="center" vertical="center" wrapText="1"/>
      <protection locked="0"/>
    </xf>
    <xf numFmtId="0" fontId="13" fillId="6" borderId="4" xfId="4" applyFill="1" applyBorder="1" applyAlignment="1">
      <alignment vertical="center"/>
    </xf>
    <xf numFmtId="0" fontId="14" fillId="6" borderId="5" xfId="4" applyFont="1" applyFill="1" applyBorder="1" applyAlignment="1">
      <alignment horizontal="center" vertical="center" wrapText="1"/>
    </xf>
    <xf numFmtId="0" fontId="0" fillId="3" borderId="4" xfId="4" applyFont="1" applyFill="1" applyBorder="1" applyProtection="1">
      <protection locked="0"/>
    </xf>
    <xf numFmtId="0" fontId="0" fillId="6" borderId="4" xfId="4" applyFont="1" applyFill="1" applyBorder="1"/>
    <xf numFmtId="0" fontId="13" fillId="0" borderId="4" xfId="4" applyBorder="1" applyProtection="1">
      <protection locked="0"/>
    </xf>
    <xf numFmtId="0" fontId="14" fillId="0" borderId="4" xfId="4" applyFont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>
      <alignment horizontal="center"/>
    </xf>
    <xf numFmtId="178" fontId="17" fillId="0" borderId="4" xfId="1" applyNumberFormat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3" fillId="0" borderId="4" xfId="1" applyFont="1" applyFill="1" applyBorder="1" applyAlignment="1">
      <alignment horizontal="center" vertical="center" wrapText="1"/>
    </xf>
    <xf numFmtId="179" fontId="17" fillId="0" borderId="4" xfId="1" applyNumberFormat="1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1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25" fillId="4" borderId="12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179" fontId="23" fillId="0" borderId="4" xfId="1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2" fontId="0" fillId="0" borderId="4" xfId="0" applyNumberFormat="1" applyBorder="1">
      <alignment vertical="center"/>
    </xf>
    <xf numFmtId="180" fontId="0" fillId="0" borderId="0" xfId="0" applyNumberFormat="1">
      <alignment vertical="center"/>
    </xf>
    <xf numFmtId="0" fontId="25" fillId="0" borderId="1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17" fontId="4" fillId="0" borderId="2" xfId="0" applyNumberFormat="1" applyFont="1" applyBorder="1" applyAlignment="1">
      <alignment horizontal="left" vertical="center"/>
    </xf>
    <xf numFmtId="17" fontId="4" fillId="0" borderId="3" xfId="0" applyNumberFormat="1" applyFont="1" applyBorder="1" applyAlignment="1">
      <alignment horizontal="left" vertical="center"/>
    </xf>
    <xf numFmtId="0" fontId="17" fillId="0" borderId="0" xfId="1" applyFont="1" applyFill="1" applyBorder="1" applyAlignment="1">
      <alignment horizontal="left"/>
    </xf>
    <xf numFmtId="177" fontId="17" fillId="0" borderId="4" xfId="1" applyNumberFormat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vertical="center" wrapText="1"/>
    </xf>
    <xf numFmtId="4" fontId="17" fillId="0" borderId="4" xfId="1" applyNumberFormat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77" fontId="17" fillId="0" borderId="6" xfId="1" applyNumberFormat="1" applyFont="1" applyFill="1" applyBorder="1" applyAlignment="1">
      <alignment horizontal="center" vertical="center" wrapText="1"/>
    </xf>
    <xf numFmtId="177" fontId="17" fillId="0" borderId="7" xfId="1" applyNumberFormat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3" xfId="1"/>
    <cellStyle name="常规 9" xfId="4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46762</xdr:colOff>
      <xdr:row>23</xdr:row>
      <xdr:rowOff>85222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04762" cy="40285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6</xdr:col>
      <xdr:colOff>294724</xdr:colOff>
      <xdr:row>48</xdr:row>
      <xdr:rowOff>151931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4629150"/>
          <a:ext cx="4409524" cy="3752381"/>
        </a:xfrm>
        <a:prstGeom prst="rect">
          <a:avLst/>
        </a:prstGeom>
      </xdr:spPr>
    </xdr:pic>
    <xdr:clientData/>
  </xdr:twoCellAnchor>
  <xdr:twoCellAnchor editAs="oneCell">
    <xdr:from>
      <xdr:col>11</xdr:col>
      <xdr:colOff>433917</xdr:colOff>
      <xdr:row>0</xdr:row>
      <xdr:rowOff>0</xdr:rowOff>
    </xdr:from>
    <xdr:to>
      <xdr:col>19</xdr:col>
      <xdr:colOff>154924</xdr:colOff>
      <xdr:row>28</xdr:row>
      <xdr:rowOff>8924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001000" y="0"/>
          <a:ext cx="5224341" cy="475025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18</xdr:col>
      <xdr:colOff>542172</xdr:colOff>
      <xdr:row>41</xdr:row>
      <xdr:rowOff>9374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58000" y="5829300"/>
          <a:ext cx="6028572" cy="120952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23</xdr:col>
      <xdr:colOff>684601</xdr:colOff>
      <xdr:row>57</xdr:row>
      <xdr:rowOff>66388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58000" y="7543800"/>
          <a:ext cx="9600001" cy="22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14</xdr:col>
      <xdr:colOff>468810</xdr:colOff>
      <xdr:row>64</xdr:row>
      <xdr:rowOff>953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3" y="9990667"/>
          <a:ext cx="8723810" cy="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5</xdr:col>
      <xdr:colOff>436608</xdr:colOff>
      <xdr:row>92</xdr:row>
      <xdr:rowOff>97905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11514667"/>
          <a:ext cx="3876191" cy="41619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21</xdr:col>
      <xdr:colOff>340596</xdr:colOff>
      <xdr:row>95</xdr:row>
      <xdr:rowOff>100000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815417" y="11853333"/>
          <a:ext cx="9971429" cy="43333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79;&#35895;/2020-1-0471&#24179;&#35895;&#21306;&#21306;&#22495;&#24066;&#22330;&#31199;&#37329;&#35780;&#20272;/&#36807;&#31243;/&#28165;&#21326;&#19996;&#36335;/&#27979;&#31639;&#28165;&#21326;&#19996;&#36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系统读取表"/>
      <sheetName val="比较法"/>
      <sheetName val="因素比较修正系数表"/>
      <sheetName val="富润家园数据"/>
      <sheetName val="文成杰座数据"/>
      <sheetName val="清枫华景园数据"/>
      <sheetName val="逸成东苑数据"/>
      <sheetName val="清林苑数据"/>
      <sheetName val="地图"/>
      <sheetName val="成本法"/>
      <sheetName val="粘粘1"/>
      <sheetName val="粘粘2"/>
      <sheetName val="粘粘3"/>
      <sheetName val="Sheet1"/>
    </sheetNames>
    <sheetDataSet>
      <sheetData sheetId="0"/>
      <sheetData sheetId="1"/>
      <sheetData sheetId="2"/>
      <sheetData sheetId="3">
        <row r="2">
          <cell r="C2" t="str">
            <v>富润家园</v>
          </cell>
        </row>
      </sheetData>
      <sheetData sheetId="4">
        <row r="2">
          <cell r="C2" t="str">
            <v>文成杰座</v>
          </cell>
        </row>
      </sheetData>
      <sheetData sheetId="5">
        <row r="2">
          <cell r="C2" t="str">
            <v>清枫华景园</v>
          </cell>
        </row>
        <row r="6">
          <cell r="I6">
            <v>97.111735724259049</v>
          </cell>
        </row>
      </sheetData>
      <sheetData sheetId="6">
        <row r="2">
          <cell r="C2" t="str">
            <v>逸成东苑</v>
          </cell>
        </row>
      </sheetData>
      <sheetData sheetId="7">
        <row r="2">
          <cell r="C2" t="str">
            <v>清林苑</v>
          </cell>
        </row>
        <row r="6">
          <cell r="I6">
            <v>86.965939736464648</v>
          </cell>
        </row>
      </sheetData>
      <sheetData sheetId="8"/>
      <sheetData sheetId="9">
        <row r="12">
          <cell r="C12">
            <v>1417.8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" TargetMode="External"/><Relationship Id="rId13" Type="http://schemas.openxmlformats.org/officeDocument/2006/relationships/hyperlink" Target="javascript:" TargetMode="External"/><Relationship Id="rId18" Type="http://schemas.openxmlformats.org/officeDocument/2006/relationships/hyperlink" Target="javascript:" TargetMode="External"/><Relationship Id="rId26" Type="http://schemas.openxmlformats.org/officeDocument/2006/relationships/hyperlink" Target="javascript: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javascript:" TargetMode="External"/><Relationship Id="rId21" Type="http://schemas.openxmlformats.org/officeDocument/2006/relationships/hyperlink" Target="javascript:" TargetMode="External"/><Relationship Id="rId34" Type="http://schemas.openxmlformats.org/officeDocument/2006/relationships/hyperlink" Target="javascript:" TargetMode="External"/><Relationship Id="rId7" Type="http://schemas.openxmlformats.org/officeDocument/2006/relationships/hyperlink" Target="javascript:" TargetMode="External"/><Relationship Id="rId12" Type="http://schemas.openxmlformats.org/officeDocument/2006/relationships/hyperlink" Target="javascript:" TargetMode="External"/><Relationship Id="rId17" Type="http://schemas.openxmlformats.org/officeDocument/2006/relationships/hyperlink" Target="javascript:" TargetMode="External"/><Relationship Id="rId25" Type="http://schemas.openxmlformats.org/officeDocument/2006/relationships/hyperlink" Target="javascript:" TargetMode="External"/><Relationship Id="rId33" Type="http://schemas.openxmlformats.org/officeDocument/2006/relationships/hyperlink" Target="javascript:" TargetMode="External"/><Relationship Id="rId38" Type="http://schemas.openxmlformats.org/officeDocument/2006/relationships/hyperlink" Target="javascript:" TargetMode="External"/><Relationship Id="rId2" Type="http://schemas.openxmlformats.org/officeDocument/2006/relationships/hyperlink" Target="javascript:" TargetMode="External"/><Relationship Id="rId16" Type="http://schemas.openxmlformats.org/officeDocument/2006/relationships/hyperlink" Target="javascript:" TargetMode="External"/><Relationship Id="rId20" Type="http://schemas.openxmlformats.org/officeDocument/2006/relationships/hyperlink" Target="javascript:" TargetMode="External"/><Relationship Id="rId29" Type="http://schemas.openxmlformats.org/officeDocument/2006/relationships/hyperlink" Target="javascript:" TargetMode="External"/><Relationship Id="rId1" Type="http://schemas.openxmlformats.org/officeDocument/2006/relationships/hyperlink" Target="javascript:" TargetMode="External"/><Relationship Id="rId6" Type="http://schemas.openxmlformats.org/officeDocument/2006/relationships/hyperlink" Target="javascript:" TargetMode="External"/><Relationship Id="rId11" Type="http://schemas.openxmlformats.org/officeDocument/2006/relationships/hyperlink" Target="javascript:" TargetMode="External"/><Relationship Id="rId24" Type="http://schemas.openxmlformats.org/officeDocument/2006/relationships/hyperlink" Target="javascript:" TargetMode="External"/><Relationship Id="rId32" Type="http://schemas.openxmlformats.org/officeDocument/2006/relationships/hyperlink" Target="javascript:" TargetMode="External"/><Relationship Id="rId37" Type="http://schemas.openxmlformats.org/officeDocument/2006/relationships/hyperlink" Target="javascript:" TargetMode="External"/><Relationship Id="rId5" Type="http://schemas.openxmlformats.org/officeDocument/2006/relationships/hyperlink" Target="javascript:" TargetMode="External"/><Relationship Id="rId15" Type="http://schemas.openxmlformats.org/officeDocument/2006/relationships/hyperlink" Target="javascript:" TargetMode="External"/><Relationship Id="rId23" Type="http://schemas.openxmlformats.org/officeDocument/2006/relationships/hyperlink" Target="javascript:" TargetMode="External"/><Relationship Id="rId28" Type="http://schemas.openxmlformats.org/officeDocument/2006/relationships/hyperlink" Target="javascript:" TargetMode="External"/><Relationship Id="rId36" Type="http://schemas.openxmlformats.org/officeDocument/2006/relationships/hyperlink" Target="javascript:" TargetMode="External"/><Relationship Id="rId10" Type="http://schemas.openxmlformats.org/officeDocument/2006/relationships/hyperlink" Target="javascript:" TargetMode="External"/><Relationship Id="rId19" Type="http://schemas.openxmlformats.org/officeDocument/2006/relationships/hyperlink" Target="javascript:" TargetMode="External"/><Relationship Id="rId31" Type="http://schemas.openxmlformats.org/officeDocument/2006/relationships/hyperlink" Target="javascript:" TargetMode="External"/><Relationship Id="rId4" Type="http://schemas.openxmlformats.org/officeDocument/2006/relationships/hyperlink" Target="javascript:" TargetMode="External"/><Relationship Id="rId9" Type="http://schemas.openxmlformats.org/officeDocument/2006/relationships/hyperlink" Target="javascript:" TargetMode="External"/><Relationship Id="rId14" Type="http://schemas.openxmlformats.org/officeDocument/2006/relationships/hyperlink" Target="javascript:" TargetMode="External"/><Relationship Id="rId22" Type="http://schemas.openxmlformats.org/officeDocument/2006/relationships/hyperlink" Target="javascript:" TargetMode="External"/><Relationship Id="rId27" Type="http://schemas.openxmlformats.org/officeDocument/2006/relationships/hyperlink" Target="javascript:" TargetMode="External"/><Relationship Id="rId30" Type="http://schemas.openxmlformats.org/officeDocument/2006/relationships/hyperlink" Target="javascript:" TargetMode="External"/><Relationship Id="rId35" Type="http://schemas.openxmlformats.org/officeDocument/2006/relationships/hyperlink" Target="javascript: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59" zoomScale="90" zoomScaleNormal="90" workbookViewId="0">
      <selection activeCell="B78" sqref="B78"/>
    </sheetView>
  </sheetViews>
  <sheetFormatPr defaultRowHeight="13.5"/>
  <cols>
    <col min="1" max="1" width="29.25" bestFit="1" customWidth="1"/>
    <col min="2" max="2" width="24.5" bestFit="1" customWidth="1"/>
    <col min="5" max="5" width="10.25" bestFit="1" customWidth="1"/>
    <col min="6" max="6" width="24.5" bestFit="1" customWidth="1"/>
    <col min="7" max="9" width="10.25" bestFit="1" customWidth="1"/>
    <col min="10" max="10" width="24.5" bestFit="1" customWidth="1"/>
    <col min="11" max="11" width="10.25" bestFit="1" customWidth="1"/>
    <col min="12" max="14" width="11.375" bestFit="1" customWidth="1"/>
    <col min="15" max="16" width="10.25" bestFit="1" customWidth="1"/>
  </cols>
  <sheetData>
    <row r="1" spans="1:17" ht="15" hidden="1" thickBot="1">
      <c r="A1" s="1"/>
      <c r="B1" s="85">
        <v>44013</v>
      </c>
      <c r="C1" s="84"/>
      <c r="D1" s="84"/>
      <c r="E1" s="84"/>
      <c r="F1" s="84"/>
      <c r="G1" s="2"/>
      <c r="H1" s="84"/>
      <c r="I1" s="84"/>
      <c r="J1" s="2"/>
      <c r="K1" s="84"/>
      <c r="L1" s="2"/>
      <c r="M1" s="84"/>
      <c r="N1" s="84"/>
      <c r="O1" s="2"/>
    </row>
    <row r="2" spans="1:17" ht="15" hidden="1" thickBot="1">
      <c r="A2" s="3" t="s">
        <v>7</v>
      </c>
      <c r="B2" s="4" t="s">
        <v>8</v>
      </c>
      <c r="C2" s="1" t="s">
        <v>0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  <c r="K2" s="3" t="s">
        <v>9</v>
      </c>
      <c r="L2" s="3" t="s">
        <v>9</v>
      </c>
      <c r="M2" s="3" t="s">
        <v>9</v>
      </c>
      <c r="N2" s="3" t="s">
        <v>9</v>
      </c>
      <c r="O2" s="3" t="s">
        <v>9</v>
      </c>
    </row>
    <row r="3" spans="1:17" ht="15" hidden="1" thickBot="1">
      <c r="A3" s="5">
        <v>1</v>
      </c>
      <c r="B3" s="13" t="s">
        <v>10</v>
      </c>
      <c r="C3" s="7" t="s">
        <v>1</v>
      </c>
      <c r="D3" s="8">
        <v>37.270000000000003</v>
      </c>
      <c r="E3" s="8">
        <v>35.46</v>
      </c>
      <c r="F3" s="8">
        <v>33.56</v>
      </c>
      <c r="G3" s="8" t="s">
        <v>11</v>
      </c>
      <c r="H3" s="8" t="s">
        <v>11</v>
      </c>
      <c r="I3" s="8" t="s">
        <v>11</v>
      </c>
      <c r="J3" s="8">
        <v>32.65</v>
      </c>
      <c r="K3" s="8">
        <v>32.119999999999997</v>
      </c>
      <c r="L3" s="8">
        <v>37.090000000000003</v>
      </c>
      <c r="M3" s="8">
        <v>42.26</v>
      </c>
      <c r="N3" s="8">
        <v>33.07</v>
      </c>
      <c r="O3" s="8">
        <v>35.49</v>
      </c>
    </row>
    <row r="4" spans="1:17" ht="15" hidden="1" thickBot="1">
      <c r="A4" s="5">
        <v>2</v>
      </c>
      <c r="B4" s="13" t="s">
        <v>12</v>
      </c>
      <c r="C4" s="7" t="s">
        <v>1</v>
      </c>
      <c r="D4" s="8">
        <v>31.37</v>
      </c>
      <c r="E4" s="8">
        <v>34.64</v>
      </c>
      <c r="F4" s="8">
        <v>33.64</v>
      </c>
      <c r="G4" s="8">
        <v>32.76</v>
      </c>
      <c r="H4" s="8">
        <v>33.909999999999997</v>
      </c>
      <c r="I4" s="8">
        <v>34.07</v>
      </c>
      <c r="J4" s="8">
        <v>31.6</v>
      </c>
      <c r="K4" s="8">
        <v>39.33</v>
      </c>
      <c r="L4" s="8">
        <v>30.79</v>
      </c>
      <c r="M4" s="8">
        <v>27.91</v>
      </c>
      <c r="N4" s="8">
        <v>28.32</v>
      </c>
      <c r="O4" s="8">
        <v>30.62</v>
      </c>
    </row>
    <row r="5" spans="1:17" ht="15" hidden="1" thickBot="1">
      <c r="A5" s="5">
        <v>3</v>
      </c>
      <c r="B5" s="13" t="s">
        <v>13</v>
      </c>
      <c r="C5" s="7" t="s">
        <v>1</v>
      </c>
      <c r="D5" s="8">
        <v>30.89</v>
      </c>
      <c r="E5" s="8">
        <v>40.21</v>
      </c>
      <c r="F5" s="8">
        <v>26.89</v>
      </c>
      <c r="G5" s="8">
        <v>31.89</v>
      </c>
      <c r="H5" s="8">
        <v>30.06</v>
      </c>
      <c r="I5" s="8">
        <v>27.43</v>
      </c>
      <c r="J5" s="8">
        <v>32.18</v>
      </c>
      <c r="K5" s="8">
        <v>29.12</v>
      </c>
      <c r="L5" s="8">
        <v>37.130000000000003</v>
      </c>
      <c r="M5" s="8">
        <v>41.03</v>
      </c>
      <c r="N5" s="8">
        <v>37.229999999999997</v>
      </c>
      <c r="O5" s="8">
        <v>34.369999999999997</v>
      </c>
    </row>
    <row r="6" spans="1:17" ht="15" hidden="1" thickBot="1">
      <c r="A6" s="5">
        <v>4</v>
      </c>
      <c r="B6" s="13" t="s">
        <v>14</v>
      </c>
      <c r="C6" s="7" t="s">
        <v>1</v>
      </c>
      <c r="D6" s="8">
        <v>30.42</v>
      </c>
      <c r="E6" s="8">
        <v>29.68</v>
      </c>
      <c r="F6" s="8">
        <v>28.99</v>
      </c>
      <c r="G6" s="8">
        <v>33.42</v>
      </c>
      <c r="H6" s="8">
        <v>30.85</v>
      </c>
      <c r="I6" s="8">
        <v>31.79</v>
      </c>
      <c r="J6" s="8">
        <v>32.76</v>
      </c>
      <c r="K6" s="8">
        <v>29.7</v>
      </c>
      <c r="L6" s="8">
        <v>31.69</v>
      </c>
      <c r="M6" s="8">
        <v>32.33</v>
      </c>
      <c r="N6" s="8">
        <v>33.31</v>
      </c>
      <c r="O6" s="8">
        <v>33.04</v>
      </c>
    </row>
    <row r="7" spans="1:17" ht="15" hidden="1" thickBot="1">
      <c r="A7" s="5">
        <v>5</v>
      </c>
      <c r="B7" s="13" t="s">
        <v>15</v>
      </c>
      <c r="C7" s="7" t="s">
        <v>1</v>
      </c>
      <c r="D7" s="8">
        <v>30.2</v>
      </c>
      <c r="E7" s="8">
        <v>32.44</v>
      </c>
      <c r="F7" s="8">
        <v>30.34</v>
      </c>
      <c r="G7" s="8">
        <v>31.64</v>
      </c>
      <c r="H7" s="8">
        <v>29.33</v>
      </c>
      <c r="I7" s="8" t="s">
        <v>11</v>
      </c>
      <c r="J7" s="8" t="s">
        <v>11</v>
      </c>
      <c r="K7" s="8">
        <v>34.159999999999997</v>
      </c>
      <c r="L7" s="8">
        <v>30.76</v>
      </c>
      <c r="M7" s="8">
        <v>40.78</v>
      </c>
      <c r="N7" s="8">
        <v>30.79</v>
      </c>
      <c r="O7" s="8">
        <v>31.7</v>
      </c>
    </row>
    <row r="8" spans="1:17" ht="15" hidden="1" thickBot="1">
      <c r="A8" s="9">
        <v>6</v>
      </c>
      <c r="B8" s="13" t="s">
        <v>16</v>
      </c>
      <c r="C8" s="11" t="s">
        <v>1</v>
      </c>
      <c r="D8" s="12">
        <v>28.35</v>
      </c>
      <c r="E8" s="12">
        <v>28.02</v>
      </c>
      <c r="F8" s="12">
        <v>25.75</v>
      </c>
      <c r="G8" s="12" t="s">
        <v>11</v>
      </c>
      <c r="H8" s="12" t="s">
        <v>11</v>
      </c>
      <c r="I8" s="12" t="s">
        <v>11</v>
      </c>
      <c r="J8" s="12" t="s">
        <v>11</v>
      </c>
      <c r="K8" s="12" t="s">
        <v>11</v>
      </c>
      <c r="L8" s="12">
        <v>31.25</v>
      </c>
      <c r="M8" s="12">
        <v>27.2</v>
      </c>
      <c r="N8" s="12" t="s">
        <v>11</v>
      </c>
      <c r="O8" s="12" t="s">
        <v>11</v>
      </c>
    </row>
    <row r="9" spans="1:17" hidden="1"/>
    <row r="10" spans="1:17" hidden="1"/>
    <row r="11" spans="1:17" hidden="1">
      <c r="E11" s="17">
        <v>44013</v>
      </c>
      <c r="F11" s="16">
        <v>43983</v>
      </c>
      <c r="G11" s="16">
        <v>43952</v>
      </c>
      <c r="H11" s="16">
        <v>43922</v>
      </c>
      <c r="I11" s="17">
        <v>43891</v>
      </c>
      <c r="J11" s="17">
        <v>43862</v>
      </c>
      <c r="K11" s="17">
        <v>43831</v>
      </c>
      <c r="L11" s="16">
        <v>43800</v>
      </c>
      <c r="M11" s="16">
        <v>43770</v>
      </c>
      <c r="N11" s="16">
        <v>43739</v>
      </c>
      <c r="O11" s="17">
        <v>43709</v>
      </c>
      <c r="P11" s="17">
        <v>43678</v>
      </c>
    </row>
    <row r="12" spans="1:17" ht="15" hidden="1" thickBot="1">
      <c r="A12" s="3" t="s">
        <v>7</v>
      </c>
      <c r="B12" s="4" t="s">
        <v>17</v>
      </c>
      <c r="C12" s="4" t="s">
        <v>0</v>
      </c>
      <c r="D12" s="1" t="s">
        <v>8</v>
      </c>
      <c r="E12" s="18" t="s">
        <v>9</v>
      </c>
      <c r="F12" s="3" t="s">
        <v>9</v>
      </c>
      <c r="G12" s="3" t="s">
        <v>9</v>
      </c>
      <c r="H12" s="3" t="s">
        <v>9</v>
      </c>
      <c r="I12" s="18" t="s">
        <v>9</v>
      </c>
      <c r="J12" s="18" t="s">
        <v>9</v>
      </c>
      <c r="K12" s="18" t="s">
        <v>9</v>
      </c>
      <c r="L12" s="3" t="s">
        <v>9</v>
      </c>
      <c r="M12" s="3" t="s">
        <v>9</v>
      </c>
      <c r="N12" s="3" t="s">
        <v>9</v>
      </c>
      <c r="O12" s="18" t="s">
        <v>9</v>
      </c>
      <c r="P12" s="18" t="s">
        <v>9</v>
      </c>
    </row>
    <row r="13" spans="1:17" ht="15" hidden="1" thickBot="1">
      <c r="A13" s="5">
        <v>1</v>
      </c>
      <c r="B13" s="6" t="s">
        <v>2</v>
      </c>
      <c r="C13" s="6" t="s">
        <v>11</v>
      </c>
      <c r="D13" s="7" t="s">
        <v>14</v>
      </c>
      <c r="E13" s="19">
        <v>34.049999999999997</v>
      </c>
      <c r="F13" s="8">
        <v>28.82</v>
      </c>
      <c r="G13" s="8" t="s">
        <v>11</v>
      </c>
      <c r="H13" s="8" t="s">
        <v>11</v>
      </c>
      <c r="I13" s="19" t="s">
        <v>11</v>
      </c>
      <c r="J13" s="19" t="s">
        <v>11</v>
      </c>
      <c r="K13" s="19" t="s">
        <v>11</v>
      </c>
      <c r="L13" s="8" t="s">
        <v>11</v>
      </c>
      <c r="M13" s="8" t="s">
        <v>11</v>
      </c>
      <c r="N13" s="8">
        <v>28.41</v>
      </c>
      <c r="O13" s="19">
        <v>31.24</v>
      </c>
      <c r="P13" s="19" t="s">
        <v>11</v>
      </c>
      <c r="Q13">
        <f>ROUND(AVERAGE(E13:P13),2)</f>
        <v>30.63</v>
      </c>
    </row>
    <row r="14" spans="1:17" ht="15" hidden="1" thickBot="1">
      <c r="A14" s="5">
        <v>2</v>
      </c>
      <c r="B14" s="14" t="s">
        <v>24</v>
      </c>
      <c r="C14" s="6" t="s">
        <v>11</v>
      </c>
      <c r="D14" s="7" t="s">
        <v>12</v>
      </c>
      <c r="E14" s="19">
        <v>32.33</v>
      </c>
      <c r="F14" s="8">
        <v>31.61</v>
      </c>
      <c r="G14" s="8">
        <v>32.71</v>
      </c>
      <c r="H14" s="8">
        <v>33.840000000000003</v>
      </c>
      <c r="I14" s="19">
        <v>34.26</v>
      </c>
      <c r="J14" s="19">
        <v>34.950000000000003</v>
      </c>
      <c r="K14" s="19">
        <v>32.020000000000003</v>
      </c>
      <c r="L14" s="8">
        <v>34.44</v>
      </c>
      <c r="M14" s="8">
        <v>31.11</v>
      </c>
      <c r="N14" s="8">
        <v>27.91</v>
      </c>
      <c r="O14" s="19">
        <v>31.77</v>
      </c>
      <c r="P14" s="19">
        <v>28.69</v>
      </c>
      <c r="Q14">
        <f t="shared" ref="Q14:Q21" si="0">ROUND(AVERAGE(E14:P14),2)</f>
        <v>32.14</v>
      </c>
    </row>
    <row r="15" spans="1:17" ht="15" hidden="1" thickBot="1">
      <c r="A15" s="5">
        <v>3</v>
      </c>
      <c r="B15" s="6" t="s">
        <v>18</v>
      </c>
      <c r="C15" s="6" t="s">
        <v>23</v>
      </c>
      <c r="D15" s="7" t="s">
        <v>10</v>
      </c>
      <c r="E15" s="19">
        <v>31.47</v>
      </c>
      <c r="F15" s="8">
        <v>30.46</v>
      </c>
      <c r="G15" s="8">
        <v>32.44</v>
      </c>
      <c r="H15" s="8" t="s">
        <v>11</v>
      </c>
      <c r="I15" s="19" t="s">
        <v>11</v>
      </c>
      <c r="J15" s="19" t="s">
        <v>11</v>
      </c>
      <c r="K15" s="19">
        <v>30.21</v>
      </c>
      <c r="L15" s="8">
        <v>32.119999999999997</v>
      </c>
      <c r="M15" s="8">
        <v>32.29</v>
      </c>
      <c r="N15" s="8">
        <v>32.130000000000003</v>
      </c>
      <c r="O15" s="19">
        <v>33.68</v>
      </c>
      <c r="P15" s="19" t="s">
        <v>11</v>
      </c>
      <c r="Q15">
        <f t="shared" si="0"/>
        <v>31.85</v>
      </c>
    </row>
    <row r="16" spans="1:17" ht="15" hidden="1" thickBot="1">
      <c r="A16" s="5">
        <v>4</v>
      </c>
      <c r="B16" s="14" t="s">
        <v>19</v>
      </c>
      <c r="C16" s="6" t="s">
        <v>11</v>
      </c>
      <c r="D16" s="7" t="s">
        <v>15</v>
      </c>
      <c r="E16" s="19">
        <v>30.99</v>
      </c>
      <c r="F16" s="8">
        <v>35.06</v>
      </c>
      <c r="G16" s="8">
        <v>30.34</v>
      </c>
      <c r="H16" s="8">
        <v>31.64</v>
      </c>
      <c r="I16" s="19" t="s">
        <v>11</v>
      </c>
      <c r="J16" s="19" t="s">
        <v>11</v>
      </c>
      <c r="K16" s="19" t="s">
        <v>11</v>
      </c>
      <c r="L16" s="8">
        <v>34.159999999999997</v>
      </c>
      <c r="M16" s="8">
        <v>31.26</v>
      </c>
      <c r="N16" s="8">
        <v>34.58</v>
      </c>
      <c r="O16" s="19">
        <v>30.28</v>
      </c>
      <c r="P16" s="19">
        <v>29.93</v>
      </c>
      <c r="Q16">
        <f t="shared" si="0"/>
        <v>32.03</v>
      </c>
    </row>
    <row r="17" spans="1:17" ht="15" hidden="1" thickBot="1">
      <c r="A17" s="5">
        <v>5</v>
      </c>
      <c r="B17" s="14" t="s">
        <v>20</v>
      </c>
      <c r="C17" s="6" t="s">
        <v>11</v>
      </c>
      <c r="D17" s="7" t="s">
        <v>14</v>
      </c>
      <c r="E17" s="19">
        <v>30.49</v>
      </c>
      <c r="F17" s="8">
        <v>27.27</v>
      </c>
      <c r="G17" s="8">
        <v>27.64</v>
      </c>
      <c r="H17" s="8" t="s">
        <v>11</v>
      </c>
      <c r="I17" s="19" t="s">
        <v>11</v>
      </c>
      <c r="J17" s="19" t="s">
        <v>11</v>
      </c>
      <c r="K17" s="19">
        <v>29.64</v>
      </c>
      <c r="L17" s="8">
        <v>31.54</v>
      </c>
      <c r="M17" s="8">
        <v>31.43</v>
      </c>
      <c r="N17" s="8">
        <v>34.96</v>
      </c>
      <c r="O17" s="19">
        <v>26.98</v>
      </c>
      <c r="P17" s="19" t="s">
        <v>11</v>
      </c>
      <c r="Q17">
        <f t="shared" si="0"/>
        <v>29.99</v>
      </c>
    </row>
    <row r="18" spans="1:17" ht="15" hidden="1" thickBot="1">
      <c r="A18" s="5">
        <v>6</v>
      </c>
      <c r="B18" s="14" t="s">
        <v>21</v>
      </c>
      <c r="C18" s="6" t="s">
        <v>11</v>
      </c>
      <c r="D18" s="7" t="s">
        <v>14</v>
      </c>
      <c r="E18" s="19">
        <v>30.32</v>
      </c>
      <c r="F18" s="8">
        <v>29.7</v>
      </c>
      <c r="G18" s="8">
        <v>30.61</v>
      </c>
      <c r="H18" s="8">
        <v>34.07</v>
      </c>
      <c r="I18" s="19">
        <v>32.61</v>
      </c>
      <c r="J18" s="19">
        <v>28.09</v>
      </c>
      <c r="K18" s="19">
        <v>31.62</v>
      </c>
      <c r="L18" s="8">
        <v>29.29</v>
      </c>
      <c r="M18" s="8">
        <v>32.82</v>
      </c>
      <c r="N18" s="8">
        <v>36.04</v>
      </c>
      <c r="O18" s="19">
        <v>33.32</v>
      </c>
      <c r="P18" s="19">
        <v>36.119999999999997</v>
      </c>
      <c r="Q18">
        <f t="shared" si="0"/>
        <v>32.049999999999997</v>
      </c>
    </row>
    <row r="19" spans="1:17" ht="15" hidden="1" thickBot="1">
      <c r="A19" s="5">
        <v>7</v>
      </c>
      <c r="B19" s="14" t="s">
        <v>25</v>
      </c>
      <c r="C19" s="6" t="s">
        <v>11</v>
      </c>
      <c r="D19" s="7" t="s">
        <v>14</v>
      </c>
      <c r="E19" s="19">
        <v>30.18</v>
      </c>
      <c r="F19" s="8">
        <v>32.79</v>
      </c>
      <c r="G19" s="8">
        <v>29.31</v>
      </c>
      <c r="H19" s="8">
        <v>28.67</v>
      </c>
      <c r="I19" s="19" t="s">
        <v>11</v>
      </c>
      <c r="J19" s="19" t="s">
        <v>11</v>
      </c>
      <c r="K19" s="19" t="s">
        <v>11</v>
      </c>
      <c r="L19" s="8" t="s">
        <v>11</v>
      </c>
      <c r="M19" s="8" t="s">
        <v>11</v>
      </c>
      <c r="N19" s="8">
        <v>27.18</v>
      </c>
      <c r="O19" s="19">
        <v>32.68</v>
      </c>
      <c r="P19" s="19" t="s">
        <v>11</v>
      </c>
      <c r="Q19">
        <f t="shared" si="0"/>
        <v>30.14</v>
      </c>
    </row>
    <row r="20" spans="1:17" ht="15" hidden="1" thickBot="1">
      <c r="A20" s="9">
        <v>8</v>
      </c>
      <c r="B20" s="15" t="s">
        <v>26</v>
      </c>
      <c r="C20" s="10" t="s">
        <v>11</v>
      </c>
      <c r="D20" s="11" t="s">
        <v>14</v>
      </c>
      <c r="E20" s="19">
        <v>28.39</v>
      </c>
      <c r="F20" s="12">
        <v>28.26</v>
      </c>
      <c r="G20" s="12">
        <v>28.94</v>
      </c>
      <c r="H20" s="12" t="s">
        <v>11</v>
      </c>
      <c r="I20" s="19">
        <v>30.84</v>
      </c>
      <c r="J20" s="19" t="s">
        <v>11</v>
      </c>
      <c r="K20" s="19">
        <v>29.05</v>
      </c>
      <c r="L20" s="12">
        <v>27.39</v>
      </c>
      <c r="M20" s="12" t="s">
        <v>11</v>
      </c>
      <c r="N20" s="12">
        <v>29.28</v>
      </c>
      <c r="O20" s="19">
        <v>29.93</v>
      </c>
      <c r="P20" s="19">
        <v>29.06</v>
      </c>
      <c r="Q20">
        <f t="shared" si="0"/>
        <v>29.02</v>
      </c>
    </row>
    <row r="21" spans="1:17" s="27" customFormat="1" ht="15" hidden="1" thickBot="1">
      <c r="A21" s="21">
        <v>9</v>
      </c>
      <c r="B21" s="22" t="s">
        <v>22</v>
      </c>
      <c r="C21" s="23" t="s">
        <v>11</v>
      </c>
      <c r="D21" s="24" t="s">
        <v>16</v>
      </c>
      <c r="E21" s="25">
        <v>28.35</v>
      </c>
      <c r="F21" s="26">
        <v>28.02</v>
      </c>
      <c r="G21" s="26">
        <v>25.75</v>
      </c>
      <c r="H21" s="26" t="s">
        <v>11</v>
      </c>
      <c r="I21" s="25" t="s">
        <v>11</v>
      </c>
      <c r="J21" s="25" t="s">
        <v>11</v>
      </c>
      <c r="K21" s="25" t="s">
        <v>11</v>
      </c>
      <c r="L21" s="26" t="s">
        <v>11</v>
      </c>
      <c r="M21" s="26">
        <v>31.25</v>
      </c>
      <c r="N21" s="26">
        <v>27.2</v>
      </c>
      <c r="O21" s="25" t="s">
        <v>11</v>
      </c>
      <c r="P21" s="25" t="s">
        <v>11</v>
      </c>
      <c r="Q21" s="27">
        <f t="shared" si="0"/>
        <v>28.11</v>
      </c>
    </row>
    <row r="22" spans="1:17" hidden="1">
      <c r="E22" s="20">
        <f>ROUND(AVERAGE(E13:E21),2)</f>
        <v>30.73</v>
      </c>
      <c r="F22">
        <f t="shared" ref="F22:P22" si="1">ROUND(AVERAGE(F13:F21),2)</f>
        <v>30.22</v>
      </c>
      <c r="G22">
        <f t="shared" si="1"/>
        <v>29.72</v>
      </c>
      <c r="H22">
        <f t="shared" si="1"/>
        <v>32.06</v>
      </c>
      <c r="I22" s="20">
        <f t="shared" si="1"/>
        <v>32.57</v>
      </c>
      <c r="J22" s="20">
        <f t="shared" si="1"/>
        <v>31.52</v>
      </c>
      <c r="K22" s="20">
        <f t="shared" si="1"/>
        <v>30.51</v>
      </c>
      <c r="L22">
        <f t="shared" si="1"/>
        <v>31.49</v>
      </c>
      <c r="M22">
        <f t="shared" si="1"/>
        <v>31.69</v>
      </c>
      <c r="N22">
        <f t="shared" si="1"/>
        <v>30.85</v>
      </c>
      <c r="O22" s="20">
        <f t="shared" si="1"/>
        <v>31.24</v>
      </c>
      <c r="P22" s="20">
        <f t="shared" si="1"/>
        <v>30.95</v>
      </c>
    </row>
    <row r="23" spans="1:17" hidden="1"/>
    <row r="24" spans="1:17" hidden="1"/>
    <row r="25" spans="1:17" hidden="1">
      <c r="E25" s="28">
        <v>44044</v>
      </c>
      <c r="F25" s="28">
        <v>44014</v>
      </c>
      <c r="G25" s="29">
        <v>43984</v>
      </c>
      <c r="H25" s="29">
        <v>43954</v>
      </c>
      <c r="I25" s="29">
        <v>43924</v>
      </c>
      <c r="J25" s="28">
        <v>43894</v>
      </c>
      <c r="K25" s="28">
        <v>43864</v>
      </c>
      <c r="L25" s="28">
        <v>43834</v>
      </c>
      <c r="M25" s="29">
        <v>43804</v>
      </c>
      <c r="N25" s="29">
        <v>43774</v>
      </c>
      <c r="O25" s="29">
        <v>43743</v>
      </c>
      <c r="P25" s="28">
        <v>43713</v>
      </c>
    </row>
    <row r="26" spans="1:17" ht="15" hidden="1" thickBot="1">
      <c r="A26" s="3" t="s">
        <v>7</v>
      </c>
      <c r="B26" s="4" t="s">
        <v>17</v>
      </c>
      <c r="C26" s="4" t="s">
        <v>0</v>
      </c>
      <c r="D26" s="1" t="s">
        <v>8</v>
      </c>
      <c r="E26" s="3" t="s">
        <v>9</v>
      </c>
      <c r="F26" s="3" t="s">
        <v>9</v>
      </c>
      <c r="G26" s="30" t="s">
        <v>9</v>
      </c>
      <c r="H26" s="30" t="s">
        <v>9</v>
      </c>
      <c r="I26" s="30" t="s">
        <v>9</v>
      </c>
      <c r="J26" s="3" t="s">
        <v>9</v>
      </c>
      <c r="K26" s="3" t="s">
        <v>9</v>
      </c>
      <c r="L26" s="3" t="s">
        <v>9</v>
      </c>
      <c r="M26" s="30" t="s">
        <v>9</v>
      </c>
      <c r="N26" s="30" t="s">
        <v>9</v>
      </c>
      <c r="O26" s="30" t="s">
        <v>9</v>
      </c>
      <c r="P26" s="3" t="s">
        <v>9</v>
      </c>
    </row>
    <row r="27" spans="1:17" ht="15" hidden="1" thickBot="1">
      <c r="A27" s="5">
        <v>1</v>
      </c>
      <c r="B27" s="6" t="s">
        <v>5</v>
      </c>
      <c r="C27" s="6" t="s">
        <v>1</v>
      </c>
      <c r="D27" s="7" t="s">
        <v>14</v>
      </c>
      <c r="E27" s="8">
        <v>32.29</v>
      </c>
      <c r="F27" s="8">
        <v>30.18</v>
      </c>
      <c r="G27" s="31">
        <v>32.79</v>
      </c>
      <c r="H27" s="31">
        <v>29.31</v>
      </c>
      <c r="I27" s="31">
        <v>28.67</v>
      </c>
      <c r="J27" s="8" t="s">
        <v>11</v>
      </c>
      <c r="K27" s="8" t="s">
        <v>11</v>
      </c>
      <c r="L27" s="8" t="s">
        <v>11</v>
      </c>
      <c r="M27" s="31" t="s">
        <v>11</v>
      </c>
      <c r="N27" s="31" t="s">
        <v>11</v>
      </c>
      <c r="O27" s="31">
        <v>27.18</v>
      </c>
      <c r="P27" s="8">
        <v>32.68</v>
      </c>
      <c r="Q27">
        <f>AVERAGE(E27:P27)</f>
        <v>30.442857142857147</v>
      </c>
    </row>
    <row r="28" spans="1:17" ht="15" hidden="1" thickBot="1">
      <c r="A28" s="5">
        <v>2</v>
      </c>
      <c r="B28" s="6" t="s">
        <v>3</v>
      </c>
      <c r="C28" s="6" t="s">
        <v>1</v>
      </c>
      <c r="D28" s="7" t="s">
        <v>15</v>
      </c>
      <c r="E28" s="8">
        <v>31.74</v>
      </c>
      <c r="F28" s="8">
        <v>30.99</v>
      </c>
      <c r="G28" s="31">
        <v>35.06</v>
      </c>
      <c r="H28" s="31">
        <v>30.34</v>
      </c>
      <c r="I28" s="31">
        <v>31.64</v>
      </c>
      <c r="J28" s="8" t="s">
        <v>11</v>
      </c>
      <c r="K28" s="8" t="s">
        <v>11</v>
      </c>
      <c r="L28" s="8" t="s">
        <v>11</v>
      </c>
      <c r="M28" s="31">
        <v>34.159999999999997</v>
      </c>
      <c r="N28" s="31">
        <v>31.26</v>
      </c>
      <c r="O28" s="31">
        <v>34.58</v>
      </c>
      <c r="P28" s="8">
        <v>30.28</v>
      </c>
      <c r="Q28">
        <f t="shared" ref="Q28:Q35" si="2">AVERAGE(E28:P28)</f>
        <v>32.227777777777774</v>
      </c>
    </row>
    <row r="29" spans="1:17" ht="15" hidden="1" thickBot="1">
      <c r="A29" s="32">
        <v>3</v>
      </c>
      <c r="B29" s="13" t="s">
        <v>27</v>
      </c>
      <c r="C29" s="6" t="s">
        <v>1</v>
      </c>
      <c r="D29" s="7" t="s">
        <v>14</v>
      </c>
      <c r="E29" s="8">
        <v>31.65</v>
      </c>
      <c r="F29" s="8">
        <v>30.49</v>
      </c>
      <c r="G29" s="31">
        <v>27.27</v>
      </c>
      <c r="H29" s="31">
        <v>27.64</v>
      </c>
      <c r="I29" s="31" t="s">
        <v>11</v>
      </c>
      <c r="J29" s="8" t="s">
        <v>11</v>
      </c>
      <c r="K29" s="8" t="s">
        <v>11</v>
      </c>
      <c r="L29" s="8">
        <v>29.64</v>
      </c>
      <c r="M29" s="31">
        <v>31.54</v>
      </c>
      <c r="N29" s="31">
        <v>31.43</v>
      </c>
      <c r="O29" s="31">
        <v>34.96</v>
      </c>
      <c r="P29" s="8">
        <v>26.98</v>
      </c>
      <c r="Q29">
        <f t="shared" si="2"/>
        <v>30.177777777777781</v>
      </c>
    </row>
    <row r="30" spans="1:17" ht="15" hidden="1" thickBot="1">
      <c r="A30" s="5">
        <v>4</v>
      </c>
      <c r="B30" s="6" t="s">
        <v>28</v>
      </c>
      <c r="C30" s="6" t="s">
        <v>1</v>
      </c>
      <c r="D30" s="7" t="s">
        <v>12</v>
      </c>
      <c r="E30" s="8">
        <v>31.49</v>
      </c>
      <c r="F30" s="8">
        <v>32.33</v>
      </c>
      <c r="G30" s="31">
        <v>31.61</v>
      </c>
      <c r="H30" s="31">
        <v>32.71</v>
      </c>
      <c r="I30" s="31">
        <v>33.840000000000003</v>
      </c>
      <c r="J30" s="8">
        <v>34.26</v>
      </c>
      <c r="K30" s="8">
        <v>34.950000000000003</v>
      </c>
      <c r="L30" s="8">
        <v>32.020000000000003</v>
      </c>
      <c r="M30" s="31">
        <v>34.44</v>
      </c>
      <c r="N30" s="31">
        <v>31.11</v>
      </c>
      <c r="O30" s="31">
        <v>27.91</v>
      </c>
      <c r="P30" s="8">
        <v>31.77</v>
      </c>
      <c r="Q30">
        <f t="shared" si="2"/>
        <v>32.369999999999997</v>
      </c>
    </row>
    <row r="31" spans="1:17" ht="15" hidden="1" thickBot="1">
      <c r="A31" s="5">
        <v>5</v>
      </c>
      <c r="B31" s="6" t="s">
        <v>29</v>
      </c>
      <c r="C31" s="6" t="s">
        <v>1</v>
      </c>
      <c r="D31" s="7" t="s">
        <v>10</v>
      </c>
      <c r="E31" s="8">
        <v>30.96</v>
      </c>
      <c r="F31" s="8">
        <v>31.47</v>
      </c>
      <c r="G31" s="31">
        <v>30.46</v>
      </c>
      <c r="H31" s="31">
        <v>32.44</v>
      </c>
      <c r="I31" s="31" t="s">
        <v>11</v>
      </c>
      <c r="J31" s="8" t="s">
        <v>11</v>
      </c>
      <c r="K31" s="8" t="s">
        <v>11</v>
      </c>
      <c r="L31" s="8">
        <v>30.21</v>
      </c>
      <c r="M31" s="31">
        <v>32.119999999999997</v>
      </c>
      <c r="N31" s="31">
        <v>32.29</v>
      </c>
      <c r="O31" s="31">
        <v>32.130000000000003</v>
      </c>
      <c r="P31" s="8">
        <v>33.68</v>
      </c>
      <c r="Q31">
        <f t="shared" si="2"/>
        <v>31.751111111111111</v>
      </c>
    </row>
    <row r="32" spans="1:17" ht="15" hidden="1" thickBot="1">
      <c r="A32" s="32">
        <v>6</v>
      </c>
      <c r="B32" s="13" t="s">
        <v>4</v>
      </c>
      <c r="C32" s="6" t="s">
        <v>1</v>
      </c>
      <c r="D32" s="7" t="s">
        <v>14</v>
      </c>
      <c r="E32" s="8">
        <v>29.74</v>
      </c>
      <c r="F32" s="8">
        <v>30.32</v>
      </c>
      <c r="G32" s="31">
        <v>29.7</v>
      </c>
      <c r="H32" s="31">
        <v>30.61</v>
      </c>
      <c r="I32" s="31">
        <v>34.07</v>
      </c>
      <c r="J32" s="8">
        <v>32.61</v>
      </c>
      <c r="K32" s="8">
        <v>28.09</v>
      </c>
      <c r="L32" s="8">
        <v>31.62</v>
      </c>
      <c r="M32" s="31">
        <v>29.29</v>
      </c>
      <c r="N32" s="31">
        <v>32.82</v>
      </c>
      <c r="O32" s="31">
        <v>36.04</v>
      </c>
      <c r="P32" s="8">
        <v>33.32</v>
      </c>
      <c r="Q32">
        <f t="shared" si="2"/>
        <v>31.519166666666667</v>
      </c>
    </row>
    <row r="33" spans="1:18" ht="15" hidden="1" thickBot="1">
      <c r="A33" s="32">
        <v>7</v>
      </c>
      <c r="B33" s="13" t="s">
        <v>6</v>
      </c>
      <c r="C33" s="6" t="s">
        <v>1</v>
      </c>
      <c r="D33" s="7" t="s">
        <v>14</v>
      </c>
      <c r="E33" s="8">
        <v>28.33</v>
      </c>
      <c r="F33" s="8">
        <v>28.39</v>
      </c>
      <c r="G33" s="31">
        <v>28.26</v>
      </c>
      <c r="H33" s="31">
        <v>28.94</v>
      </c>
      <c r="I33" s="31" t="s">
        <v>11</v>
      </c>
      <c r="J33" s="8">
        <v>30.84</v>
      </c>
      <c r="K33" s="8" t="s">
        <v>11</v>
      </c>
      <c r="L33" s="8">
        <v>29.05</v>
      </c>
      <c r="M33" s="31">
        <v>27.39</v>
      </c>
      <c r="N33" s="31" t="s">
        <v>11</v>
      </c>
      <c r="O33" s="31">
        <v>29.28</v>
      </c>
      <c r="P33" s="8">
        <v>29.93</v>
      </c>
      <c r="Q33">
        <f t="shared" si="2"/>
        <v>28.934444444444441</v>
      </c>
    </row>
    <row r="34" spans="1:18" ht="15" hidden="1" thickBot="1">
      <c r="A34" s="5">
        <v>8</v>
      </c>
      <c r="B34" s="10" t="s">
        <v>2</v>
      </c>
      <c r="C34" s="10" t="s">
        <v>1</v>
      </c>
      <c r="D34" s="11" t="s">
        <v>14</v>
      </c>
      <c r="E34" s="12">
        <v>26.93</v>
      </c>
      <c r="F34" s="12">
        <v>34.049999999999997</v>
      </c>
      <c r="G34" s="31">
        <v>28.82</v>
      </c>
      <c r="H34" s="31" t="s">
        <v>11</v>
      </c>
      <c r="I34" s="31" t="s">
        <v>11</v>
      </c>
      <c r="J34" s="12" t="s">
        <v>11</v>
      </c>
      <c r="K34" s="12" t="s">
        <v>11</v>
      </c>
      <c r="L34" s="12" t="s">
        <v>11</v>
      </c>
      <c r="M34" s="31" t="s">
        <v>11</v>
      </c>
      <c r="N34" s="31" t="s">
        <v>11</v>
      </c>
      <c r="O34" s="31">
        <v>28.41</v>
      </c>
      <c r="P34" s="12">
        <v>31.24</v>
      </c>
      <c r="Q34">
        <f t="shared" si="2"/>
        <v>29.889999999999997</v>
      </c>
    </row>
    <row r="35" spans="1:18" ht="15" hidden="1" thickBot="1">
      <c r="A35" s="5">
        <v>9</v>
      </c>
      <c r="B35" s="10" t="s">
        <v>22</v>
      </c>
      <c r="C35" s="10" t="s">
        <v>11</v>
      </c>
      <c r="D35" s="11" t="s">
        <v>16</v>
      </c>
      <c r="E35" s="12" t="s">
        <v>30</v>
      </c>
      <c r="F35" s="12">
        <v>28.35</v>
      </c>
      <c r="G35" s="31">
        <v>28.02</v>
      </c>
      <c r="H35" s="31">
        <v>25.75</v>
      </c>
      <c r="I35" s="31" t="s">
        <v>11</v>
      </c>
      <c r="J35" s="12" t="s">
        <v>11</v>
      </c>
      <c r="K35" s="12" t="s">
        <v>11</v>
      </c>
      <c r="L35" s="12" t="s">
        <v>11</v>
      </c>
      <c r="M35" s="31" t="s">
        <v>11</v>
      </c>
      <c r="N35" s="31">
        <v>31.25</v>
      </c>
      <c r="O35" s="31">
        <v>27.2</v>
      </c>
      <c r="P35" s="12" t="s">
        <v>11</v>
      </c>
      <c r="Q35">
        <f t="shared" si="2"/>
        <v>28.113999999999997</v>
      </c>
      <c r="R35">
        <f t="shared" ref="R35" si="3">ROUND(AVERAGE(F35:Q35),2)</f>
        <v>28.11</v>
      </c>
    </row>
    <row r="36" spans="1:18" hidden="1"/>
    <row r="37" spans="1:18" hidden="1"/>
    <row r="38" spans="1:18" ht="15" hidden="1" thickBot="1">
      <c r="B38" s="5">
        <v>1</v>
      </c>
      <c r="C38" s="5">
        <v>2</v>
      </c>
      <c r="D38" s="32">
        <v>3</v>
      </c>
      <c r="E38" s="5">
        <v>4</v>
      </c>
      <c r="F38" s="5">
        <v>5</v>
      </c>
      <c r="G38" s="32">
        <v>6</v>
      </c>
      <c r="H38" s="32">
        <v>7</v>
      </c>
      <c r="I38" s="5">
        <v>8</v>
      </c>
      <c r="J38" s="5">
        <v>9</v>
      </c>
      <c r="K38" s="8"/>
      <c r="L38" s="8"/>
      <c r="M38" s="8"/>
      <c r="N38" s="31"/>
      <c r="O38" s="31"/>
      <c r="P38" s="31"/>
      <c r="Q38" s="8"/>
    </row>
    <row r="39" spans="1:18" ht="15" hidden="1" thickBot="1">
      <c r="B39" s="6" t="s">
        <v>5</v>
      </c>
      <c r="C39" s="6" t="s">
        <v>3</v>
      </c>
      <c r="D39" s="13" t="s">
        <v>27</v>
      </c>
      <c r="E39" s="6" t="s">
        <v>28</v>
      </c>
      <c r="F39" s="6" t="s">
        <v>29</v>
      </c>
      <c r="G39" s="13" t="s">
        <v>4</v>
      </c>
      <c r="H39" s="13" t="s">
        <v>6</v>
      </c>
      <c r="I39" s="10" t="s">
        <v>2</v>
      </c>
      <c r="J39" s="10" t="s">
        <v>22</v>
      </c>
      <c r="K39" s="8"/>
      <c r="L39" s="8"/>
      <c r="M39" s="8"/>
      <c r="N39" s="31"/>
      <c r="O39" s="31"/>
      <c r="P39" s="31"/>
      <c r="Q39" s="8"/>
    </row>
    <row r="40" spans="1:18" ht="15" hidden="1" thickBot="1">
      <c r="A40" s="28">
        <v>43709</v>
      </c>
      <c r="B40" s="8">
        <v>32.68</v>
      </c>
      <c r="C40" s="8">
        <v>30.28</v>
      </c>
      <c r="D40" s="8">
        <v>26.98</v>
      </c>
      <c r="E40" s="8">
        <v>31.77</v>
      </c>
      <c r="F40" s="8">
        <v>33.68</v>
      </c>
      <c r="G40" s="8">
        <v>33.32</v>
      </c>
      <c r="H40" s="8">
        <v>29.93</v>
      </c>
      <c r="I40" s="12">
        <v>31.24</v>
      </c>
      <c r="J40" s="12" t="s">
        <v>11</v>
      </c>
      <c r="K40" s="8"/>
      <c r="L40" s="8"/>
      <c r="M40" s="8"/>
      <c r="N40" s="31"/>
      <c r="O40" s="31"/>
      <c r="P40" s="31"/>
      <c r="Q40" s="8"/>
    </row>
    <row r="41" spans="1:18" ht="15" hidden="1" thickBot="1">
      <c r="A41" s="28">
        <v>43739</v>
      </c>
      <c r="B41" s="31">
        <v>27.18</v>
      </c>
      <c r="C41" s="31">
        <v>34.58</v>
      </c>
      <c r="D41" s="31">
        <v>34.96</v>
      </c>
      <c r="E41" s="31">
        <v>27.91</v>
      </c>
      <c r="F41" s="31">
        <v>32.130000000000003</v>
      </c>
      <c r="G41" s="31">
        <v>36.04</v>
      </c>
      <c r="H41" s="31">
        <v>29.28</v>
      </c>
      <c r="I41" s="31">
        <v>28.41</v>
      </c>
      <c r="J41" s="31">
        <v>27.2</v>
      </c>
      <c r="K41" s="8"/>
      <c r="L41" s="8"/>
      <c r="M41" s="8"/>
      <c r="N41" s="31"/>
      <c r="O41" s="31"/>
      <c r="P41" s="31"/>
      <c r="Q41" s="8"/>
    </row>
    <row r="42" spans="1:18" ht="15" hidden="1" thickBot="1">
      <c r="A42" s="28">
        <v>43770</v>
      </c>
      <c r="B42" s="31" t="s">
        <v>11</v>
      </c>
      <c r="C42" s="31">
        <v>31.26</v>
      </c>
      <c r="D42" s="31">
        <v>31.43</v>
      </c>
      <c r="E42" s="31">
        <v>31.11</v>
      </c>
      <c r="F42" s="31">
        <v>32.29</v>
      </c>
      <c r="G42" s="31">
        <v>32.82</v>
      </c>
      <c r="H42" s="31" t="s">
        <v>11</v>
      </c>
      <c r="I42" s="31" t="s">
        <v>11</v>
      </c>
      <c r="J42" s="31">
        <v>31.25</v>
      </c>
      <c r="K42" s="12"/>
      <c r="L42" s="12"/>
      <c r="M42" s="12"/>
      <c r="N42" s="31"/>
      <c r="O42" s="31"/>
      <c r="P42" s="31"/>
      <c r="Q42" s="12"/>
    </row>
    <row r="43" spans="1:18" ht="15" hidden="1" thickBot="1">
      <c r="A43" s="28">
        <v>43800</v>
      </c>
      <c r="B43" s="31" t="s">
        <v>11</v>
      </c>
      <c r="C43" s="31">
        <v>34.159999999999997</v>
      </c>
      <c r="D43" s="31">
        <v>31.54</v>
      </c>
      <c r="E43" s="31">
        <v>34.44</v>
      </c>
      <c r="F43" s="31">
        <v>32.119999999999997</v>
      </c>
      <c r="G43" s="31">
        <v>29.29</v>
      </c>
      <c r="H43" s="31">
        <v>27.39</v>
      </c>
      <c r="I43" s="31" t="s">
        <v>11</v>
      </c>
      <c r="J43" s="31" t="s">
        <v>11</v>
      </c>
      <c r="K43" s="12"/>
      <c r="L43" s="12"/>
      <c r="M43" s="12"/>
      <c r="N43" s="31"/>
      <c r="O43" s="31"/>
      <c r="P43" s="31"/>
      <c r="Q43" s="12"/>
    </row>
    <row r="44" spans="1:18" ht="15" hidden="1" thickBot="1">
      <c r="A44" s="28">
        <v>43831</v>
      </c>
      <c r="B44" s="8" t="s">
        <v>11</v>
      </c>
      <c r="C44" s="8" t="s">
        <v>11</v>
      </c>
      <c r="D44" s="8">
        <v>29.64</v>
      </c>
      <c r="E44" s="8">
        <v>32.020000000000003</v>
      </c>
      <c r="F44" s="8">
        <v>30.21</v>
      </c>
      <c r="G44" s="8">
        <v>31.62</v>
      </c>
      <c r="H44" s="8">
        <v>29.05</v>
      </c>
      <c r="I44" s="12" t="s">
        <v>11</v>
      </c>
      <c r="J44" s="12" t="s">
        <v>11</v>
      </c>
    </row>
    <row r="45" spans="1:18" ht="15" hidden="1" thickBot="1">
      <c r="A45" s="28">
        <v>43862</v>
      </c>
      <c r="B45" s="8" t="s">
        <v>11</v>
      </c>
      <c r="C45" s="8" t="s">
        <v>11</v>
      </c>
      <c r="D45" s="8" t="s">
        <v>11</v>
      </c>
      <c r="E45" s="8">
        <v>34.950000000000003</v>
      </c>
      <c r="F45" s="8" t="s">
        <v>11</v>
      </c>
      <c r="G45" s="8">
        <v>28.09</v>
      </c>
      <c r="H45" s="8" t="s">
        <v>11</v>
      </c>
      <c r="I45" s="12" t="s">
        <v>11</v>
      </c>
      <c r="J45" s="12" t="s">
        <v>11</v>
      </c>
    </row>
    <row r="46" spans="1:18" ht="15" hidden="1" thickBot="1">
      <c r="A46" s="28">
        <v>43891</v>
      </c>
      <c r="B46" s="8" t="s">
        <v>11</v>
      </c>
      <c r="C46" s="8" t="s">
        <v>11</v>
      </c>
      <c r="D46" s="8" t="s">
        <v>11</v>
      </c>
      <c r="E46" s="8">
        <v>34.26</v>
      </c>
      <c r="F46" s="8" t="s">
        <v>11</v>
      </c>
      <c r="G46" s="8">
        <v>32.61</v>
      </c>
      <c r="H46" s="8">
        <v>30.84</v>
      </c>
      <c r="I46" s="12" t="s">
        <v>11</v>
      </c>
      <c r="J46" s="12" t="s">
        <v>11</v>
      </c>
    </row>
    <row r="47" spans="1:18" ht="15" hidden="1" thickBot="1">
      <c r="A47" s="28">
        <v>43922</v>
      </c>
      <c r="B47" s="31">
        <v>28.67</v>
      </c>
      <c r="C47" s="31">
        <v>31.64</v>
      </c>
      <c r="D47" s="31" t="s">
        <v>11</v>
      </c>
      <c r="E47" s="31">
        <v>33.840000000000003</v>
      </c>
      <c r="F47" s="31" t="s">
        <v>11</v>
      </c>
      <c r="G47" s="31">
        <v>34.07</v>
      </c>
      <c r="H47" s="31" t="s">
        <v>11</v>
      </c>
      <c r="I47" s="31" t="s">
        <v>11</v>
      </c>
      <c r="J47" s="31" t="s">
        <v>11</v>
      </c>
    </row>
    <row r="48" spans="1:18" ht="15" hidden="1" thickBot="1">
      <c r="A48" s="28">
        <v>43952</v>
      </c>
      <c r="B48" s="31">
        <v>29.31</v>
      </c>
      <c r="C48" s="31">
        <v>30.34</v>
      </c>
      <c r="D48" s="31">
        <v>27.64</v>
      </c>
      <c r="E48" s="31">
        <v>32.71</v>
      </c>
      <c r="F48" s="31">
        <v>32.44</v>
      </c>
      <c r="G48" s="31">
        <v>30.61</v>
      </c>
      <c r="H48" s="31">
        <v>28.94</v>
      </c>
      <c r="I48" s="31" t="s">
        <v>11</v>
      </c>
      <c r="J48" s="31">
        <v>25.75</v>
      </c>
    </row>
    <row r="49" spans="1:17" ht="15" hidden="1" thickBot="1">
      <c r="A49" s="28">
        <v>43983</v>
      </c>
      <c r="B49" s="31">
        <v>32.79</v>
      </c>
      <c r="C49" s="31">
        <v>35.06</v>
      </c>
      <c r="D49" s="31">
        <v>27.27</v>
      </c>
      <c r="E49" s="31">
        <v>31.61</v>
      </c>
      <c r="F49" s="31">
        <v>30.46</v>
      </c>
      <c r="G49" s="31">
        <v>29.7</v>
      </c>
      <c r="H49" s="31">
        <v>28.26</v>
      </c>
      <c r="I49" s="31">
        <v>28.82</v>
      </c>
      <c r="J49" s="31">
        <v>28.02</v>
      </c>
    </row>
    <row r="50" spans="1:17" ht="15" hidden="1" thickBot="1">
      <c r="A50" s="28">
        <v>44013</v>
      </c>
      <c r="B50" s="8">
        <v>30.18</v>
      </c>
      <c r="C50" s="8">
        <v>30.99</v>
      </c>
      <c r="D50" s="8">
        <v>30.49</v>
      </c>
      <c r="E50" s="8">
        <v>32.33</v>
      </c>
      <c r="F50" s="8">
        <v>31.47</v>
      </c>
      <c r="G50" s="8">
        <v>30.32</v>
      </c>
      <c r="H50" s="8">
        <v>28.39</v>
      </c>
      <c r="I50" s="12">
        <v>34.049999999999997</v>
      </c>
      <c r="J50" s="12">
        <v>28.35</v>
      </c>
    </row>
    <row r="51" spans="1:17" ht="15" hidden="1" thickBot="1">
      <c r="A51" s="28">
        <v>44044</v>
      </c>
      <c r="B51" s="8">
        <v>32.29</v>
      </c>
      <c r="C51" s="8">
        <v>31.74</v>
      </c>
      <c r="D51" s="8">
        <v>31.65</v>
      </c>
      <c r="E51" s="8">
        <v>31.49</v>
      </c>
      <c r="F51" s="8">
        <v>30.96</v>
      </c>
      <c r="G51" s="8">
        <v>29.74</v>
      </c>
      <c r="H51" s="8">
        <v>28.33</v>
      </c>
      <c r="I51" s="12">
        <v>26.93</v>
      </c>
      <c r="J51" s="12" t="s">
        <v>30</v>
      </c>
      <c r="K51" s="8"/>
      <c r="L51" s="8"/>
      <c r="M51" s="8"/>
      <c r="N51" s="31"/>
      <c r="O51" s="31"/>
      <c r="P51" s="31"/>
      <c r="Q51" s="8"/>
    </row>
    <row r="52" spans="1:17" hidden="1"/>
    <row r="56" spans="1:17" ht="15" thickBot="1">
      <c r="A56" s="33" t="s">
        <v>36</v>
      </c>
      <c r="B56" s="35" t="s">
        <v>5</v>
      </c>
      <c r="C56" s="35" t="s">
        <v>3</v>
      </c>
      <c r="D56" s="35" t="s">
        <v>27</v>
      </c>
      <c r="E56" s="35" t="s">
        <v>28</v>
      </c>
      <c r="F56" s="35" t="s">
        <v>29</v>
      </c>
      <c r="G56" s="35" t="s">
        <v>4</v>
      </c>
      <c r="H56" s="35" t="s">
        <v>6</v>
      </c>
      <c r="I56" s="35" t="s">
        <v>2</v>
      </c>
      <c r="J56" s="35" t="s">
        <v>38</v>
      </c>
    </row>
    <row r="57" spans="1:17" ht="15" thickBot="1">
      <c r="A57" s="28" t="s">
        <v>31</v>
      </c>
      <c r="B57" s="36">
        <v>32.68</v>
      </c>
      <c r="C57" s="36">
        <v>30.28</v>
      </c>
      <c r="D57" s="36">
        <v>26.98</v>
      </c>
      <c r="E57" s="36">
        <v>31.77</v>
      </c>
      <c r="F57" s="36">
        <v>33.68</v>
      </c>
      <c r="G57" s="36">
        <v>33.32</v>
      </c>
      <c r="H57" s="36">
        <v>29.93</v>
      </c>
      <c r="I57" s="36">
        <v>31.24</v>
      </c>
      <c r="J57" s="36" t="s">
        <v>11</v>
      </c>
    </row>
    <row r="58" spans="1:17" ht="15" thickBot="1">
      <c r="A58" s="28" t="s">
        <v>32</v>
      </c>
      <c r="B58" s="36">
        <v>27.18</v>
      </c>
      <c r="C58" s="36">
        <v>33.33</v>
      </c>
      <c r="D58" s="36">
        <v>32.64</v>
      </c>
      <c r="E58" s="36">
        <v>31.15</v>
      </c>
      <c r="F58" s="36">
        <v>32.18</v>
      </c>
      <c r="G58" s="36">
        <v>32.72</v>
      </c>
      <c r="H58" s="36">
        <v>28.34</v>
      </c>
      <c r="I58" s="36">
        <v>28.41</v>
      </c>
      <c r="J58" s="36">
        <v>29.23</v>
      </c>
    </row>
    <row r="59" spans="1:17" ht="15" thickBot="1">
      <c r="A59" s="28" t="s">
        <v>33</v>
      </c>
      <c r="B59" s="36">
        <v>0</v>
      </c>
      <c r="C59" s="36">
        <v>0</v>
      </c>
      <c r="D59" s="36">
        <v>29.64</v>
      </c>
      <c r="E59" s="36">
        <v>33.74</v>
      </c>
      <c r="F59" s="36">
        <v>30.21</v>
      </c>
      <c r="G59" s="36">
        <v>30.77</v>
      </c>
      <c r="H59" s="36">
        <v>29.95</v>
      </c>
      <c r="I59" s="36">
        <v>0</v>
      </c>
      <c r="J59" s="36">
        <v>0</v>
      </c>
    </row>
    <row r="60" spans="1:17" ht="15" thickBot="1">
      <c r="A60" s="28" t="s">
        <v>34</v>
      </c>
      <c r="B60" s="36">
        <v>30.26</v>
      </c>
      <c r="C60" s="36">
        <v>32.35</v>
      </c>
      <c r="D60" s="36">
        <v>27.46</v>
      </c>
      <c r="E60" s="36">
        <v>32.72</v>
      </c>
      <c r="F60" s="36">
        <v>31.45</v>
      </c>
      <c r="G60" s="36">
        <v>31.46</v>
      </c>
      <c r="H60" s="36">
        <v>28.6</v>
      </c>
      <c r="I60" s="36">
        <v>28.82</v>
      </c>
      <c r="J60" s="36">
        <v>26.89</v>
      </c>
    </row>
    <row r="61" spans="1:17" ht="15" thickBot="1">
      <c r="A61" s="28" t="s">
        <v>35</v>
      </c>
      <c r="B61" s="36">
        <v>31.24</v>
      </c>
      <c r="C61" s="36">
        <v>31.37</v>
      </c>
      <c r="D61" s="36">
        <v>31.07</v>
      </c>
      <c r="E61" s="36">
        <v>31.91</v>
      </c>
      <c r="F61" s="36">
        <v>31.22</v>
      </c>
      <c r="G61" s="36">
        <v>30.03</v>
      </c>
      <c r="H61" s="36">
        <v>28.36</v>
      </c>
      <c r="I61" s="36">
        <v>30.49</v>
      </c>
      <c r="J61" s="36">
        <v>28.35</v>
      </c>
    </row>
    <row r="62" spans="1:17">
      <c r="A62" s="28" t="s">
        <v>39</v>
      </c>
      <c r="B62" s="37">
        <v>0.5</v>
      </c>
      <c r="D62" s="38">
        <f>ROUND(AVERAGE(D57:D61),2)</f>
        <v>29.56</v>
      </c>
      <c r="E62" s="38"/>
      <c r="F62" s="38"/>
      <c r="G62" s="38">
        <f t="shared" ref="G62" si="4">ROUND(AVERAGE(G57:G61),2)</f>
        <v>31.66</v>
      </c>
      <c r="H62" s="38">
        <f>ROUND(AVERAGE(H57:H61),2)</f>
        <v>29.04</v>
      </c>
    </row>
    <row r="64" spans="1:17" ht="15" thickBot="1">
      <c r="A64" s="34" t="s">
        <v>37</v>
      </c>
      <c r="B64" s="6" t="s">
        <v>5</v>
      </c>
      <c r="C64" s="6" t="s">
        <v>3</v>
      </c>
      <c r="D64" s="13" t="s">
        <v>27</v>
      </c>
      <c r="E64" s="6" t="s">
        <v>28</v>
      </c>
      <c r="F64" s="6" t="s">
        <v>29</v>
      </c>
      <c r="G64" s="13" t="s">
        <v>4</v>
      </c>
      <c r="H64" s="13" t="s">
        <v>6</v>
      </c>
      <c r="I64" s="10" t="s">
        <v>2</v>
      </c>
      <c r="J64" s="10" t="s">
        <v>22</v>
      </c>
    </row>
    <row r="65" spans="1:12">
      <c r="A65" s="28" t="s">
        <v>31</v>
      </c>
      <c r="D65">
        <v>24.2</v>
      </c>
      <c r="G65">
        <v>26.7</v>
      </c>
      <c r="H65">
        <v>22.9</v>
      </c>
    </row>
    <row r="66" spans="1:12">
      <c r="A66" s="28" t="s">
        <v>32</v>
      </c>
      <c r="D66">
        <v>25.63</v>
      </c>
      <c r="G66">
        <v>27.67</v>
      </c>
      <c r="H66">
        <v>24.43</v>
      </c>
    </row>
    <row r="67" spans="1:12">
      <c r="A67" s="28" t="s">
        <v>33</v>
      </c>
      <c r="D67">
        <v>23.9</v>
      </c>
      <c r="G67">
        <v>25.73</v>
      </c>
      <c r="H67">
        <v>22.74</v>
      </c>
    </row>
    <row r="68" spans="1:12">
      <c r="A68" s="28" t="s">
        <v>34</v>
      </c>
      <c r="D68">
        <v>25.2</v>
      </c>
      <c r="G68">
        <v>27.1</v>
      </c>
      <c r="H68">
        <v>23.97</v>
      </c>
    </row>
    <row r="69" spans="1:12">
      <c r="A69" s="28" t="s">
        <v>35</v>
      </c>
      <c r="D69">
        <v>24.8</v>
      </c>
      <c r="G69">
        <v>26.75</v>
      </c>
      <c r="H69">
        <v>23.65</v>
      </c>
    </row>
    <row r="70" spans="1:12">
      <c r="A70" s="28" t="s">
        <v>39</v>
      </c>
      <c r="B70" s="37">
        <f>1-B62</f>
        <v>0.5</v>
      </c>
      <c r="D70" s="39">
        <f>ROUND(AVERAGE(D65:D69),2)</f>
        <v>24.75</v>
      </c>
      <c r="E70" s="39"/>
      <c r="F70" s="39"/>
      <c r="G70" s="39">
        <f t="shared" ref="G70" si="5">ROUND(AVERAGE(G65:G69),2)</f>
        <v>26.79</v>
      </c>
      <c r="H70" s="39">
        <f>ROUND(AVERAGE(H65:H69),2)</f>
        <v>23.54</v>
      </c>
    </row>
    <row r="71" spans="1:12">
      <c r="D71" s="39"/>
      <c r="E71" s="39"/>
      <c r="F71" s="39"/>
      <c r="G71" s="39"/>
      <c r="H71" s="39"/>
    </row>
    <row r="72" spans="1:12">
      <c r="A72" s="28" t="s">
        <v>40</v>
      </c>
      <c r="D72" s="39">
        <f>ROUND(D62*$B$62+D70*$B$70,2)</f>
        <v>27.16</v>
      </c>
      <c r="E72" s="39"/>
      <c r="F72" s="39"/>
      <c r="G72" s="39">
        <f>ROUND(G62*$B$62+G70*$B$70,2)</f>
        <v>29.23</v>
      </c>
      <c r="H72" s="39">
        <f>ROUND(H62*$B$62+H70*$B$70,2)</f>
        <v>26.29</v>
      </c>
    </row>
    <row r="75" spans="1:12" ht="14.25" thickBot="1">
      <c r="B75" t="s">
        <v>125</v>
      </c>
      <c r="F75" t="s">
        <v>137</v>
      </c>
      <c r="J75" t="s">
        <v>138</v>
      </c>
    </row>
    <row r="76" spans="1:12" ht="54.75" thickBot="1">
      <c r="A76" s="62" t="s">
        <v>126</v>
      </c>
      <c r="B76" s="63" t="s">
        <v>127</v>
      </c>
      <c r="C76" s="64" t="s">
        <v>128</v>
      </c>
      <c r="D76" s="74" t="s">
        <v>129</v>
      </c>
      <c r="F76" s="63" t="s">
        <v>127</v>
      </c>
      <c r="G76" s="64" t="s">
        <v>128</v>
      </c>
      <c r="H76" s="74" t="s">
        <v>129</v>
      </c>
      <c r="J76" s="63" t="s">
        <v>127</v>
      </c>
      <c r="K76" s="64" t="s">
        <v>128</v>
      </c>
      <c r="L76" s="74" t="s">
        <v>129</v>
      </c>
    </row>
    <row r="77" spans="1:12" ht="15" thickBot="1">
      <c r="B77" s="65" t="s">
        <v>130</v>
      </c>
      <c r="C77" s="66">
        <v>2</v>
      </c>
      <c r="D77" s="67">
        <v>26.7</v>
      </c>
      <c r="F77" s="65" t="s">
        <v>130</v>
      </c>
      <c r="G77" s="66">
        <v>3</v>
      </c>
      <c r="H77" s="67">
        <v>24.2</v>
      </c>
      <c r="J77" s="65" t="s">
        <v>130</v>
      </c>
      <c r="K77" s="66">
        <v>2</v>
      </c>
      <c r="L77" s="67">
        <v>22.9</v>
      </c>
    </row>
    <row r="78" spans="1:12" ht="15" thickBot="1">
      <c r="B78" s="65" t="s">
        <v>131</v>
      </c>
      <c r="C78" s="66">
        <v>5</v>
      </c>
      <c r="D78" s="67">
        <v>27.67</v>
      </c>
      <c r="F78" s="65" t="s">
        <v>131</v>
      </c>
      <c r="G78" s="66">
        <v>4</v>
      </c>
      <c r="H78" s="67">
        <v>25.63</v>
      </c>
      <c r="J78" s="65" t="s">
        <v>131</v>
      </c>
      <c r="K78" s="66">
        <v>6</v>
      </c>
      <c r="L78" s="67">
        <v>24.43</v>
      </c>
    </row>
    <row r="79" spans="1:12" ht="15" thickBot="1">
      <c r="B79" s="65" t="s">
        <v>132</v>
      </c>
      <c r="C79" s="66">
        <v>1</v>
      </c>
      <c r="D79" s="67">
        <v>25.73</v>
      </c>
      <c r="F79" s="65" t="s">
        <v>132</v>
      </c>
      <c r="G79" s="66">
        <v>2</v>
      </c>
      <c r="H79" s="67">
        <v>23.9</v>
      </c>
      <c r="J79" s="65" t="s">
        <v>132</v>
      </c>
      <c r="K79" s="66">
        <v>1</v>
      </c>
      <c r="L79" s="67">
        <v>22.74</v>
      </c>
    </row>
    <row r="80" spans="1:12" ht="15" thickBot="1">
      <c r="B80" s="65" t="s">
        <v>133</v>
      </c>
      <c r="C80" s="66">
        <v>3</v>
      </c>
      <c r="D80" s="67">
        <v>27.1</v>
      </c>
      <c r="F80" s="65" t="s">
        <v>133</v>
      </c>
      <c r="G80" s="66">
        <v>3</v>
      </c>
      <c r="H80" s="67">
        <v>25.2</v>
      </c>
      <c r="J80" s="65" t="s">
        <v>133</v>
      </c>
      <c r="K80" s="66">
        <v>4</v>
      </c>
      <c r="L80" s="67">
        <v>23.97</v>
      </c>
    </row>
    <row r="81" spans="1:12" ht="15" thickBot="1">
      <c r="B81" s="65" t="s">
        <v>134</v>
      </c>
      <c r="C81" s="66">
        <v>5</v>
      </c>
      <c r="D81" s="67">
        <v>26.75</v>
      </c>
      <c r="F81" s="65" t="s">
        <v>134</v>
      </c>
      <c r="G81" s="66">
        <v>4</v>
      </c>
      <c r="H81" s="67">
        <v>24.8</v>
      </c>
      <c r="J81" s="65" t="s">
        <v>134</v>
      </c>
      <c r="K81" s="66">
        <v>4</v>
      </c>
      <c r="L81" s="67">
        <v>23.65</v>
      </c>
    </row>
    <row r="82" spans="1:12" ht="15" thickBot="1">
      <c r="B82" s="80" t="s">
        <v>135</v>
      </c>
      <c r="C82" s="81"/>
      <c r="D82" s="67">
        <v>26.79</v>
      </c>
      <c r="F82" s="80" t="s">
        <v>135</v>
      </c>
      <c r="G82" s="81"/>
      <c r="H82" s="67">
        <v>24.75</v>
      </c>
      <c r="J82" s="80" t="s">
        <v>135</v>
      </c>
      <c r="K82" s="81"/>
      <c r="L82" s="67">
        <v>23.54</v>
      </c>
    </row>
    <row r="83" spans="1:12" ht="14.25" thickBot="1"/>
    <row r="84" spans="1:12" s="20" customFormat="1" ht="54.75" thickBot="1">
      <c r="A84" s="68" t="s">
        <v>136</v>
      </c>
      <c r="B84" s="69" t="s">
        <v>127</v>
      </c>
      <c r="C84" s="70" t="s">
        <v>128</v>
      </c>
      <c r="D84" s="75" t="s">
        <v>129</v>
      </c>
      <c r="F84" s="69" t="s">
        <v>127</v>
      </c>
      <c r="G84" s="70" t="s">
        <v>128</v>
      </c>
      <c r="H84" s="75" t="s">
        <v>129</v>
      </c>
      <c r="J84" s="69" t="s">
        <v>127</v>
      </c>
      <c r="K84" s="70" t="s">
        <v>128</v>
      </c>
      <c r="L84" s="75" t="s">
        <v>129</v>
      </c>
    </row>
    <row r="85" spans="1:12" s="20" customFormat="1" ht="15" thickBot="1">
      <c r="B85" s="71" t="s">
        <v>130</v>
      </c>
      <c r="C85" s="72">
        <v>3</v>
      </c>
      <c r="D85" s="72">
        <v>33.32</v>
      </c>
      <c r="F85" s="71" t="s">
        <v>130</v>
      </c>
      <c r="G85" s="72">
        <v>2</v>
      </c>
      <c r="H85" s="72">
        <v>26.98</v>
      </c>
      <c r="J85" s="71" t="s">
        <v>130</v>
      </c>
      <c r="K85" s="72">
        <v>3</v>
      </c>
      <c r="L85" s="73">
        <v>29.93</v>
      </c>
    </row>
    <row r="86" spans="1:12" s="20" customFormat="1" ht="15" thickBot="1">
      <c r="B86" s="71" t="s">
        <v>131</v>
      </c>
      <c r="C86" s="72">
        <v>6</v>
      </c>
      <c r="D86" s="72">
        <v>32.72</v>
      </c>
      <c r="F86" s="71" t="s">
        <v>131</v>
      </c>
      <c r="G86" s="72">
        <v>4</v>
      </c>
      <c r="H86" s="72">
        <v>32.64</v>
      </c>
      <c r="J86" s="71" t="s">
        <v>131</v>
      </c>
      <c r="K86" s="72">
        <v>7</v>
      </c>
      <c r="L86" s="73">
        <v>28.34</v>
      </c>
    </row>
    <row r="87" spans="1:12" s="20" customFormat="1" ht="15" thickBot="1">
      <c r="B87" s="71" t="s">
        <v>132</v>
      </c>
      <c r="C87" s="72">
        <v>2</v>
      </c>
      <c r="D87" s="72">
        <v>30.77</v>
      </c>
      <c r="F87" s="71" t="s">
        <v>132</v>
      </c>
      <c r="G87" s="72">
        <v>1</v>
      </c>
      <c r="H87" s="72">
        <v>29.64</v>
      </c>
      <c r="J87" s="71" t="s">
        <v>132</v>
      </c>
      <c r="K87" s="72">
        <v>1</v>
      </c>
      <c r="L87" s="73">
        <v>29.95</v>
      </c>
    </row>
    <row r="88" spans="1:12" s="20" customFormat="1" ht="15" thickBot="1">
      <c r="B88" s="71" t="s">
        <v>133</v>
      </c>
      <c r="C88" s="72">
        <v>3</v>
      </c>
      <c r="D88" s="72">
        <v>31.46</v>
      </c>
      <c r="F88" s="71" t="s">
        <v>133</v>
      </c>
      <c r="G88" s="72">
        <v>3</v>
      </c>
      <c r="H88" s="72">
        <v>27.46</v>
      </c>
      <c r="J88" s="71" t="s">
        <v>133</v>
      </c>
      <c r="K88" s="72">
        <v>3</v>
      </c>
      <c r="L88" s="73">
        <v>28.6</v>
      </c>
    </row>
    <row r="89" spans="1:12" s="20" customFormat="1" ht="15" thickBot="1">
      <c r="B89" s="71" t="s">
        <v>134</v>
      </c>
      <c r="C89" s="72">
        <v>2</v>
      </c>
      <c r="D89" s="72">
        <v>30.03</v>
      </c>
      <c r="F89" s="71" t="s">
        <v>134</v>
      </c>
      <c r="G89" s="72">
        <v>7</v>
      </c>
      <c r="H89" s="72">
        <v>31.07</v>
      </c>
      <c r="J89" s="71" t="s">
        <v>134</v>
      </c>
      <c r="K89" s="72">
        <v>6</v>
      </c>
      <c r="L89" s="73">
        <v>28.36</v>
      </c>
    </row>
    <row r="90" spans="1:12" s="20" customFormat="1" ht="15" thickBot="1">
      <c r="B90" s="82" t="s">
        <v>135</v>
      </c>
      <c r="C90" s="83"/>
      <c r="D90" s="73">
        <v>31.66</v>
      </c>
      <c r="F90" s="82" t="s">
        <v>135</v>
      </c>
      <c r="G90" s="83"/>
      <c r="H90" s="73">
        <v>29.56</v>
      </c>
      <c r="J90" s="82" t="s">
        <v>135</v>
      </c>
      <c r="K90" s="83"/>
      <c r="L90" s="73">
        <v>29.04</v>
      </c>
    </row>
  </sheetData>
  <sortState ref="A43:J53">
    <sortCondition descending="1" ref="A42"/>
  </sortState>
  <mergeCells count="14">
    <mergeCell ref="K1"/>
    <mergeCell ref="M1"/>
    <mergeCell ref="N1"/>
    <mergeCell ref="B1:D1"/>
    <mergeCell ref="E1"/>
    <mergeCell ref="F1"/>
    <mergeCell ref="H1"/>
    <mergeCell ref="I1"/>
    <mergeCell ref="B82:C82"/>
    <mergeCell ref="B90:C90"/>
    <mergeCell ref="F90:G90"/>
    <mergeCell ref="F82:G82"/>
    <mergeCell ref="J82:K82"/>
    <mergeCell ref="J90:K90"/>
  </mergeCells>
  <phoneticPr fontId="2" type="noConversion"/>
  <hyperlinks>
    <hyperlink ref="A2" r:id="rId1" display="javascript:"/>
    <hyperlink ref="D2" r:id="rId2" display="javascript:"/>
    <hyperlink ref="E2" r:id="rId3" display="javascript:"/>
    <hyperlink ref="F2" r:id="rId4" display="javascript:"/>
    <hyperlink ref="G2" r:id="rId5" display="javascript:"/>
    <hyperlink ref="H2" r:id="rId6" display="javascript:"/>
    <hyperlink ref="I2" r:id="rId7" display="javascript:"/>
    <hyperlink ref="J2" r:id="rId8" display="javascript:"/>
    <hyperlink ref="K2" r:id="rId9" display="javascript:"/>
    <hyperlink ref="L2" r:id="rId10" display="javascript:"/>
    <hyperlink ref="M2" r:id="rId11" display="javascript:"/>
    <hyperlink ref="N2" r:id="rId12" display="javascript:"/>
    <hyperlink ref="O2" r:id="rId13" display="javascript:"/>
    <hyperlink ref="A12" r:id="rId14" display="javascript:"/>
    <hyperlink ref="E12" r:id="rId15" display="javascript:"/>
    <hyperlink ref="F12" r:id="rId16" display="javascript:"/>
    <hyperlink ref="G12" r:id="rId17" display="javascript:"/>
    <hyperlink ref="H12" r:id="rId18" display="javascript:"/>
    <hyperlink ref="I12" r:id="rId19" display="javascript:"/>
    <hyperlink ref="J12" r:id="rId20" display="javascript:"/>
    <hyperlink ref="K12" r:id="rId21" display="javascript:"/>
    <hyperlink ref="L12" r:id="rId22" display="javascript:"/>
    <hyperlink ref="M12" r:id="rId23" display="javascript:"/>
    <hyperlink ref="N12" r:id="rId24" display="javascript:"/>
    <hyperlink ref="O12" r:id="rId25" display="javascript:"/>
    <hyperlink ref="P12" r:id="rId26" display="javascript:"/>
    <hyperlink ref="P26" r:id="rId27" display="javascript:"/>
    <hyperlink ref="O26" r:id="rId28" display="javascript:"/>
    <hyperlink ref="L26" r:id="rId29" display="javascript:"/>
    <hyperlink ref="K26" r:id="rId30" display="javascript:"/>
    <hyperlink ref="J26" r:id="rId31" display="javascript:"/>
    <hyperlink ref="I26" r:id="rId32" display="javascript:"/>
    <hyperlink ref="H26" r:id="rId33" display="javascript:"/>
    <hyperlink ref="G26" r:id="rId34" display="javascript:"/>
    <hyperlink ref="F26" r:id="rId35" display="javascript:"/>
    <hyperlink ref="E26" r:id="rId36" display="javascript:"/>
    <hyperlink ref="A26" r:id="rId37" display="javascript:"/>
    <hyperlink ref="M26" r:id="rId38" display="javascript:"/>
  </hyperlinks>
  <pageMargins left="0.7" right="0.7" top="0.75" bottom="0.75" header="0.3" footer="0.3"/>
  <pageSetup paperSize="9"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zoomScale="90" zoomScaleNormal="90" workbookViewId="0">
      <selection activeCell="E26" sqref="E26"/>
    </sheetView>
  </sheetViews>
  <sheetFormatPr defaultRowHeight="13.5"/>
  <sheetData/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topLeftCell="A16" workbookViewId="0">
      <selection activeCell="E24" sqref="E24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</cols>
  <sheetData>
    <row r="1" spans="1:15">
      <c r="A1" s="101" t="s">
        <v>70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91" t="s">
        <v>71</v>
      </c>
      <c r="B3" s="92"/>
      <c r="C3" s="88" t="s">
        <v>72</v>
      </c>
      <c r="D3" s="88"/>
      <c r="E3" s="88" t="s">
        <v>73</v>
      </c>
      <c r="F3" s="88"/>
      <c r="G3" s="88" t="s">
        <v>74</v>
      </c>
      <c r="H3" s="88"/>
      <c r="I3" s="88" t="s">
        <v>75</v>
      </c>
      <c r="J3" s="88"/>
      <c r="K3" s="88" t="s">
        <v>76</v>
      </c>
      <c r="L3" s="88"/>
      <c r="M3" s="88" t="s">
        <v>77</v>
      </c>
      <c r="N3" s="88"/>
    </row>
    <row r="4" spans="1:15">
      <c r="A4" s="88" t="s">
        <v>78</v>
      </c>
      <c r="B4" s="88"/>
      <c r="C4" s="100" t="s">
        <v>139</v>
      </c>
      <c r="D4" s="92"/>
      <c r="E4" s="91" t="str">
        <f>中指数据及报告案例表!B75</f>
        <v>紫贵庄园</v>
      </c>
      <c r="F4" s="92"/>
      <c r="G4" s="91" t="str">
        <f>中指数据及报告案例表!F75</f>
        <v>都丽豪廷</v>
      </c>
      <c r="H4" s="92"/>
      <c r="I4" s="91" t="str">
        <f>[1]清枫华景园数据!C2</f>
        <v>清枫华景园</v>
      </c>
      <c r="J4" s="92"/>
      <c r="K4" s="91" t="str">
        <f>中指数据及报告案例表!J75</f>
        <v>渔阳花园</v>
      </c>
      <c r="L4" s="92"/>
      <c r="M4" s="91" t="str">
        <f>[1]清林苑数据!C2</f>
        <v>清林苑</v>
      </c>
      <c r="N4" s="92"/>
    </row>
    <row r="5" spans="1:15" ht="30" customHeight="1">
      <c r="A5" s="88" t="s">
        <v>79</v>
      </c>
      <c r="B5" s="88"/>
      <c r="C5" s="91" t="s">
        <v>80</v>
      </c>
      <c r="D5" s="92"/>
      <c r="E5" s="98">
        <f>中指数据及报告案例表!G72</f>
        <v>29.23</v>
      </c>
      <c r="F5" s="99"/>
      <c r="G5" s="98">
        <f>中指数据及报告案例表!D72</f>
        <v>27.16</v>
      </c>
      <c r="H5" s="99"/>
      <c r="I5" s="98">
        <f>[1]清枫华景园数据!I6</f>
        <v>97.111735724259049</v>
      </c>
      <c r="J5" s="99"/>
      <c r="K5" s="98">
        <f>中指数据及报告案例表!H72</f>
        <v>26.29</v>
      </c>
      <c r="L5" s="99"/>
      <c r="M5" s="91">
        <f>[1]清林苑数据!I6</f>
        <v>86.965939736464648</v>
      </c>
      <c r="N5" s="92"/>
    </row>
    <row r="6" spans="1:15" ht="24.75">
      <c r="A6" s="88" t="s">
        <v>81</v>
      </c>
      <c r="B6" s="88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8" t="s">
        <v>83</v>
      </c>
      <c r="B7" s="88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3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4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4"/>
      <c r="B10" s="56" t="s">
        <v>91</v>
      </c>
      <c r="C10" s="56" t="s">
        <v>140</v>
      </c>
      <c r="D10" s="55">
        <v>100</v>
      </c>
      <c r="E10" s="55" t="s">
        <v>87</v>
      </c>
      <c r="F10" s="55">
        <v>103.5</v>
      </c>
      <c r="G10" s="55" t="s">
        <v>87</v>
      </c>
      <c r="H10" s="55">
        <v>103.5</v>
      </c>
      <c r="I10" s="55" t="s">
        <v>92</v>
      </c>
      <c r="J10" s="55">
        <v>100</v>
      </c>
      <c r="K10" s="55" t="s">
        <v>87</v>
      </c>
      <c r="L10" s="55">
        <v>103.5</v>
      </c>
      <c r="M10" s="56" t="s">
        <v>93</v>
      </c>
      <c r="N10" s="55">
        <v>100</v>
      </c>
    </row>
    <row r="11" spans="1:15">
      <c r="A11" s="94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5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>
      <c r="A13" s="96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>
      <c r="A14" s="97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106">
        <v>108</v>
      </c>
      <c r="I14" s="55" t="s">
        <v>105</v>
      </c>
      <c r="J14" s="55">
        <v>98</v>
      </c>
      <c r="K14" s="55" t="s">
        <v>144</v>
      </c>
      <c r="L14" s="106">
        <f>H14</f>
        <v>108</v>
      </c>
      <c r="M14" s="56" t="s">
        <v>106</v>
      </c>
      <c r="N14" s="55">
        <v>98</v>
      </c>
      <c r="O14" s="57"/>
    </row>
    <row r="15" spans="1:15" ht="48">
      <c r="A15" s="97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>
      <c r="A16" s="97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7"/>
      <c r="B17" s="58" t="s">
        <v>114</v>
      </c>
      <c r="C17" s="58" t="s">
        <v>148</v>
      </c>
      <c r="D17" s="55">
        <v>100</v>
      </c>
      <c r="E17" s="58" t="s">
        <v>115</v>
      </c>
      <c r="F17" s="55">
        <v>105</v>
      </c>
      <c r="G17" s="58" t="s">
        <v>115</v>
      </c>
      <c r="H17" s="55">
        <v>105</v>
      </c>
      <c r="I17" s="58" t="s">
        <v>115</v>
      </c>
      <c r="J17" s="55">
        <v>100</v>
      </c>
      <c r="K17" s="58" t="s">
        <v>115</v>
      </c>
      <c r="L17" s="55">
        <v>105</v>
      </c>
      <c r="M17" s="56"/>
      <c r="N17" s="55"/>
    </row>
    <row r="18" spans="1:14" ht="60">
      <c r="A18" s="97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7"/>
      <c r="B19" s="56" t="s">
        <v>119</v>
      </c>
      <c r="C19" s="56" t="s">
        <v>120</v>
      </c>
      <c r="D19" s="55">
        <v>100</v>
      </c>
      <c r="E19" s="56" t="s">
        <v>142</v>
      </c>
      <c r="F19" s="106">
        <v>104</v>
      </c>
      <c r="G19" s="56" t="str">
        <f>E19</f>
        <v>使用品牌家具、家电；虽然使用较长时间，但功能正常，一般</v>
      </c>
      <c r="H19" s="106">
        <v>104</v>
      </c>
      <c r="I19" s="55" t="s">
        <v>101</v>
      </c>
      <c r="J19" s="55">
        <v>100</v>
      </c>
      <c r="K19" s="56" t="s">
        <v>143</v>
      </c>
      <c r="L19" s="106">
        <v>106</v>
      </c>
      <c r="M19" s="56" t="s">
        <v>121</v>
      </c>
      <c r="N19" s="55">
        <v>100</v>
      </c>
    </row>
    <row r="20" spans="1:14">
      <c r="A20" s="89" t="s">
        <v>122</v>
      </c>
      <c r="B20" s="89"/>
      <c r="C20" s="88" t="s">
        <v>123</v>
      </c>
      <c r="D20" s="88"/>
      <c r="E20" s="87">
        <f>E5</f>
        <v>29.23</v>
      </c>
      <c r="F20" s="87"/>
      <c r="G20" s="87">
        <f>G5</f>
        <v>27.16</v>
      </c>
      <c r="H20" s="87"/>
      <c r="I20" s="87">
        <f t="shared" ref="I20" si="0">I5</f>
        <v>97.111735724259049</v>
      </c>
      <c r="J20" s="87"/>
      <c r="K20" s="87">
        <f t="shared" ref="K20" si="1">K5</f>
        <v>26.29</v>
      </c>
      <c r="L20" s="87"/>
      <c r="M20" s="88">
        <f t="shared" ref="M20" si="2">M5</f>
        <v>86.965939736464648</v>
      </c>
      <c r="N20" s="88"/>
    </row>
    <row r="21" spans="1:14">
      <c r="A21" s="89" t="s">
        <v>124</v>
      </c>
      <c r="B21" s="89"/>
      <c r="C21" s="88" t="s">
        <v>123</v>
      </c>
      <c r="D21" s="88"/>
      <c r="E21" s="90">
        <f>ROUND(E20*POWER(100,COUNT(F6:F19))/PRODUCT(F6:F19),2)</f>
        <v>26.12</v>
      </c>
      <c r="F21" s="90"/>
      <c r="G21" s="90">
        <f>ROUND(G20*POWER(100,COUNT(H6:H19))/PRODUCT(H6:H19),2)</f>
        <v>22.48</v>
      </c>
      <c r="H21" s="90"/>
      <c r="I21" s="90">
        <f>ROUND(I20*POWER(100,COUNT(J6:J19))/PRODUCT(J6:J19),2)</f>
        <v>99.09</v>
      </c>
      <c r="J21" s="90"/>
      <c r="K21" s="90">
        <f>ROUND(K20*POWER(100,COUNT(L6:L19))/PRODUCT(L6:L19),2)</f>
        <v>21.34</v>
      </c>
      <c r="L21" s="90"/>
      <c r="M21" s="90">
        <f>ROUND(M20*POWER(100,COUNT(N6:N19))/PRODUCT(N6:N19),2)</f>
        <v>89.64</v>
      </c>
      <c r="N21" s="90"/>
    </row>
    <row r="22" spans="1:14" ht="14.25">
      <c r="A22" s="86" t="str">
        <f>CONCATENATE("估价对象比较价值=(",TEXT(E21,"G/通用格式"),"+",TEXT(G21,"G/通用格式"),"+",TEXT(K21,"G/通用格式"),")","/",3,"=",ROUND((E21+G21+K21)/3,2))</f>
        <v>估价对象比较价值=(26.12+22.48+21.34)/3=23.31</v>
      </c>
      <c r="B22" s="86"/>
      <c r="C22" s="86"/>
      <c r="D22" s="86"/>
      <c r="E22" s="86"/>
      <c r="F22" s="86"/>
      <c r="G22" s="86"/>
      <c r="H22" s="86"/>
      <c r="I22" s="86"/>
      <c r="J22" s="86"/>
      <c r="K22" s="60"/>
      <c r="L22" s="60"/>
    </row>
    <row r="24" spans="1:14">
      <c r="C24">
        <f>ROUND((E21+G21+K21)/3,2)</f>
        <v>23.31</v>
      </c>
      <c r="E24">
        <f>ROUND(E21/E20,4)</f>
        <v>0.89359999999999995</v>
      </c>
      <c r="G24">
        <f>ROUND(G21/G20,4)</f>
        <v>0.82769999999999999</v>
      </c>
      <c r="K24">
        <f>ROUND(K21/K20,4)</f>
        <v>0.81169999999999998</v>
      </c>
    </row>
    <row r="26" spans="1:14">
      <c r="E26">
        <f>E20*E24</f>
        <v>26.119927999999998</v>
      </c>
      <c r="G26">
        <f>G20*G24</f>
        <v>22.480332000000001</v>
      </c>
      <c r="K26" s="61">
        <f>K20*K24</f>
        <v>21.339592999999997</v>
      </c>
    </row>
  </sheetData>
  <mergeCells count="41">
    <mergeCell ref="A1:J1"/>
    <mergeCell ref="A3:B3"/>
    <mergeCell ref="C3:D3"/>
    <mergeCell ref="E3:F3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topLeftCell="A16" workbookViewId="0">
      <selection activeCell="L14" sqref="L14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</cols>
  <sheetData>
    <row r="1" spans="1:15">
      <c r="A1" s="101" t="s">
        <v>70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91" t="s">
        <v>71</v>
      </c>
      <c r="B3" s="92"/>
      <c r="C3" s="88" t="s">
        <v>72</v>
      </c>
      <c r="D3" s="88"/>
      <c r="E3" s="88" t="s">
        <v>73</v>
      </c>
      <c r="F3" s="88"/>
      <c r="G3" s="88" t="s">
        <v>74</v>
      </c>
      <c r="H3" s="88"/>
      <c r="I3" s="88" t="s">
        <v>75</v>
      </c>
      <c r="J3" s="88"/>
      <c r="K3" s="88" t="s">
        <v>76</v>
      </c>
      <c r="L3" s="88"/>
      <c r="M3" s="88" t="s">
        <v>77</v>
      </c>
      <c r="N3" s="88"/>
    </row>
    <row r="4" spans="1:15">
      <c r="A4" s="88" t="s">
        <v>78</v>
      </c>
      <c r="B4" s="88"/>
      <c r="C4" s="100" t="s">
        <v>149</v>
      </c>
      <c r="D4" s="92"/>
      <c r="E4" s="91" t="str">
        <f>中指数据及报告案例表!B75</f>
        <v>紫贵庄园</v>
      </c>
      <c r="F4" s="92"/>
      <c r="G4" s="91" t="str">
        <f>中指数据及报告案例表!F75</f>
        <v>都丽豪廷</v>
      </c>
      <c r="H4" s="92"/>
      <c r="I4" s="91" t="str">
        <f>[1]清枫华景园数据!C2</f>
        <v>清枫华景园</v>
      </c>
      <c r="J4" s="92"/>
      <c r="K4" s="91" t="str">
        <f>中指数据及报告案例表!J75</f>
        <v>渔阳花园</v>
      </c>
      <c r="L4" s="92"/>
      <c r="M4" s="91" t="str">
        <f>[1]清林苑数据!C2</f>
        <v>清林苑</v>
      </c>
      <c r="N4" s="92"/>
    </row>
    <row r="5" spans="1:15" ht="30" customHeight="1">
      <c r="A5" s="88" t="s">
        <v>79</v>
      </c>
      <c r="B5" s="88"/>
      <c r="C5" s="91" t="s">
        <v>80</v>
      </c>
      <c r="D5" s="92"/>
      <c r="E5" s="98">
        <f>中指数据及报告案例表!G72</f>
        <v>29.23</v>
      </c>
      <c r="F5" s="99"/>
      <c r="G5" s="98">
        <f>中指数据及报告案例表!D72</f>
        <v>27.16</v>
      </c>
      <c r="H5" s="99"/>
      <c r="I5" s="98">
        <f>[1]清枫华景园数据!I6</f>
        <v>97.111735724259049</v>
      </c>
      <c r="J5" s="99"/>
      <c r="K5" s="98">
        <f>中指数据及报告案例表!H72</f>
        <v>26.29</v>
      </c>
      <c r="L5" s="99"/>
      <c r="M5" s="91">
        <f>[1]清林苑数据!I6</f>
        <v>86.965939736464648</v>
      </c>
      <c r="N5" s="92"/>
    </row>
    <row r="6" spans="1:15" ht="24.75">
      <c r="A6" s="88" t="s">
        <v>81</v>
      </c>
      <c r="B6" s="88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8" t="s">
        <v>83</v>
      </c>
      <c r="B7" s="88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3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4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4"/>
      <c r="B10" s="56" t="s">
        <v>91</v>
      </c>
      <c r="C10" s="55" t="s">
        <v>87</v>
      </c>
      <c r="D10" s="55">
        <v>100</v>
      </c>
      <c r="E10" s="55" t="s">
        <v>87</v>
      </c>
      <c r="F10" s="55">
        <v>100</v>
      </c>
      <c r="G10" s="55" t="s">
        <v>87</v>
      </c>
      <c r="H10" s="55">
        <v>100</v>
      </c>
      <c r="I10" s="55" t="s">
        <v>92</v>
      </c>
      <c r="J10" s="55">
        <v>100</v>
      </c>
      <c r="K10" s="55" t="s">
        <v>87</v>
      </c>
      <c r="L10" s="55">
        <v>100</v>
      </c>
      <c r="M10" s="56" t="s">
        <v>93</v>
      </c>
      <c r="N10" s="55">
        <v>100</v>
      </c>
    </row>
    <row r="11" spans="1:15">
      <c r="A11" s="94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5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>
      <c r="A13" s="96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>
      <c r="A14" s="97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106">
        <f>远山嘉园!H14</f>
        <v>108</v>
      </c>
      <c r="I14" s="55" t="s">
        <v>105</v>
      </c>
      <c r="J14" s="55">
        <v>98</v>
      </c>
      <c r="K14" s="55" t="s">
        <v>144</v>
      </c>
      <c r="L14" s="106">
        <f>H14</f>
        <v>108</v>
      </c>
      <c r="M14" s="56" t="s">
        <v>106</v>
      </c>
      <c r="N14" s="55">
        <v>98</v>
      </c>
      <c r="O14" s="57"/>
    </row>
    <row r="15" spans="1:15" ht="48">
      <c r="A15" s="97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>
      <c r="A16" s="97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7"/>
      <c r="B17" s="58" t="s">
        <v>114</v>
      </c>
      <c r="C17" s="58" t="s">
        <v>115</v>
      </c>
      <c r="D17" s="55">
        <v>100</v>
      </c>
      <c r="E17" s="58" t="s">
        <v>115</v>
      </c>
      <c r="F17" s="55">
        <v>100</v>
      </c>
      <c r="G17" s="58" t="s">
        <v>115</v>
      </c>
      <c r="H17" s="55">
        <v>100</v>
      </c>
      <c r="I17" s="58" t="s">
        <v>115</v>
      </c>
      <c r="J17" s="55">
        <v>100</v>
      </c>
      <c r="K17" s="58" t="s">
        <v>115</v>
      </c>
      <c r="L17" s="55">
        <v>100</v>
      </c>
      <c r="M17" s="56"/>
      <c r="N17" s="55"/>
    </row>
    <row r="18" spans="1:14" ht="60">
      <c r="A18" s="97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7"/>
      <c r="B19" s="56" t="s">
        <v>119</v>
      </c>
      <c r="C19" s="56" t="s">
        <v>150</v>
      </c>
      <c r="D19" s="55">
        <v>100</v>
      </c>
      <c r="E19" s="56" t="s">
        <v>142</v>
      </c>
      <c r="F19" s="106">
        <v>102</v>
      </c>
      <c r="G19" s="56" t="str">
        <f>E19</f>
        <v>使用品牌家具、家电；虽然使用较长时间，但功能正常，一般</v>
      </c>
      <c r="H19" s="106">
        <v>102</v>
      </c>
      <c r="I19" s="55" t="s">
        <v>101</v>
      </c>
      <c r="J19" s="55">
        <v>100</v>
      </c>
      <c r="K19" s="56" t="s">
        <v>143</v>
      </c>
      <c r="L19" s="106">
        <v>104</v>
      </c>
      <c r="M19" s="56" t="s">
        <v>121</v>
      </c>
      <c r="N19" s="55">
        <v>100</v>
      </c>
    </row>
    <row r="20" spans="1:14">
      <c r="A20" s="89" t="s">
        <v>122</v>
      </c>
      <c r="B20" s="89"/>
      <c r="C20" s="88" t="s">
        <v>123</v>
      </c>
      <c r="D20" s="88"/>
      <c r="E20" s="87">
        <f>E5</f>
        <v>29.23</v>
      </c>
      <c r="F20" s="87"/>
      <c r="G20" s="87">
        <f>G5</f>
        <v>27.16</v>
      </c>
      <c r="H20" s="87"/>
      <c r="I20" s="87">
        <f t="shared" ref="I20" si="0">I5</f>
        <v>97.111735724259049</v>
      </c>
      <c r="J20" s="87"/>
      <c r="K20" s="87">
        <f t="shared" ref="K20" si="1">K5</f>
        <v>26.29</v>
      </c>
      <c r="L20" s="87"/>
      <c r="M20" s="88">
        <f t="shared" ref="M20" si="2">M5</f>
        <v>86.965939736464648</v>
      </c>
      <c r="N20" s="88"/>
    </row>
    <row r="21" spans="1:14">
      <c r="A21" s="89" t="s">
        <v>124</v>
      </c>
      <c r="B21" s="89"/>
      <c r="C21" s="88" t="s">
        <v>123</v>
      </c>
      <c r="D21" s="88"/>
      <c r="E21" s="90">
        <f>ROUND(E20*POWER(100,COUNT(F6:F19))/PRODUCT(F6:F19),2)</f>
        <v>28.95</v>
      </c>
      <c r="F21" s="90"/>
      <c r="G21" s="90">
        <f>ROUND(G20*POWER(100,COUNT(H6:H19))/PRODUCT(H6:H19),2)</f>
        <v>24.9</v>
      </c>
      <c r="H21" s="90"/>
      <c r="I21" s="90">
        <f>ROUND(I20*POWER(100,COUNT(J6:J19))/PRODUCT(J6:J19),2)</f>
        <v>99.09</v>
      </c>
      <c r="J21" s="90"/>
      <c r="K21" s="90">
        <f>ROUND(K20*POWER(100,COUNT(L6:L19))/PRODUCT(L6:L19),2)</f>
        <v>23.64</v>
      </c>
      <c r="L21" s="90"/>
      <c r="M21" s="90">
        <f>ROUND(M20*POWER(100,COUNT(N6:N19))/PRODUCT(N6:N19),2)</f>
        <v>89.64</v>
      </c>
      <c r="N21" s="90"/>
    </row>
    <row r="22" spans="1:14" ht="14.25">
      <c r="A22" s="86" t="str">
        <f>CONCATENATE("估价对象比较价值=(",TEXT(E21,"G/通用格式"),"+",TEXT(G21,"G/通用格式"),"+",TEXT(K21,"G/通用格式"),")","/",3,"=",ROUND((E21+G21+K21)/3,2))</f>
        <v>估价对象比较价值=(28.95+24.9+23.64)/3=25.83</v>
      </c>
      <c r="B22" s="86"/>
      <c r="C22" s="86"/>
      <c r="D22" s="86"/>
      <c r="E22" s="86"/>
      <c r="F22" s="86"/>
      <c r="G22" s="86"/>
      <c r="H22" s="86"/>
      <c r="I22" s="86"/>
      <c r="J22" s="86"/>
      <c r="K22" s="60"/>
      <c r="L22" s="60"/>
    </row>
    <row r="24" spans="1:14">
      <c r="C24">
        <f>ROUND((E21+G21+K21)/3,2)</f>
        <v>25.83</v>
      </c>
      <c r="E24" s="79">
        <f>ROUND(E21/E20,4)</f>
        <v>0.99039999999999995</v>
      </c>
      <c r="G24">
        <f>ROUND(G21/G20,4)</f>
        <v>0.91679999999999995</v>
      </c>
      <c r="K24">
        <f>ROUND(K21/K20,4)</f>
        <v>0.8992</v>
      </c>
    </row>
    <row r="26" spans="1:14">
      <c r="E26">
        <f>E20*E24</f>
        <v>28.949392</v>
      </c>
      <c r="G26">
        <f>G20*G24</f>
        <v>24.900288</v>
      </c>
      <c r="K26" s="61">
        <f>K20*K24</f>
        <v>23.639968</v>
      </c>
    </row>
  </sheetData>
  <mergeCells count="41">
    <mergeCell ref="A1:J1"/>
    <mergeCell ref="A3:B3"/>
    <mergeCell ref="C3:D3"/>
    <mergeCell ref="E3:F3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topLeftCell="A16" workbookViewId="0">
      <selection activeCell="L14" sqref="L14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</cols>
  <sheetData>
    <row r="1" spans="1:15">
      <c r="A1" s="101" t="s">
        <v>70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91" t="s">
        <v>71</v>
      </c>
      <c r="B3" s="92"/>
      <c r="C3" s="88" t="s">
        <v>72</v>
      </c>
      <c r="D3" s="88"/>
      <c r="E3" s="88" t="s">
        <v>73</v>
      </c>
      <c r="F3" s="88"/>
      <c r="G3" s="88" t="s">
        <v>74</v>
      </c>
      <c r="H3" s="88"/>
      <c r="I3" s="88" t="s">
        <v>75</v>
      </c>
      <c r="J3" s="88"/>
      <c r="K3" s="88" t="s">
        <v>76</v>
      </c>
      <c r="L3" s="88"/>
      <c r="M3" s="88" t="s">
        <v>77</v>
      </c>
      <c r="N3" s="88"/>
    </row>
    <row r="4" spans="1:15">
      <c r="A4" s="88" t="s">
        <v>78</v>
      </c>
      <c r="B4" s="88"/>
      <c r="C4" s="100" t="s">
        <v>152</v>
      </c>
      <c r="D4" s="92"/>
      <c r="E4" s="91" t="str">
        <f>中指数据及报告案例表!B75</f>
        <v>紫贵庄园</v>
      </c>
      <c r="F4" s="92"/>
      <c r="G4" s="91" t="str">
        <f>中指数据及报告案例表!F75</f>
        <v>都丽豪廷</v>
      </c>
      <c r="H4" s="92"/>
      <c r="I4" s="91" t="str">
        <f>[1]清枫华景园数据!C2</f>
        <v>清枫华景园</v>
      </c>
      <c r="J4" s="92"/>
      <c r="K4" s="91" t="str">
        <f>中指数据及报告案例表!J75</f>
        <v>渔阳花园</v>
      </c>
      <c r="L4" s="92"/>
      <c r="M4" s="91" t="str">
        <f>[1]清林苑数据!C2</f>
        <v>清林苑</v>
      </c>
      <c r="N4" s="92"/>
    </row>
    <row r="5" spans="1:15" ht="30" customHeight="1">
      <c r="A5" s="88" t="s">
        <v>79</v>
      </c>
      <c r="B5" s="88"/>
      <c r="C5" s="91" t="s">
        <v>80</v>
      </c>
      <c r="D5" s="92"/>
      <c r="E5" s="98">
        <f>中指数据及报告案例表!G72</f>
        <v>29.23</v>
      </c>
      <c r="F5" s="99"/>
      <c r="G5" s="98">
        <f>中指数据及报告案例表!D72</f>
        <v>27.16</v>
      </c>
      <c r="H5" s="99"/>
      <c r="I5" s="98">
        <f>[1]清枫华景园数据!I6</f>
        <v>97.111735724259049</v>
      </c>
      <c r="J5" s="99"/>
      <c r="K5" s="98">
        <f>中指数据及报告案例表!H72</f>
        <v>26.29</v>
      </c>
      <c r="L5" s="99"/>
      <c r="M5" s="91">
        <f>[1]清林苑数据!I6</f>
        <v>86.965939736464648</v>
      </c>
      <c r="N5" s="92"/>
    </row>
    <row r="6" spans="1:15" ht="24.75">
      <c r="A6" s="88" t="s">
        <v>81</v>
      </c>
      <c r="B6" s="88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8" t="s">
        <v>83</v>
      </c>
      <c r="B7" s="88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3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4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4"/>
      <c r="B10" s="56" t="s">
        <v>91</v>
      </c>
      <c r="C10" s="55" t="s">
        <v>87</v>
      </c>
      <c r="D10" s="55">
        <v>100</v>
      </c>
      <c r="E10" s="55" t="s">
        <v>87</v>
      </c>
      <c r="F10" s="55">
        <v>100</v>
      </c>
      <c r="G10" s="55" t="s">
        <v>87</v>
      </c>
      <c r="H10" s="55">
        <v>100</v>
      </c>
      <c r="I10" s="55" t="s">
        <v>92</v>
      </c>
      <c r="J10" s="55">
        <v>100</v>
      </c>
      <c r="K10" s="55" t="s">
        <v>87</v>
      </c>
      <c r="L10" s="55">
        <v>100</v>
      </c>
      <c r="M10" s="56" t="s">
        <v>93</v>
      </c>
      <c r="N10" s="55">
        <v>100</v>
      </c>
    </row>
    <row r="11" spans="1:15">
      <c r="A11" s="94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5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>
      <c r="A13" s="96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>
      <c r="A14" s="97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106">
        <f>远山嘉园!H14</f>
        <v>108</v>
      </c>
      <c r="I14" s="55" t="s">
        <v>105</v>
      </c>
      <c r="J14" s="55">
        <v>98</v>
      </c>
      <c r="K14" s="55" t="s">
        <v>144</v>
      </c>
      <c r="L14" s="106">
        <f>H14</f>
        <v>108</v>
      </c>
      <c r="M14" s="56" t="s">
        <v>106</v>
      </c>
      <c r="N14" s="55">
        <v>98</v>
      </c>
      <c r="O14" s="57"/>
    </row>
    <row r="15" spans="1:15" ht="48">
      <c r="A15" s="97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>
      <c r="A16" s="97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7"/>
      <c r="B17" s="58" t="s">
        <v>114</v>
      </c>
      <c r="C17" s="58" t="s">
        <v>115</v>
      </c>
      <c r="D17" s="55">
        <v>100</v>
      </c>
      <c r="E17" s="58" t="s">
        <v>115</v>
      </c>
      <c r="F17" s="55">
        <v>100</v>
      </c>
      <c r="G17" s="58" t="s">
        <v>115</v>
      </c>
      <c r="H17" s="55">
        <v>100</v>
      </c>
      <c r="I17" s="58" t="s">
        <v>115</v>
      </c>
      <c r="J17" s="55">
        <v>100</v>
      </c>
      <c r="K17" s="58" t="s">
        <v>115</v>
      </c>
      <c r="L17" s="55">
        <v>100</v>
      </c>
      <c r="M17" s="56"/>
      <c r="N17" s="55"/>
    </row>
    <row r="18" spans="1:14" ht="60">
      <c r="A18" s="97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7"/>
      <c r="B19" s="56" t="s">
        <v>119</v>
      </c>
      <c r="C19" s="56" t="s">
        <v>120</v>
      </c>
      <c r="D19" s="55">
        <v>100</v>
      </c>
      <c r="E19" s="56" t="s">
        <v>142</v>
      </c>
      <c r="F19" s="106">
        <v>104</v>
      </c>
      <c r="G19" s="56" t="str">
        <f>E19</f>
        <v>使用品牌家具、家电；虽然使用较长时间，但功能正常，一般</v>
      </c>
      <c r="H19" s="106">
        <v>104</v>
      </c>
      <c r="I19" s="55" t="s">
        <v>101</v>
      </c>
      <c r="J19" s="55">
        <v>100</v>
      </c>
      <c r="K19" s="56" t="s">
        <v>143</v>
      </c>
      <c r="L19" s="106">
        <v>106</v>
      </c>
      <c r="M19" s="56" t="s">
        <v>121</v>
      </c>
      <c r="N19" s="55">
        <v>100</v>
      </c>
    </row>
    <row r="20" spans="1:14">
      <c r="A20" s="89" t="s">
        <v>122</v>
      </c>
      <c r="B20" s="89"/>
      <c r="C20" s="88" t="s">
        <v>123</v>
      </c>
      <c r="D20" s="88"/>
      <c r="E20" s="87">
        <f>E5</f>
        <v>29.23</v>
      </c>
      <c r="F20" s="87"/>
      <c r="G20" s="87">
        <f>G5</f>
        <v>27.16</v>
      </c>
      <c r="H20" s="87"/>
      <c r="I20" s="87">
        <f t="shared" ref="I20" si="0">I5</f>
        <v>97.111735724259049</v>
      </c>
      <c r="J20" s="87"/>
      <c r="K20" s="87">
        <f t="shared" ref="K20" si="1">K5</f>
        <v>26.29</v>
      </c>
      <c r="L20" s="87"/>
      <c r="M20" s="88">
        <f t="shared" ref="M20" si="2">M5</f>
        <v>86.965939736464648</v>
      </c>
      <c r="N20" s="88"/>
    </row>
    <row r="21" spans="1:14">
      <c r="A21" s="89" t="s">
        <v>124</v>
      </c>
      <c r="B21" s="89"/>
      <c r="C21" s="88" t="s">
        <v>123</v>
      </c>
      <c r="D21" s="88"/>
      <c r="E21" s="90">
        <f>ROUND(E20*POWER(100,COUNT(F6:F19))/PRODUCT(F6:F19),2)</f>
        <v>28.39</v>
      </c>
      <c r="F21" s="90"/>
      <c r="G21" s="90">
        <f>ROUND(G20*POWER(100,COUNT(H6:H19))/PRODUCT(H6:H19),2)</f>
        <v>24.43</v>
      </c>
      <c r="H21" s="90"/>
      <c r="I21" s="90">
        <f>ROUND(I20*POWER(100,COUNT(J6:J19))/PRODUCT(J6:J19),2)</f>
        <v>99.09</v>
      </c>
      <c r="J21" s="90"/>
      <c r="K21" s="90">
        <f>ROUND(K20*POWER(100,COUNT(L6:L19))/PRODUCT(L6:L19),2)</f>
        <v>23.2</v>
      </c>
      <c r="L21" s="90"/>
      <c r="M21" s="90">
        <f>ROUND(M20*POWER(100,COUNT(N6:N19))/PRODUCT(N6:N19),2)</f>
        <v>89.64</v>
      </c>
      <c r="N21" s="90"/>
    </row>
    <row r="22" spans="1:14" ht="14.25">
      <c r="A22" s="86" t="str">
        <f>CONCATENATE("估价对象比较价值=(",TEXT(E21,"G/通用格式"),"+",TEXT(G21,"G/通用格式"),"+",TEXT(K21,"G/通用格式"),")","/",3,"=",ROUND((E21+G21+K21)/3,2))</f>
        <v>估价对象比较价值=(28.39+24.43+23.2)/3=25.34</v>
      </c>
      <c r="B22" s="86"/>
      <c r="C22" s="86"/>
      <c r="D22" s="86"/>
      <c r="E22" s="86"/>
      <c r="F22" s="86"/>
      <c r="G22" s="86"/>
      <c r="H22" s="86"/>
      <c r="I22" s="86"/>
      <c r="J22" s="86"/>
      <c r="K22" s="60"/>
      <c r="L22" s="60"/>
    </row>
    <row r="24" spans="1:14">
      <c r="C24">
        <f>ROUND((E21+G21+K21)/3,2)</f>
        <v>25.34</v>
      </c>
      <c r="E24">
        <f>ROUND(E21/E20,4)</f>
        <v>0.97130000000000005</v>
      </c>
      <c r="G24">
        <f>ROUND(G21/G20,4)</f>
        <v>0.89949999999999997</v>
      </c>
      <c r="K24">
        <f>ROUND(K21/K20,4)</f>
        <v>0.88249999999999995</v>
      </c>
    </row>
    <row r="26" spans="1:14">
      <c r="E26">
        <f>E20*E24</f>
        <v>28.391099000000001</v>
      </c>
      <c r="G26">
        <f>G20*G24</f>
        <v>24.430419999999998</v>
      </c>
      <c r="K26" s="61">
        <f>K20*K24</f>
        <v>23.200924999999998</v>
      </c>
    </row>
  </sheetData>
  <mergeCells count="41">
    <mergeCell ref="A1:J1"/>
    <mergeCell ref="A3:B3"/>
    <mergeCell ref="C3:D3"/>
    <mergeCell ref="E3:F3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6"/>
  <sheetViews>
    <sheetView topLeftCell="B4" workbookViewId="0">
      <selection activeCell="R11" sqref="R11:R14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  <col min="20" max="20" width="13" bestFit="1" customWidth="1"/>
    <col min="21" max="21" width="11" bestFit="1" customWidth="1"/>
  </cols>
  <sheetData>
    <row r="1" spans="1:21">
      <c r="A1" s="101" t="s">
        <v>70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2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21">
      <c r="A3" s="91" t="s">
        <v>71</v>
      </c>
      <c r="B3" s="92"/>
      <c r="C3" s="88" t="s">
        <v>72</v>
      </c>
      <c r="D3" s="88"/>
      <c r="E3" s="88" t="s">
        <v>73</v>
      </c>
      <c r="F3" s="88"/>
      <c r="G3" s="88" t="s">
        <v>74</v>
      </c>
      <c r="H3" s="88"/>
      <c r="I3" s="88" t="s">
        <v>75</v>
      </c>
      <c r="J3" s="88"/>
      <c r="K3" s="88" t="s">
        <v>76</v>
      </c>
      <c r="L3" s="88"/>
      <c r="M3" s="88" t="s">
        <v>77</v>
      </c>
      <c r="N3" s="88"/>
    </row>
    <row r="4" spans="1:21">
      <c r="A4" s="88" t="s">
        <v>78</v>
      </c>
      <c r="B4" s="88"/>
      <c r="C4" s="100" t="s">
        <v>151</v>
      </c>
      <c r="D4" s="92"/>
      <c r="E4" s="91" t="str">
        <f>中指数据及报告案例表!B75</f>
        <v>紫贵庄园</v>
      </c>
      <c r="F4" s="92"/>
      <c r="G4" s="91" t="str">
        <f>中指数据及报告案例表!F75</f>
        <v>都丽豪廷</v>
      </c>
      <c r="H4" s="92"/>
      <c r="I4" s="91" t="str">
        <f>[1]清枫华景园数据!C2</f>
        <v>清枫华景园</v>
      </c>
      <c r="J4" s="92"/>
      <c r="K4" s="91" t="str">
        <f>中指数据及报告案例表!J75</f>
        <v>渔阳花园</v>
      </c>
      <c r="L4" s="92"/>
      <c r="M4" s="91" t="str">
        <f>[1]清林苑数据!C2</f>
        <v>清林苑</v>
      </c>
      <c r="N4" s="92"/>
    </row>
    <row r="5" spans="1:21" ht="30" customHeight="1">
      <c r="A5" s="88" t="s">
        <v>79</v>
      </c>
      <c r="B5" s="88"/>
      <c r="C5" s="91" t="s">
        <v>80</v>
      </c>
      <c r="D5" s="92"/>
      <c r="E5" s="98">
        <f>中指数据及报告案例表!G72</f>
        <v>29.23</v>
      </c>
      <c r="F5" s="99"/>
      <c r="G5" s="98">
        <f>中指数据及报告案例表!D72</f>
        <v>27.16</v>
      </c>
      <c r="H5" s="99"/>
      <c r="I5" s="98">
        <f>[1]清枫华景园数据!I6</f>
        <v>97.111735724259049</v>
      </c>
      <c r="J5" s="99"/>
      <c r="K5" s="98">
        <f>中指数据及报告案例表!H72</f>
        <v>26.29</v>
      </c>
      <c r="L5" s="99"/>
      <c r="M5" s="91">
        <f>[1]清林苑数据!I6</f>
        <v>86.965939736464648</v>
      </c>
      <c r="N5" s="92"/>
    </row>
    <row r="6" spans="1:21" ht="24.75">
      <c r="A6" s="88" t="s">
        <v>81</v>
      </c>
      <c r="B6" s="88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21">
      <c r="A7" s="88" t="s">
        <v>83</v>
      </c>
      <c r="B7" s="88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21" ht="24">
      <c r="A8" s="93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f>F8</f>
        <v>100</v>
      </c>
      <c r="I8" s="55" t="s">
        <v>87</v>
      </c>
      <c r="J8" s="55">
        <v>100</v>
      </c>
      <c r="K8" s="55" t="s">
        <v>88</v>
      </c>
      <c r="L8" s="55">
        <f>F8</f>
        <v>100</v>
      </c>
      <c r="M8" s="55"/>
      <c r="N8" s="55"/>
    </row>
    <row r="9" spans="1:21">
      <c r="A9" s="94"/>
      <c r="B9" s="56" t="s">
        <v>89</v>
      </c>
      <c r="C9" s="56" t="s">
        <v>153</v>
      </c>
      <c r="D9" s="55">
        <v>100</v>
      </c>
      <c r="E9" s="55" t="s">
        <v>87</v>
      </c>
      <c r="F9" s="55">
        <v>102</v>
      </c>
      <c r="G9" s="55" t="s">
        <v>87</v>
      </c>
      <c r="H9" s="55">
        <f>F9</f>
        <v>102</v>
      </c>
      <c r="I9" s="55" t="s">
        <v>87</v>
      </c>
      <c r="J9" s="55">
        <v>100</v>
      </c>
      <c r="K9" s="55" t="s">
        <v>88</v>
      </c>
      <c r="L9" s="55">
        <f>F9</f>
        <v>102</v>
      </c>
      <c r="M9" s="56" t="s">
        <v>90</v>
      </c>
      <c r="N9" s="55">
        <v>100</v>
      </c>
    </row>
    <row r="10" spans="1:21">
      <c r="A10" s="94"/>
      <c r="B10" s="56" t="s">
        <v>91</v>
      </c>
      <c r="C10" s="56" t="s">
        <v>154</v>
      </c>
      <c r="D10" s="55">
        <v>100</v>
      </c>
      <c r="E10" s="55" t="s">
        <v>87</v>
      </c>
      <c r="F10" s="55">
        <v>107</v>
      </c>
      <c r="G10" s="55" t="s">
        <v>87</v>
      </c>
      <c r="H10" s="55">
        <f>F10</f>
        <v>107</v>
      </c>
      <c r="I10" s="55" t="s">
        <v>92</v>
      </c>
      <c r="J10" s="55">
        <v>100</v>
      </c>
      <c r="K10" s="55" t="s">
        <v>87</v>
      </c>
      <c r="L10" s="55">
        <f>F10</f>
        <v>107</v>
      </c>
      <c r="M10" s="56" t="s">
        <v>93</v>
      </c>
      <c r="N10" s="55">
        <v>100</v>
      </c>
      <c r="Q10" s="77"/>
      <c r="R10" s="77"/>
      <c r="S10" s="77" t="s">
        <v>159</v>
      </c>
      <c r="T10" s="77" t="s">
        <v>160</v>
      </c>
      <c r="U10" s="77" t="s">
        <v>162</v>
      </c>
    </row>
    <row r="11" spans="1:21">
      <c r="A11" s="94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  <c r="Q11" s="77" t="s">
        <v>156</v>
      </c>
      <c r="R11" s="77">
        <f>远山嘉园!C24</f>
        <v>23.31</v>
      </c>
      <c r="S11" s="77">
        <v>656</v>
      </c>
      <c r="T11" s="78">
        <f>AVERAGE(R11:R14)</f>
        <v>24.484999999999999</v>
      </c>
      <c r="U11" s="77">
        <f>ROUND(R11*S11/S15+R12*S12/S15+R13*S13/S15+R14*S14/S15,2)</f>
        <v>24.19</v>
      </c>
    </row>
    <row r="12" spans="1:21" ht="60">
      <c r="A12" s="95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  <c r="Q12" s="77" t="s">
        <v>149</v>
      </c>
      <c r="R12" s="77">
        <f>天成开元!C24</f>
        <v>25.83</v>
      </c>
      <c r="S12" s="77">
        <v>113</v>
      </c>
      <c r="T12" s="77"/>
      <c r="U12" s="77"/>
    </row>
    <row r="13" spans="1:21" ht="36">
      <c r="A13" s="96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  <c r="Q13" s="77" t="s">
        <v>157</v>
      </c>
      <c r="R13" s="77">
        <f>燕谷嘉园!C24</f>
        <v>25.34</v>
      </c>
      <c r="S13" s="77">
        <v>393</v>
      </c>
      <c r="T13" s="77"/>
      <c r="U13" s="77"/>
    </row>
    <row r="14" spans="1:21" ht="48">
      <c r="A14" s="97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106">
        <f>远山嘉园!H14</f>
        <v>108</v>
      </c>
      <c r="I14" s="55" t="s">
        <v>105</v>
      </c>
      <c r="J14" s="55">
        <v>98</v>
      </c>
      <c r="K14" s="55" t="s">
        <v>144</v>
      </c>
      <c r="L14" s="106">
        <f>H14</f>
        <v>108</v>
      </c>
      <c r="M14" s="56" t="s">
        <v>106</v>
      </c>
      <c r="N14" s="55">
        <v>98</v>
      </c>
      <c r="O14" s="57"/>
      <c r="Q14" s="77" t="s">
        <v>158</v>
      </c>
      <c r="R14" s="77">
        <f>C24</f>
        <v>23.46</v>
      </c>
      <c r="S14" s="77">
        <v>86</v>
      </c>
      <c r="T14" s="77"/>
      <c r="U14" s="77"/>
    </row>
    <row r="15" spans="1:21" ht="48">
      <c r="A15" s="97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  <c r="Q15" s="102" t="s">
        <v>161</v>
      </c>
      <c r="R15" s="103"/>
      <c r="S15" s="77">
        <f>SUM(S11:S14)</f>
        <v>1248</v>
      </c>
      <c r="T15" s="77"/>
      <c r="U15" s="77"/>
    </row>
    <row r="16" spans="1:21" ht="60">
      <c r="A16" s="97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7"/>
      <c r="B17" s="58" t="s">
        <v>114</v>
      </c>
      <c r="C17" s="58" t="s">
        <v>148</v>
      </c>
      <c r="D17" s="55">
        <v>100</v>
      </c>
      <c r="E17" s="58" t="s">
        <v>115</v>
      </c>
      <c r="F17" s="55">
        <v>105</v>
      </c>
      <c r="G17" s="58" t="s">
        <v>115</v>
      </c>
      <c r="H17" s="55">
        <v>105</v>
      </c>
      <c r="I17" s="58" t="s">
        <v>115</v>
      </c>
      <c r="J17" s="55">
        <v>100</v>
      </c>
      <c r="K17" s="58" t="s">
        <v>115</v>
      </c>
      <c r="L17" s="55">
        <v>105</v>
      </c>
      <c r="M17" s="56"/>
      <c r="N17" s="55"/>
    </row>
    <row r="18" spans="1:14" ht="60">
      <c r="A18" s="97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7"/>
      <c r="B19" s="56" t="s">
        <v>119</v>
      </c>
      <c r="C19" s="56" t="s">
        <v>155</v>
      </c>
      <c r="D19" s="55">
        <v>100</v>
      </c>
      <c r="E19" s="56" t="s">
        <v>142</v>
      </c>
      <c r="F19" s="106">
        <v>98</v>
      </c>
      <c r="G19" s="56" t="str">
        <f>E19</f>
        <v>使用品牌家具、家电；虽然使用较长时间，但功能正常，一般</v>
      </c>
      <c r="H19" s="106">
        <v>98</v>
      </c>
      <c r="I19" s="55" t="s">
        <v>101</v>
      </c>
      <c r="J19" s="55">
        <v>100</v>
      </c>
      <c r="K19" s="56" t="s">
        <v>143</v>
      </c>
      <c r="L19" s="55">
        <v>100</v>
      </c>
      <c r="M19" s="56" t="s">
        <v>121</v>
      </c>
      <c r="N19" s="55">
        <v>100</v>
      </c>
    </row>
    <row r="20" spans="1:14">
      <c r="A20" s="89" t="s">
        <v>122</v>
      </c>
      <c r="B20" s="89"/>
      <c r="C20" s="88" t="s">
        <v>123</v>
      </c>
      <c r="D20" s="88"/>
      <c r="E20" s="87">
        <f>E5</f>
        <v>29.23</v>
      </c>
      <c r="F20" s="87"/>
      <c r="G20" s="87">
        <f>G5</f>
        <v>27.16</v>
      </c>
      <c r="H20" s="87"/>
      <c r="I20" s="87">
        <f t="shared" ref="I20" si="0">I5</f>
        <v>97.111735724259049</v>
      </c>
      <c r="J20" s="87"/>
      <c r="K20" s="87">
        <f t="shared" ref="K20" si="1">K5</f>
        <v>26.29</v>
      </c>
      <c r="L20" s="87"/>
      <c r="M20" s="88">
        <f t="shared" ref="M20" si="2">M5</f>
        <v>86.965939736464648</v>
      </c>
      <c r="N20" s="88"/>
    </row>
    <row r="21" spans="1:14">
      <c r="A21" s="89" t="s">
        <v>124</v>
      </c>
      <c r="B21" s="89"/>
      <c r="C21" s="88" t="s">
        <v>123</v>
      </c>
      <c r="D21" s="88"/>
      <c r="E21" s="90">
        <f>ROUND(E20*POWER(100,COUNT(F6:F19))/PRODUCT(F6:F19),2)</f>
        <v>26.29</v>
      </c>
      <c r="F21" s="90"/>
      <c r="G21" s="90">
        <f>ROUND(G20*POWER(100,COUNT(H6:H19))/PRODUCT(H6:H19),2)</f>
        <v>22.62</v>
      </c>
      <c r="H21" s="90"/>
      <c r="I21" s="90">
        <f>ROUND(I20*POWER(100,COUNT(J6:J19))/PRODUCT(J6:J19),2)</f>
        <v>99.09</v>
      </c>
      <c r="J21" s="90"/>
      <c r="K21" s="90">
        <f>ROUND(K20*POWER(100,COUNT(L6:L19))/PRODUCT(L6:L19),2)</f>
        <v>21.46</v>
      </c>
      <c r="L21" s="90"/>
      <c r="M21" s="90">
        <f>ROUND(M20*POWER(100,COUNT(N6:N19))/PRODUCT(N6:N19),2)</f>
        <v>89.64</v>
      </c>
      <c r="N21" s="90"/>
    </row>
    <row r="22" spans="1:14" ht="14.25">
      <c r="A22" s="86" t="str">
        <f>CONCATENATE("估价对象比较价值=(",TEXT(E21,"G/通用格式"),"+",TEXT(G21,"G/通用格式"),"+",TEXT(K21,"G/通用格式"),")","/",3,"=",ROUND((E21+G21+K21)/3,2))</f>
        <v>估价对象比较价值=(26.29+22.62+21.46)/3=23.46</v>
      </c>
      <c r="B22" s="86"/>
      <c r="C22" s="86"/>
      <c r="D22" s="86"/>
      <c r="E22" s="86"/>
      <c r="F22" s="86"/>
      <c r="G22" s="86"/>
      <c r="H22" s="86"/>
      <c r="I22" s="86"/>
      <c r="J22" s="86"/>
      <c r="K22" s="60"/>
      <c r="L22" s="60"/>
    </row>
    <row r="24" spans="1:14">
      <c r="C24">
        <f>ROUND((E21+G21+K21)/3,2)</f>
        <v>23.46</v>
      </c>
      <c r="E24">
        <f>ROUND(E21/E20,4)</f>
        <v>0.89939999999999998</v>
      </c>
      <c r="G24">
        <f>ROUND(G21/G20,4)</f>
        <v>0.83279999999999998</v>
      </c>
      <c r="K24">
        <f>ROUND(K21/K20,4)</f>
        <v>0.81630000000000003</v>
      </c>
    </row>
    <row r="26" spans="1:14">
      <c r="E26">
        <f>E20*E24</f>
        <v>26.289462</v>
      </c>
      <c r="G26">
        <f>G20*G24</f>
        <v>22.618848</v>
      </c>
      <c r="K26" s="61">
        <f>K20*K24</f>
        <v>21.460526999999999</v>
      </c>
    </row>
  </sheetData>
  <mergeCells count="42">
    <mergeCell ref="A1:J1"/>
    <mergeCell ref="A3:B3"/>
    <mergeCell ref="C3:D3"/>
    <mergeCell ref="E3:F3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A22:J22"/>
    <mergeCell ref="Q15:R15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tabSelected="1" workbookViewId="0">
      <selection activeCell="Q21" sqref="Q21"/>
    </sheetView>
  </sheetViews>
  <sheetFormatPr defaultColWidth="9" defaultRowHeight="13.5"/>
  <cols>
    <col min="3" max="3" width="10.75" customWidth="1"/>
    <col min="5" max="5" width="10.75" customWidth="1"/>
    <col min="7" max="7" width="11.25" hidden="1" customWidth="1"/>
    <col min="8" max="8" width="0" hidden="1" customWidth="1"/>
    <col min="9" max="9" width="12" hidden="1" customWidth="1"/>
    <col min="10" max="10" width="9" hidden="1" customWidth="1"/>
    <col min="11" max="11" width="11.25" hidden="1" customWidth="1"/>
    <col min="12" max="12" width="0" hidden="1" customWidth="1"/>
    <col min="13" max="13" width="12" hidden="1" customWidth="1"/>
    <col min="14" max="14" width="9" hidden="1" customWidth="1"/>
  </cols>
  <sheetData>
    <row r="1" spans="1:15">
      <c r="A1" s="101" t="s">
        <v>70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91" t="s">
        <v>71</v>
      </c>
      <c r="B3" s="92"/>
      <c r="C3" s="104" t="s">
        <v>163</v>
      </c>
      <c r="D3" s="88"/>
      <c r="E3" s="88" t="s">
        <v>165</v>
      </c>
      <c r="F3" s="88"/>
      <c r="G3" s="88" t="s">
        <v>74</v>
      </c>
      <c r="H3" s="88"/>
      <c r="I3" s="88" t="s">
        <v>75</v>
      </c>
      <c r="J3" s="88"/>
      <c r="K3" s="88" t="s">
        <v>76</v>
      </c>
      <c r="L3" s="88"/>
      <c r="M3" s="88" t="s">
        <v>77</v>
      </c>
      <c r="N3" s="88"/>
    </row>
    <row r="4" spans="1:15">
      <c r="A4" s="104" t="s">
        <v>164</v>
      </c>
      <c r="B4" s="88"/>
      <c r="C4" s="100" t="s">
        <v>166</v>
      </c>
      <c r="D4" s="92"/>
      <c r="E4" s="105" t="s">
        <v>167</v>
      </c>
      <c r="F4" s="92"/>
      <c r="G4" s="91" t="str">
        <f>中指数据及报告案例表!F75</f>
        <v>都丽豪廷</v>
      </c>
      <c r="H4" s="92"/>
      <c r="I4" s="91" t="str">
        <f>[1]清枫华景园数据!C2</f>
        <v>清枫华景园</v>
      </c>
      <c r="J4" s="92"/>
      <c r="K4" s="91" t="str">
        <f>中指数据及报告案例表!J75</f>
        <v>渔阳花园</v>
      </c>
      <c r="L4" s="92"/>
      <c r="M4" s="91" t="str">
        <f>[1]清林苑数据!C2</f>
        <v>清林苑</v>
      </c>
      <c r="N4" s="92"/>
    </row>
    <row r="5" spans="1:15" ht="30" customHeight="1">
      <c r="A5" s="88" t="s">
        <v>79</v>
      </c>
      <c r="B5" s="88"/>
      <c r="C5" s="91" t="s">
        <v>80</v>
      </c>
      <c r="D5" s="92"/>
      <c r="E5" s="98">
        <f>ROUNDDOWN(洳苑家园及平谷新城平均数!T11,0)</f>
        <v>24</v>
      </c>
      <c r="F5" s="99"/>
      <c r="G5" s="98">
        <f>中指数据及报告案例表!D72</f>
        <v>27.16</v>
      </c>
      <c r="H5" s="99"/>
      <c r="I5" s="98">
        <f>[1]清枫华景园数据!I6</f>
        <v>97.111735724259049</v>
      </c>
      <c r="J5" s="99"/>
      <c r="K5" s="98">
        <f>中指数据及报告案例表!H72</f>
        <v>26.29</v>
      </c>
      <c r="L5" s="99"/>
      <c r="M5" s="91">
        <f>[1]清林苑数据!I6</f>
        <v>86.965939736464648</v>
      </c>
      <c r="N5" s="92"/>
    </row>
    <row r="6" spans="1:15" ht="24.75">
      <c r="A6" s="88" t="s">
        <v>81</v>
      </c>
      <c r="B6" s="88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8" t="s">
        <v>83</v>
      </c>
      <c r="B7" s="88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3" t="s">
        <v>85</v>
      </c>
      <c r="B8" s="56" t="s">
        <v>86</v>
      </c>
      <c r="C8" s="56" t="s">
        <v>168</v>
      </c>
      <c r="D8" s="55">
        <v>100</v>
      </c>
      <c r="E8" s="55" t="s">
        <v>87</v>
      </c>
      <c r="F8" s="55">
        <v>106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4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4"/>
      <c r="B10" s="56" t="s">
        <v>91</v>
      </c>
      <c r="C10" s="56" t="s">
        <v>154</v>
      </c>
      <c r="D10" s="55">
        <v>100</v>
      </c>
      <c r="E10" s="55" t="s">
        <v>87</v>
      </c>
      <c r="F10" s="55">
        <v>107</v>
      </c>
      <c r="G10" s="55" t="s">
        <v>87</v>
      </c>
      <c r="H10" s="55">
        <v>100</v>
      </c>
      <c r="I10" s="55" t="s">
        <v>92</v>
      </c>
      <c r="J10" s="55">
        <v>100</v>
      </c>
      <c r="K10" s="55" t="s">
        <v>87</v>
      </c>
      <c r="L10" s="55">
        <v>100</v>
      </c>
      <c r="M10" s="56" t="s">
        <v>93</v>
      </c>
      <c r="N10" s="55">
        <v>100</v>
      </c>
    </row>
    <row r="11" spans="1:15">
      <c r="A11" s="94"/>
      <c r="B11" s="56" t="s">
        <v>94</v>
      </c>
      <c r="C11" s="56" t="s">
        <v>153</v>
      </c>
      <c r="D11" s="55">
        <v>100</v>
      </c>
      <c r="E11" s="55" t="s">
        <v>87</v>
      </c>
      <c r="F11" s="55">
        <v>102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5"/>
      <c r="B12" s="56" t="s">
        <v>95</v>
      </c>
      <c r="C12" s="56" t="s">
        <v>169</v>
      </c>
      <c r="D12" s="55">
        <v>100</v>
      </c>
      <c r="E12" s="55" t="s">
        <v>97</v>
      </c>
      <c r="F12" s="55">
        <v>102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 hidden="1">
      <c r="A13" s="96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 hidden="1">
      <c r="A14" s="97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55">
        <f>远山嘉园!H14</f>
        <v>108</v>
      </c>
      <c r="I14" s="55" t="s">
        <v>105</v>
      </c>
      <c r="J14" s="55">
        <v>98</v>
      </c>
      <c r="K14" s="55" t="s">
        <v>144</v>
      </c>
      <c r="L14" s="55">
        <f>H14</f>
        <v>108</v>
      </c>
      <c r="M14" s="56" t="s">
        <v>106</v>
      </c>
      <c r="N14" s="55">
        <v>98</v>
      </c>
      <c r="O14" s="57"/>
    </row>
    <row r="15" spans="1:15" ht="48" hidden="1">
      <c r="A15" s="97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 hidden="1">
      <c r="A16" s="97"/>
      <c r="B16" s="58" t="s">
        <v>111</v>
      </c>
      <c r="C16" s="76" t="s">
        <v>146</v>
      </c>
      <c r="D16" s="55">
        <v>100</v>
      </c>
      <c r="E16" s="76" t="s">
        <v>147</v>
      </c>
      <c r="F16" s="55">
        <v>100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 hidden="1">
      <c r="A17" s="97"/>
      <c r="B17" s="58" t="s">
        <v>114</v>
      </c>
      <c r="C17" s="58" t="s">
        <v>115</v>
      </c>
      <c r="D17" s="55">
        <v>100</v>
      </c>
      <c r="E17" s="58" t="s">
        <v>115</v>
      </c>
      <c r="F17" s="55">
        <v>100</v>
      </c>
      <c r="G17" s="58" t="s">
        <v>115</v>
      </c>
      <c r="H17" s="55">
        <v>100</v>
      </c>
      <c r="I17" s="58" t="s">
        <v>115</v>
      </c>
      <c r="J17" s="55">
        <v>100</v>
      </c>
      <c r="K17" s="58" t="s">
        <v>115</v>
      </c>
      <c r="L17" s="55">
        <v>100</v>
      </c>
      <c r="M17" s="56"/>
      <c r="N17" s="55"/>
    </row>
    <row r="18" spans="1:14" ht="60" hidden="1">
      <c r="A18" s="97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 hidden="1">
      <c r="A19" s="97"/>
      <c r="B19" s="56" t="s">
        <v>119</v>
      </c>
      <c r="C19" s="56" t="s">
        <v>120</v>
      </c>
      <c r="D19" s="55">
        <v>100</v>
      </c>
      <c r="E19" s="56" t="s">
        <v>142</v>
      </c>
      <c r="F19" s="55">
        <v>100</v>
      </c>
      <c r="G19" s="56" t="str">
        <f>E19</f>
        <v>使用品牌家具、家电；虽然使用较长时间，但功能正常，一般</v>
      </c>
      <c r="H19" s="55">
        <v>102</v>
      </c>
      <c r="I19" s="55" t="s">
        <v>101</v>
      </c>
      <c r="J19" s="55">
        <v>100</v>
      </c>
      <c r="K19" s="56" t="s">
        <v>143</v>
      </c>
      <c r="L19" s="55">
        <v>102</v>
      </c>
      <c r="M19" s="56" t="s">
        <v>121</v>
      </c>
      <c r="N19" s="55">
        <v>100</v>
      </c>
    </row>
    <row r="20" spans="1:14">
      <c r="A20" s="89" t="s">
        <v>122</v>
      </c>
      <c r="B20" s="89"/>
      <c r="C20" s="88" t="s">
        <v>123</v>
      </c>
      <c r="D20" s="88"/>
      <c r="E20" s="87">
        <f>E5</f>
        <v>24</v>
      </c>
      <c r="F20" s="87"/>
      <c r="G20" s="87">
        <f>G5</f>
        <v>27.16</v>
      </c>
      <c r="H20" s="87"/>
      <c r="I20" s="87">
        <f t="shared" ref="I20" si="0">I5</f>
        <v>97.111735724259049</v>
      </c>
      <c r="J20" s="87"/>
      <c r="K20" s="87">
        <f t="shared" ref="K20" si="1">K5</f>
        <v>26.29</v>
      </c>
      <c r="L20" s="87"/>
      <c r="M20" s="88">
        <f t="shared" ref="M20" si="2">M5</f>
        <v>86.965939736464648</v>
      </c>
      <c r="N20" s="88"/>
    </row>
    <row r="21" spans="1:14">
      <c r="A21" s="89" t="s">
        <v>124</v>
      </c>
      <c r="B21" s="89"/>
      <c r="C21" s="88" t="s">
        <v>123</v>
      </c>
      <c r="D21" s="88"/>
      <c r="E21" s="90">
        <f>ROUND(E20*POWER(100,COUNT(F6:F19))/PRODUCT(F6:F19),2)</f>
        <v>20.34</v>
      </c>
      <c r="F21" s="90"/>
      <c r="G21" s="90">
        <f>ROUND(G20*POWER(100,COUNT(H6:H19))/PRODUCT(H6:H19),2)</f>
        <v>24.9</v>
      </c>
      <c r="H21" s="90"/>
      <c r="I21" s="90">
        <f>ROUND(I20*POWER(100,COUNT(J6:J19))/PRODUCT(J6:J19),2)</f>
        <v>99.09</v>
      </c>
      <c r="J21" s="90"/>
      <c r="K21" s="90">
        <f>ROUND(K20*POWER(100,COUNT(L6:L19))/PRODUCT(L6:L19),2)</f>
        <v>24.11</v>
      </c>
      <c r="L21" s="90"/>
      <c r="M21" s="90">
        <f>ROUND(M20*POWER(100,COUNT(N6:N19))/PRODUCT(N6:N19),2)</f>
        <v>89.64</v>
      </c>
      <c r="N21" s="90"/>
    </row>
    <row r="22" spans="1:14" ht="14.25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60"/>
      <c r="L22" s="60"/>
    </row>
    <row r="24" spans="1:14">
      <c r="E24">
        <f>ROUND(E21/E20,4)</f>
        <v>0.84750000000000003</v>
      </c>
      <c r="G24">
        <f>ROUND(G21/G20,4)</f>
        <v>0.91679999999999995</v>
      </c>
      <c r="K24">
        <f>ROUND(K21/K20,4)</f>
        <v>0.91710000000000003</v>
      </c>
    </row>
    <row r="26" spans="1:14">
      <c r="E26">
        <f>E20*E24</f>
        <v>20.34</v>
      </c>
      <c r="G26">
        <f>G20*G24</f>
        <v>24.900288</v>
      </c>
      <c r="K26" s="61">
        <f>K20*K24</f>
        <v>24.110558999999999</v>
      </c>
    </row>
  </sheetData>
  <mergeCells count="41">
    <mergeCell ref="A1:J1"/>
    <mergeCell ref="A3:B3"/>
    <mergeCell ref="C3:D3"/>
    <mergeCell ref="E3:F3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workbookViewId="0">
      <selection activeCell="E15" sqref="E15"/>
    </sheetView>
  </sheetViews>
  <sheetFormatPr defaultColWidth="14.625" defaultRowHeight="13.5"/>
  <cols>
    <col min="1" max="1" width="24.375" customWidth="1"/>
  </cols>
  <sheetData>
    <row r="1" spans="1:9" ht="16.5">
      <c r="A1" s="40" t="s">
        <v>41</v>
      </c>
      <c r="B1" s="41">
        <v>94138.57</v>
      </c>
      <c r="C1" s="42"/>
      <c r="D1" s="42"/>
      <c r="E1" s="42"/>
      <c r="F1" s="42"/>
      <c r="G1" s="43"/>
    </row>
    <row r="2" spans="1:9" ht="16.5">
      <c r="A2" s="40" t="s">
        <v>42</v>
      </c>
      <c r="B2" s="40">
        <f>SUM(C14:C23)</f>
        <v>0</v>
      </c>
      <c r="C2" s="42"/>
      <c r="D2" s="42"/>
      <c r="E2" s="42"/>
      <c r="F2" s="42"/>
      <c r="G2" s="43"/>
    </row>
    <row r="3" spans="1:9" ht="16.5">
      <c r="A3" s="40" t="s">
        <v>43</v>
      </c>
      <c r="B3" s="44">
        <v>43986</v>
      </c>
      <c r="C3" s="42"/>
      <c r="D3" s="42"/>
      <c r="E3" s="42"/>
      <c r="F3" s="42"/>
      <c r="G3" s="43"/>
    </row>
    <row r="4" spans="1:9" ht="33">
      <c r="A4" s="40" t="s">
        <v>44</v>
      </c>
      <c r="B4" s="40" t="s">
        <v>45</v>
      </c>
      <c r="C4" s="40" t="s">
        <v>46</v>
      </c>
      <c r="D4" s="40" t="s">
        <v>47</v>
      </c>
      <c r="E4" s="42"/>
      <c r="F4" s="43"/>
      <c r="G4" s="43"/>
    </row>
    <row r="5" spans="1:9" ht="16.5">
      <c r="A5" s="40" t="s">
        <v>48</v>
      </c>
      <c r="B5" s="40">
        <f>SUM(D14:D23)</f>
        <v>235346.42499999999</v>
      </c>
      <c r="C5" s="40">
        <f>ROUND(B5*10000/$B$1,0)</f>
        <v>25000</v>
      </c>
      <c r="D5" s="40" t="e">
        <f>ROUND(B5*10000/$B$2,0)</f>
        <v>#DIV/0!</v>
      </c>
      <c r="E5" s="42"/>
      <c r="F5" s="43"/>
      <c r="G5" s="43"/>
    </row>
    <row r="6" spans="1:9" ht="16.5">
      <c r="A6" s="40" t="s">
        <v>49</v>
      </c>
      <c r="B6" s="40">
        <f>SUM(D14:D23)</f>
        <v>235346.42499999999</v>
      </c>
      <c r="C6" s="40">
        <f>ROUND(B6*10000/$B$1,0)</f>
        <v>25000</v>
      </c>
      <c r="D6" s="40" t="e">
        <f t="shared" ref="D6:D8" si="0">ROUND(B6*10000/$B$2,0)</f>
        <v>#DIV/0!</v>
      </c>
      <c r="E6" s="42"/>
      <c r="F6" s="43"/>
      <c r="G6" s="43"/>
    </row>
    <row r="7" spans="1:9" ht="16.5">
      <c r="A7" s="40" t="s">
        <v>50</v>
      </c>
      <c r="B7" s="40">
        <f>B5</f>
        <v>235346.42499999999</v>
      </c>
      <c r="C7" s="40">
        <f t="shared" ref="C7:C8" si="1">ROUND(B7*10000/$B$1,0)</f>
        <v>25000</v>
      </c>
      <c r="D7" s="40" t="e">
        <f t="shared" si="0"/>
        <v>#DIV/0!</v>
      </c>
      <c r="E7" s="42"/>
      <c r="F7" s="43"/>
      <c r="G7" s="43"/>
    </row>
    <row r="8" spans="1:9" ht="16.5">
      <c r="A8" s="40" t="s">
        <v>51</v>
      </c>
      <c r="B8" s="40">
        <f>B5</f>
        <v>235346.42499999999</v>
      </c>
      <c r="C8" s="40">
        <f t="shared" si="1"/>
        <v>25000</v>
      </c>
      <c r="D8" s="40" t="e">
        <f t="shared" si="0"/>
        <v>#DIV/0!</v>
      </c>
      <c r="E8" s="42"/>
      <c r="F8" s="43"/>
      <c r="G8" s="43"/>
    </row>
    <row r="9" spans="1:9" ht="16.5">
      <c r="A9" s="40" t="s">
        <v>52</v>
      </c>
      <c r="B9" s="45">
        <f>B5</f>
        <v>235346.42499999999</v>
      </c>
      <c r="C9" s="42"/>
      <c r="D9" s="42"/>
      <c r="E9" s="42"/>
      <c r="F9" s="43"/>
      <c r="G9" s="43"/>
    </row>
    <row r="10" spans="1:9" ht="16.5">
      <c r="A10" s="40" t="s">
        <v>53</v>
      </c>
      <c r="B10" s="45">
        <f>B5</f>
        <v>235346.42499999999</v>
      </c>
      <c r="C10" s="42"/>
      <c r="D10" s="42"/>
      <c r="E10" s="42"/>
      <c r="F10" s="43"/>
      <c r="G10" s="43"/>
    </row>
    <row r="11" spans="1:9" ht="16.5">
      <c r="A11" s="40" t="s">
        <v>54</v>
      </c>
      <c r="B11" s="45">
        <f>B5</f>
        <v>235346.42499999999</v>
      </c>
      <c r="C11" s="42"/>
      <c r="D11" s="42"/>
      <c r="E11" s="42"/>
      <c r="F11" s="43"/>
      <c r="G11" s="43"/>
    </row>
    <row r="12" spans="1:9" ht="16.5">
      <c r="A12" s="42"/>
      <c r="B12" s="42"/>
      <c r="C12" s="42"/>
      <c r="D12" s="42"/>
      <c r="E12" s="42"/>
      <c r="F12" s="43"/>
      <c r="G12" s="43"/>
    </row>
    <row r="13" spans="1:9" ht="33">
      <c r="A13" s="46" t="s">
        <v>55</v>
      </c>
      <c r="B13" s="47" t="s">
        <v>41</v>
      </c>
      <c r="C13" s="47" t="s">
        <v>42</v>
      </c>
      <c r="D13" s="47" t="s">
        <v>56</v>
      </c>
      <c r="E13" s="40" t="s">
        <v>46</v>
      </c>
      <c r="F13" s="40" t="s">
        <v>47</v>
      </c>
      <c r="G13" s="47" t="s">
        <v>57</v>
      </c>
      <c r="H13" s="47" t="s">
        <v>58</v>
      </c>
      <c r="I13" s="47" t="s">
        <v>59</v>
      </c>
    </row>
    <row r="14" spans="1:9" ht="16.5">
      <c r="A14" s="48" t="s">
        <v>60</v>
      </c>
      <c r="B14" s="47">
        <f>B1</f>
        <v>94138.57</v>
      </c>
      <c r="C14" s="47">
        <v>0</v>
      </c>
      <c r="D14" s="47">
        <f>B14*E14/10000</f>
        <v>235346.42499999999</v>
      </c>
      <c r="E14" s="47">
        <v>25000</v>
      </c>
      <c r="F14" s="47" t="e">
        <f>ROUND(D14*10000/C14,0)</f>
        <v>#DIV/0!</v>
      </c>
      <c r="G14" s="47">
        <v>0</v>
      </c>
      <c r="H14" s="47">
        <v>0</v>
      </c>
      <c r="I14" s="47">
        <v>0</v>
      </c>
    </row>
    <row r="15" spans="1:9" ht="16.5">
      <c r="A15" s="49" t="s">
        <v>61</v>
      </c>
      <c r="B15" s="50"/>
      <c r="C15" s="50"/>
      <c r="D15" s="50"/>
      <c r="E15" s="47" t="e">
        <f t="shared" ref="E15:E23" si="2">ROUND(D15*10000/B15,0)</f>
        <v>#DIV/0!</v>
      </c>
      <c r="F15" s="47" t="e">
        <f t="shared" ref="F15:F23" si="3">ROUND(D15*10000/C15,0)</f>
        <v>#DIV/0!</v>
      </c>
      <c r="G15" s="51"/>
      <c r="H15" s="51"/>
      <c r="I15" s="50"/>
    </row>
    <row r="16" spans="1:9" ht="16.5">
      <c r="A16" s="49" t="s">
        <v>62</v>
      </c>
      <c r="B16" s="50"/>
      <c r="C16" s="50"/>
      <c r="D16" s="50"/>
      <c r="E16" s="47" t="e">
        <f t="shared" si="2"/>
        <v>#DIV/0!</v>
      </c>
      <c r="F16" s="47" t="e">
        <f t="shared" si="3"/>
        <v>#DIV/0!</v>
      </c>
      <c r="G16" s="51"/>
      <c r="H16" s="51"/>
      <c r="I16" s="50"/>
    </row>
    <row r="17" spans="1:9" ht="16.5">
      <c r="A17" s="49" t="s">
        <v>63</v>
      </c>
      <c r="B17" s="50"/>
      <c r="C17" s="50"/>
      <c r="D17" s="50"/>
      <c r="E17" s="47" t="e">
        <f t="shared" si="2"/>
        <v>#DIV/0!</v>
      </c>
      <c r="F17" s="47" t="e">
        <f t="shared" si="3"/>
        <v>#DIV/0!</v>
      </c>
      <c r="G17" s="51"/>
      <c r="H17" s="51"/>
      <c r="I17" s="50"/>
    </row>
    <row r="18" spans="1:9" ht="16.5">
      <c r="A18" s="49" t="s">
        <v>64</v>
      </c>
      <c r="B18" s="50"/>
      <c r="C18" s="50"/>
      <c r="D18" s="50"/>
      <c r="E18" s="47" t="e">
        <f t="shared" si="2"/>
        <v>#DIV/0!</v>
      </c>
      <c r="F18" s="47" t="e">
        <f t="shared" si="3"/>
        <v>#DIV/0!</v>
      </c>
      <c r="G18" s="50"/>
      <c r="H18" s="50"/>
      <c r="I18" s="50"/>
    </row>
    <row r="19" spans="1:9" ht="16.5">
      <c r="A19" s="49" t="s">
        <v>65</v>
      </c>
      <c r="B19" s="50"/>
      <c r="C19" s="50"/>
      <c r="D19" s="50"/>
      <c r="E19" s="47" t="e">
        <f t="shared" si="2"/>
        <v>#DIV/0!</v>
      </c>
      <c r="F19" s="47" t="e">
        <f t="shared" si="3"/>
        <v>#DIV/0!</v>
      </c>
      <c r="G19" s="50"/>
      <c r="H19" s="50"/>
      <c r="I19" s="50"/>
    </row>
    <row r="20" spans="1:9" ht="16.5">
      <c r="A20" s="49" t="s">
        <v>66</v>
      </c>
      <c r="B20" s="50"/>
      <c r="C20" s="50"/>
      <c r="D20" s="50"/>
      <c r="E20" s="47" t="e">
        <f t="shared" si="2"/>
        <v>#DIV/0!</v>
      </c>
      <c r="F20" s="47" t="e">
        <f t="shared" si="3"/>
        <v>#DIV/0!</v>
      </c>
      <c r="G20" s="50"/>
      <c r="H20" s="50"/>
      <c r="I20" s="50"/>
    </row>
    <row r="21" spans="1:9" ht="16.5">
      <c r="A21" s="49" t="s">
        <v>67</v>
      </c>
      <c r="B21" s="50"/>
      <c r="C21" s="50"/>
      <c r="D21" s="50"/>
      <c r="E21" s="47" t="e">
        <f t="shared" si="2"/>
        <v>#DIV/0!</v>
      </c>
      <c r="F21" s="47" t="e">
        <f t="shared" si="3"/>
        <v>#DIV/0!</v>
      </c>
      <c r="G21" s="50"/>
      <c r="H21" s="50"/>
      <c r="I21" s="50"/>
    </row>
    <row r="22" spans="1:9" ht="16.5">
      <c r="A22" s="49" t="s">
        <v>68</v>
      </c>
      <c r="B22" s="50"/>
      <c r="C22" s="50"/>
      <c r="D22" s="50"/>
      <c r="E22" s="47" t="e">
        <f t="shared" si="2"/>
        <v>#DIV/0!</v>
      </c>
      <c r="F22" s="47" t="e">
        <f t="shared" si="3"/>
        <v>#DIV/0!</v>
      </c>
      <c r="G22" s="50"/>
      <c r="H22" s="50"/>
      <c r="I22" s="50"/>
    </row>
    <row r="23" spans="1:9" ht="16.5">
      <c r="A23" s="49" t="s">
        <v>69</v>
      </c>
      <c r="B23" s="50"/>
      <c r="C23" s="50"/>
      <c r="D23" s="50"/>
      <c r="E23" s="40" t="e">
        <f t="shared" si="2"/>
        <v>#DIV/0!</v>
      </c>
      <c r="F23" s="40" t="e">
        <f t="shared" si="3"/>
        <v>#DIV/0!</v>
      </c>
      <c r="G23" s="50"/>
      <c r="H23" s="50"/>
      <c r="I23" s="50"/>
    </row>
  </sheetData>
  <phoneticPr fontId="2" type="noConversion"/>
  <dataValidations count="1">
    <dataValidation type="list" allowBlank="1" showInputMessage="1" showErrorMessage="1" sqref="A14">
      <formula1>"估价对象1（结果表）,估价对象1（结果表1修多）"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中指数据及报告案例表</vt:lpstr>
      <vt:lpstr>地图</vt:lpstr>
      <vt:lpstr>远山嘉园</vt:lpstr>
      <vt:lpstr>天成开元</vt:lpstr>
      <vt:lpstr>燕谷嘉园</vt:lpstr>
      <vt:lpstr>洳苑家园及平谷新城平均数</vt:lpstr>
      <vt:lpstr>慧谷佳园</vt:lpstr>
      <vt:lpstr>系统读取表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KG</cp:lastModifiedBy>
  <dcterms:created xsi:type="dcterms:W3CDTF">2020-08-25T00:37:22Z</dcterms:created>
  <dcterms:modified xsi:type="dcterms:W3CDTF">2020-10-22T03:05:30Z</dcterms:modified>
</cp:coreProperties>
</file>