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19320" windowHeight="1176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Q8" i="67"/>
  <c r="P8" i="67"/>
  <c r="O8" i="67"/>
  <c r="N8" i="67"/>
  <c r="Q9" i="67"/>
  <c r="P9" i="67"/>
  <c r="O9" i="67"/>
  <c r="N9" i="67"/>
  <c r="Q10" i="67"/>
  <c r="P10" i="67"/>
  <c r="O10" i="67"/>
  <c r="N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F17" i="67" s="1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14" i="68"/>
  <c r="B1" i="68" s="1"/>
  <c r="B3" i="68"/>
  <c r="B8" i="68"/>
  <c r="B7" i="68"/>
  <c r="B6" i="68"/>
  <c r="B5" i="68"/>
  <c r="E14" i="68"/>
  <c r="N20" i="67"/>
  <c r="O20" i="67"/>
  <c r="P20" i="67"/>
  <c r="Q20" i="67"/>
  <c r="N21" i="67"/>
  <c r="B21" i="67" s="1"/>
  <c r="O21" i="67"/>
  <c r="P21" i="67"/>
  <c r="E21" i="67" s="1"/>
  <c r="Q21" i="67"/>
  <c r="F21" i="67"/>
  <c r="C21" i="67"/>
  <c r="T21" i="67" s="1"/>
  <c r="B17" i="67"/>
  <c r="F16" i="67"/>
  <c r="F15" i="67" s="1"/>
  <c r="F14" i="67" s="1"/>
  <c r="F13" i="67" s="1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F80" i="67" s="1"/>
  <c r="E81" i="67"/>
  <c r="C81" i="67"/>
  <c r="B81" i="67"/>
  <c r="B80" i="67" s="1"/>
  <c r="E80" i="67"/>
  <c r="E79" i="67" s="1"/>
  <c r="F79" i="67"/>
  <c r="B79" i="67"/>
  <c r="F77" i="67"/>
  <c r="E77" i="67"/>
  <c r="E76" i="67" s="1"/>
  <c r="E75" i="67" s="1"/>
  <c r="C77" i="67"/>
  <c r="D77" i="67"/>
  <c r="B77" i="67"/>
  <c r="F76" i="67"/>
  <c r="F75" i="67" s="1"/>
  <c r="C76" i="67"/>
  <c r="B76" i="67"/>
  <c r="B75" i="67" s="1"/>
  <c r="Q73" i="67"/>
  <c r="P73" i="67"/>
  <c r="O73" i="67"/>
  <c r="N73" i="67"/>
  <c r="F73" i="67"/>
  <c r="V73" i="67" s="1"/>
  <c r="E73" i="67"/>
  <c r="C73" i="67"/>
  <c r="T73" i="67" s="1"/>
  <c r="B73" i="67"/>
  <c r="S73" i="67" s="1"/>
  <c r="Q72" i="67"/>
  <c r="P72" i="67"/>
  <c r="O72" i="67"/>
  <c r="N72" i="67"/>
  <c r="F72" i="67"/>
  <c r="F71" i="67" s="1"/>
  <c r="C72" i="67"/>
  <c r="Q71" i="67"/>
  <c r="P71" i="67"/>
  <c r="O71" i="67"/>
  <c r="N71" i="67"/>
  <c r="Q70" i="67"/>
  <c r="P70" i="67"/>
  <c r="O70" i="67"/>
  <c r="N70" i="67"/>
  <c r="Q69" i="67"/>
  <c r="P69" i="67"/>
  <c r="O69" i="67"/>
  <c r="N69" i="67"/>
  <c r="F69" i="67"/>
  <c r="V69" i="67" s="1"/>
  <c r="E69" i="67"/>
  <c r="C69" i="67"/>
  <c r="T69" i="67" s="1"/>
  <c r="B69" i="67"/>
  <c r="S69" i="67" s="1"/>
  <c r="Q68" i="67"/>
  <c r="P68" i="67"/>
  <c r="O68" i="67"/>
  <c r="N68" i="67"/>
  <c r="F68" i="67"/>
  <c r="F67" i="67" s="1"/>
  <c r="B68" i="67"/>
  <c r="B67" i="67" s="1"/>
  <c r="Q67" i="67"/>
  <c r="P67" i="67"/>
  <c r="O67" i="67"/>
  <c r="N67" i="67"/>
  <c r="Q66" i="67"/>
  <c r="P66" i="67"/>
  <c r="O66" i="67"/>
  <c r="N66" i="67"/>
  <c r="Q65" i="67"/>
  <c r="P65" i="67"/>
  <c r="O65" i="67"/>
  <c r="N65" i="67"/>
  <c r="F65" i="67"/>
  <c r="V65" i="67" s="1"/>
  <c r="E65" i="67"/>
  <c r="C65" i="67"/>
  <c r="T65" i="67" s="1"/>
  <c r="B65" i="67"/>
  <c r="S65" i="67" s="1"/>
  <c r="Q64" i="67"/>
  <c r="P64" i="67"/>
  <c r="O64" i="67"/>
  <c r="N64" i="67"/>
  <c r="F64" i="67"/>
  <c r="F63" i="67" s="1"/>
  <c r="C64" i="67"/>
  <c r="Q63" i="67"/>
  <c r="P63" i="67"/>
  <c r="O63" i="67"/>
  <c r="N63" i="67"/>
  <c r="Q62" i="67"/>
  <c r="P62" i="67"/>
  <c r="O62" i="67"/>
  <c r="N62" i="67"/>
  <c r="F61" i="67"/>
  <c r="V61" i="67" s="1"/>
  <c r="E61" i="67"/>
  <c r="U61" i="67" s="1"/>
  <c r="C61" i="67"/>
  <c r="T61" i="67" s="1"/>
  <c r="B61" i="67"/>
  <c r="S61" i="67" s="1"/>
  <c r="F60" i="67"/>
  <c r="Q60" i="67" s="1"/>
  <c r="E60" i="67"/>
  <c r="P60" i="67" s="1"/>
  <c r="C60" i="67"/>
  <c r="O60" i="67" s="1"/>
  <c r="B60" i="67"/>
  <c r="N60" i="67" s="1"/>
  <c r="F59" i="67"/>
  <c r="Q59" i="67" s="1"/>
  <c r="E59" i="67"/>
  <c r="C59" i="67"/>
  <c r="O59" i="67" s="1"/>
  <c r="B59" i="67"/>
  <c r="Q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 s="1"/>
  <c r="F56" i="67" s="1"/>
  <c r="F57" i="67" s="1"/>
  <c r="V57" i="67" s="1"/>
  <c r="P54" i="67"/>
  <c r="E55" i="67"/>
  <c r="E56" i="67" s="1"/>
  <c r="E57" i="67" s="1"/>
  <c r="U57" i="67" s="1"/>
  <c r="O54" i="67"/>
  <c r="C55" i="67" s="1"/>
  <c r="C56" i="67" s="1"/>
  <c r="N54" i="67"/>
  <c r="B55" i="67" s="1"/>
  <c r="B56" i="67" s="1"/>
  <c r="B57" i="67" s="1"/>
  <c r="S57" i="67" s="1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 s="1"/>
  <c r="F53" i="67" s="1"/>
  <c r="V53" i="67" s="1"/>
  <c r="P50" i="67"/>
  <c r="E51" i="67" s="1"/>
  <c r="E52" i="67" s="1"/>
  <c r="E53" i="67" s="1"/>
  <c r="U53" i="67" s="1"/>
  <c r="O50" i="67"/>
  <c r="C51" i="67"/>
  <c r="C52" i="67" s="1"/>
  <c r="N50" i="67"/>
  <c r="B51" i="67" s="1"/>
  <c r="B52" i="67" s="1"/>
  <c r="B53" i="67" s="1"/>
  <c r="S53" i="67" s="1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 s="1"/>
  <c r="F49" i="67" s="1"/>
  <c r="V49" i="67" s="1"/>
  <c r="P46" i="67"/>
  <c r="E47" i="67" s="1"/>
  <c r="E48" i="67" s="1"/>
  <c r="E49" i="67" s="1"/>
  <c r="U49" i="67" s="1"/>
  <c r="O46" i="67"/>
  <c r="C47" i="67"/>
  <c r="C48" i="67" s="1"/>
  <c r="N46" i="67"/>
  <c r="B47" i="67" s="1"/>
  <c r="B48" i="67" s="1"/>
  <c r="B49" i="67" s="1"/>
  <c r="S49" i="67" s="1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 s="1"/>
  <c r="F45" i="67" s="1"/>
  <c r="V45" i="67" s="1"/>
  <c r="P42" i="67"/>
  <c r="E43" i="67" s="1"/>
  <c r="E44" i="67" s="1"/>
  <c r="E45" i="67" s="1"/>
  <c r="U45" i="67" s="1"/>
  <c r="O42" i="67"/>
  <c r="C43" i="67"/>
  <c r="C44" i="67" s="1"/>
  <c r="N42" i="67"/>
  <c r="B43" i="67" s="1"/>
  <c r="B44" i="67" s="1"/>
  <c r="B45" i="67" s="1"/>
  <c r="S45" i="67" s="1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 s="1"/>
  <c r="F40" i="67" s="1"/>
  <c r="F41" i="67" s="1"/>
  <c r="V41" i="67" s="1"/>
  <c r="P38" i="67"/>
  <c r="E39" i="67"/>
  <c r="E40" i="67" s="1"/>
  <c r="E41" i="67" s="1"/>
  <c r="U41" i="67" s="1"/>
  <c r="O38" i="67"/>
  <c r="C39" i="67" s="1"/>
  <c r="N38" i="67"/>
  <c r="B39" i="67" s="1"/>
  <c r="B40" i="67" s="1"/>
  <c r="B41" i="67" s="1"/>
  <c r="S41" i="67" s="1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 s="1"/>
  <c r="F37" i="67" s="1"/>
  <c r="V37" i="67" s="1"/>
  <c r="P34" i="67"/>
  <c r="E35" i="67" s="1"/>
  <c r="E36" i="67" s="1"/>
  <c r="E37" i="67" s="1"/>
  <c r="U37" i="67" s="1"/>
  <c r="O34" i="67"/>
  <c r="C35" i="67"/>
  <c r="C36" i="67" s="1"/>
  <c r="N34" i="67"/>
  <c r="B35" i="67" s="1"/>
  <c r="B36" i="67" s="1"/>
  <c r="B37" i="67" s="1"/>
  <c r="S37" i="67" s="1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 s="1"/>
  <c r="F33" i="67" s="1"/>
  <c r="V33" i="67" s="1"/>
  <c r="P30" i="67"/>
  <c r="E31" i="67" s="1"/>
  <c r="E32" i="67" s="1"/>
  <c r="E33" i="67" s="1"/>
  <c r="U33" i="67" s="1"/>
  <c r="O30" i="67"/>
  <c r="C31" i="67"/>
  <c r="C32" i="67" s="1"/>
  <c r="N30" i="67"/>
  <c r="B31" i="67" s="1"/>
  <c r="B32" i="67" s="1"/>
  <c r="B33" i="67" s="1"/>
  <c r="S33" i="67" s="1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 s="1"/>
  <c r="F29" i="67" s="1"/>
  <c r="V29" i="67" s="1"/>
  <c r="P26" i="67"/>
  <c r="E27" i="67" s="1"/>
  <c r="E28" i="67" s="1"/>
  <c r="E29" i="67" s="1"/>
  <c r="U29" i="67" s="1"/>
  <c r="O26" i="67"/>
  <c r="C27" i="67"/>
  <c r="C28" i="67" s="1"/>
  <c r="N26" i="67"/>
  <c r="B27" i="67" s="1"/>
  <c r="B28" i="67" s="1"/>
  <c r="B29" i="67" s="1"/>
  <c r="S29" i="67" s="1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 s="1"/>
  <c r="F25" i="67" s="1"/>
  <c r="V25" i="67" s="1"/>
  <c r="P22" i="67"/>
  <c r="E23" i="67" s="1"/>
  <c r="E24" i="67" s="1"/>
  <c r="E25" i="67" s="1"/>
  <c r="U25" i="67" s="1"/>
  <c r="O22" i="67"/>
  <c r="C23" i="67"/>
  <c r="C24" i="67" s="1"/>
  <c r="N22" i="67"/>
  <c r="B23" i="67" s="1"/>
  <c r="B24" i="67" s="1"/>
  <c r="B25" i="67" s="1"/>
  <c r="S25" i="67" s="1"/>
  <c r="D17" i="67"/>
  <c r="C16" i="67"/>
  <c r="C15" i="67" s="1"/>
  <c r="D23" i="67"/>
  <c r="D27" i="67"/>
  <c r="D31" i="67"/>
  <c r="D35" i="67"/>
  <c r="D61" i="67"/>
  <c r="D65" i="67"/>
  <c r="D69" i="67"/>
  <c r="D73" i="67"/>
  <c r="D60" i="67"/>
  <c r="N61" i="67"/>
  <c r="P61" i="67"/>
  <c r="Q61" i="67"/>
  <c r="Y63" i="66"/>
  <c r="Y62" i="66" s="1"/>
  <c r="A70" i="66"/>
  <c r="D16" i="67"/>
  <c r="H6" i="59"/>
  <c r="O1" i="66"/>
  <c r="J1" i="66"/>
  <c r="G2" i="66"/>
  <c r="N20" i="43" s="1"/>
  <c r="B9" i="66"/>
  <c r="C9" i="66"/>
  <c r="E9" i="66"/>
  <c r="F9" i="66"/>
  <c r="K9" i="66" s="1"/>
  <c r="B10" i="66"/>
  <c r="C10" i="66"/>
  <c r="E10" i="66"/>
  <c r="F10" i="66"/>
  <c r="K10" i="66" s="1"/>
  <c r="B11" i="66"/>
  <c r="C11" i="66"/>
  <c r="D11" i="66" s="1"/>
  <c r="E11" i="66"/>
  <c r="F11" i="66"/>
  <c r="K11" i="66" s="1"/>
  <c r="B12" i="66"/>
  <c r="C12" i="66"/>
  <c r="E12" i="66"/>
  <c r="F12" i="66"/>
  <c r="K12" i="66" s="1"/>
  <c r="B13" i="66"/>
  <c r="C13" i="66"/>
  <c r="D13" i="66" s="1"/>
  <c r="E13" i="66"/>
  <c r="F13" i="66"/>
  <c r="K13" i="66" s="1"/>
  <c r="B14" i="66"/>
  <c r="C14" i="66"/>
  <c r="E14" i="66"/>
  <c r="F14" i="66"/>
  <c r="K14" i="66" s="1"/>
  <c r="B15" i="66"/>
  <c r="C15" i="66"/>
  <c r="D15" i="66" s="1"/>
  <c r="E15" i="66"/>
  <c r="F15" i="66"/>
  <c r="K15" i="66" s="1"/>
  <c r="B16" i="66"/>
  <c r="C16" i="66"/>
  <c r="E16" i="66"/>
  <c r="F16" i="66"/>
  <c r="K16" i="66" s="1"/>
  <c r="B17" i="66"/>
  <c r="C17" i="66"/>
  <c r="E17" i="66"/>
  <c r="F17" i="66"/>
  <c r="K17" i="66" s="1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D21" i="66" s="1"/>
  <c r="E21" i="66"/>
  <c r="F21" i="66"/>
  <c r="B22" i="66"/>
  <c r="C22" i="66"/>
  <c r="E22" i="66"/>
  <c r="F22" i="66"/>
  <c r="B23" i="66"/>
  <c r="C23" i="66"/>
  <c r="D23" i="66" s="1"/>
  <c r="E23" i="66"/>
  <c r="F23" i="66"/>
  <c r="B24" i="66"/>
  <c r="C24" i="66"/>
  <c r="E24" i="66"/>
  <c r="F24" i="66"/>
  <c r="B25" i="66"/>
  <c r="C25" i="66"/>
  <c r="D25" i="66" s="1"/>
  <c r="E25" i="66"/>
  <c r="F25" i="66"/>
  <c r="B26" i="66"/>
  <c r="C26" i="66"/>
  <c r="E26" i="66"/>
  <c r="F26" i="66"/>
  <c r="B27" i="66"/>
  <c r="C27" i="66"/>
  <c r="D27" i="66" s="1"/>
  <c r="E27" i="66"/>
  <c r="F27" i="66"/>
  <c r="B28" i="66"/>
  <c r="C28" i="66"/>
  <c r="D28" i="66" s="1"/>
  <c r="E28" i="66"/>
  <c r="F28" i="66"/>
  <c r="B29" i="66"/>
  <c r="C29" i="66"/>
  <c r="E29" i="66"/>
  <c r="F29" i="66"/>
  <c r="B30" i="66"/>
  <c r="C30" i="66"/>
  <c r="D30" i="66" s="1"/>
  <c r="E30" i="66"/>
  <c r="F30" i="66"/>
  <c r="B31" i="66"/>
  <c r="C31" i="66"/>
  <c r="E31" i="66"/>
  <c r="F31" i="66"/>
  <c r="B32" i="66"/>
  <c r="C32" i="66"/>
  <c r="D32" i="66" s="1"/>
  <c r="E32" i="66"/>
  <c r="F32" i="66"/>
  <c r="B33" i="66"/>
  <c r="C33" i="66"/>
  <c r="E33" i="66"/>
  <c r="F33" i="66"/>
  <c r="B34" i="66"/>
  <c r="C34" i="66"/>
  <c r="D34" i="66" s="1"/>
  <c r="E34" i="66"/>
  <c r="F34" i="66"/>
  <c r="B35" i="66"/>
  <c r="C35" i="66"/>
  <c r="E35" i="66"/>
  <c r="F35" i="66"/>
  <c r="B36" i="66"/>
  <c r="C36" i="66"/>
  <c r="D36" i="66" s="1"/>
  <c r="E36" i="66"/>
  <c r="F36" i="66"/>
  <c r="B37" i="66"/>
  <c r="C37" i="66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D40" i="66" s="1"/>
  <c r="E40" i="66"/>
  <c r="F40" i="66"/>
  <c r="B41" i="66"/>
  <c r="C41" i="66"/>
  <c r="E41" i="66"/>
  <c r="F41" i="66"/>
  <c r="B42" i="66"/>
  <c r="C42" i="66"/>
  <c r="D42" i="66" s="1"/>
  <c r="E42" i="66"/>
  <c r="F42" i="66"/>
  <c r="B43" i="66"/>
  <c r="C43" i="66"/>
  <c r="E43" i="66"/>
  <c r="F43" i="66"/>
  <c r="B44" i="66"/>
  <c r="C44" i="66"/>
  <c r="D44" i="66" s="1"/>
  <c r="E44" i="66"/>
  <c r="F44" i="66"/>
  <c r="B45" i="66"/>
  <c r="C45" i="66"/>
  <c r="E45" i="66"/>
  <c r="F45" i="66"/>
  <c r="B46" i="66"/>
  <c r="C46" i="66"/>
  <c r="D46" i="66" s="1"/>
  <c r="E46" i="66"/>
  <c r="F46" i="66"/>
  <c r="B47" i="66"/>
  <c r="C47" i="66"/>
  <c r="E47" i="66"/>
  <c r="F47" i="66"/>
  <c r="B48" i="66"/>
  <c r="C48" i="66"/>
  <c r="D48" i="66" s="1"/>
  <c r="E48" i="66"/>
  <c r="F48" i="66"/>
  <c r="B49" i="66"/>
  <c r="C49" i="66"/>
  <c r="E49" i="66"/>
  <c r="F49" i="66"/>
  <c r="B50" i="66"/>
  <c r="C50" i="66"/>
  <c r="D50" i="66" s="1"/>
  <c r="E50" i="66"/>
  <c r="F50" i="66"/>
  <c r="B51" i="66"/>
  <c r="C51" i="66"/>
  <c r="E51" i="66"/>
  <c r="F51" i="66"/>
  <c r="B52" i="66"/>
  <c r="C52" i="66"/>
  <c r="D52" i="66" s="1"/>
  <c r="E52" i="66"/>
  <c r="F52" i="66"/>
  <c r="B53" i="66"/>
  <c r="C53" i="66"/>
  <c r="E53" i="66"/>
  <c r="F53" i="66"/>
  <c r="B54" i="66"/>
  <c r="C54" i="66"/>
  <c r="D54" i="66" s="1"/>
  <c r="E54" i="66"/>
  <c r="F54" i="66"/>
  <c r="B55" i="66"/>
  <c r="C55" i="66"/>
  <c r="D55" i="66" s="1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D58" i="66" s="1"/>
  <c r="E58" i="66"/>
  <c r="F58" i="66"/>
  <c r="B59" i="66"/>
  <c r="C59" i="66"/>
  <c r="D59" i="66" s="1"/>
  <c r="E59" i="66"/>
  <c r="F59" i="66"/>
  <c r="F8" i="66"/>
  <c r="K4" i="66" s="1"/>
  <c r="E8" i="66"/>
  <c r="C8" i="66"/>
  <c r="D8" i="66" s="1"/>
  <c r="B8" i="66"/>
  <c r="Z67" i="66"/>
  <c r="U67" i="66" s="1"/>
  <c r="C67" i="66" s="1"/>
  <c r="D67" i="66" s="1"/>
  <c r="AA67" i="66"/>
  <c r="AA66" i="66" s="1"/>
  <c r="AB67" i="66"/>
  <c r="W67" i="66"/>
  <c r="F67" i="66" s="1"/>
  <c r="Y67" i="66"/>
  <c r="Y66" i="66" s="1"/>
  <c r="AB63" i="66"/>
  <c r="W63" i="66"/>
  <c r="F63" i="66" s="1"/>
  <c r="AA63" i="66"/>
  <c r="AA62" i="66" s="1"/>
  <c r="Z63" i="66"/>
  <c r="U63" i="66" s="1"/>
  <c r="C63" i="66" s="1"/>
  <c r="D63" i="66" s="1"/>
  <c r="Y61" i="66"/>
  <c r="D26" i="66"/>
  <c r="D24" i="66"/>
  <c r="D22" i="66"/>
  <c r="D20" i="66"/>
  <c r="D18" i="66"/>
  <c r="D16" i="66"/>
  <c r="D14" i="66"/>
  <c r="D12" i="66"/>
  <c r="D10" i="66"/>
  <c r="D9" i="66"/>
  <c r="H4" i="66"/>
  <c r="H17" i="66"/>
  <c r="H16" i="66"/>
  <c r="H15" i="66"/>
  <c r="H14" i="66"/>
  <c r="H13" i="66"/>
  <c r="H12" i="66"/>
  <c r="H11" i="66"/>
  <c r="H10" i="66"/>
  <c r="H9" i="66"/>
  <c r="H8" i="66"/>
  <c r="H7" i="66"/>
  <c r="H6" i="66"/>
  <c r="H5" i="66"/>
  <c r="D56" i="66"/>
  <c r="D53" i="66"/>
  <c r="D51" i="66"/>
  <c r="D49" i="66"/>
  <c r="D47" i="66"/>
  <c r="D45" i="66"/>
  <c r="D43" i="66"/>
  <c r="D41" i="66"/>
  <c r="D39" i="66"/>
  <c r="D37" i="66"/>
  <c r="D35" i="66"/>
  <c r="D33" i="66"/>
  <c r="D31" i="66"/>
  <c r="D29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V67" i="66"/>
  <c r="E67" i="66" s="1"/>
  <c r="Z62" i="66"/>
  <c r="U62" i="66" s="1"/>
  <c r="C62" i="66" s="1"/>
  <c r="D62" i="66" s="1"/>
  <c r="T63" i="66"/>
  <c r="B63" i="66"/>
  <c r="AB62" i="66"/>
  <c r="W62" i="66"/>
  <c r="F62" i="66" s="1"/>
  <c r="T67" i="66"/>
  <c r="B67" i="66" s="1"/>
  <c r="T60" i="66"/>
  <c r="B60" i="66" s="1"/>
  <c r="T61" i="66"/>
  <c r="B61" i="66" s="1"/>
  <c r="V63" i="66"/>
  <c r="E63" i="66"/>
  <c r="T62" i="66"/>
  <c r="B62" i="66"/>
  <c r="AB61" i="66"/>
  <c r="W61" i="66" s="1"/>
  <c r="AB66" i="66"/>
  <c r="Z66" i="66"/>
  <c r="G32" i="59"/>
  <c r="G31" i="59"/>
  <c r="G30" i="59"/>
  <c r="O2" i="59"/>
  <c r="P33" i="59"/>
  <c r="Q33" i="59"/>
  <c r="R33" i="59"/>
  <c r="O33" i="59"/>
  <c r="H21" i="59"/>
  <c r="I18" i="66"/>
  <c r="U66" i="66"/>
  <c r="C66" i="66" s="1"/>
  <c r="Z65" i="66"/>
  <c r="F61" i="66"/>
  <c r="W66" i="66"/>
  <c r="F66" i="66" s="1"/>
  <c r="P66" i="66" s="1"/>
  <c r="AB65" i="66"/>
  <c r="W64" i="66"/>
  <c r="F64" i="66" s="1"/>
  <c r="W65" i="66"/>
  <c r="F65" i="66" s="1"/>
  <c r="P65" i="66" s="1"/>
  <c r="C18" i="64"/>
  <c r="P63" i="66"/>
  <c r="P62" i="66"/>
  <c r="P61" i="66"/>
  <c r="G13" i="9"/>
  <c r="C13" i="9"/>
  <c r="C11" i="9"/>
  <c r="G10" i="9"/>
  <c r="G9" i="9"/>
  <c r="G8" i="9"/>
  <c r="I22" i="59"/>
  <c r="A48" i="39"/>
  <c r="D120" i="39"/>
  <c r="E120" i="39" s="1"/>
  <c r="F120" i="39" s="1"/>
  <c r="G120" i="39" s="1"/>
  <c r="D103" i="39"/>
  <c r="E103" i="39" s="1"/>
  <c r="F103" i="39" s="1"/>
  <c r="G103" i="39" s="1"/>
  <c r="A119" i="39"/>
  <c r="A10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F7" i="39"/>
  <c r="S7" i="39" s="1"/>
  <c r="B7" i="64"/>
  <c r="D14" i="64" s="1"/>
  <c r="B5" i="64"/>
  <c r="C25" i="64"/>
  <c r="B10" i="64"/>
  <c r="B9" i="64"/>
  <c r="D29" i="64" s="1"/>
  <c r="C15" i="64"/>
  <c r="E14" i="64"/>
  <c r="D16" i="64"/>
  <c r="I2" i="65"/>
  <c r="E17" i="64"/>
  <c r="D20" i="64"/>
  <c r="D17" i="64"/>
  <c r="E20" i="64"/>
  <c r="D30" i="64"/>
  <c r="D28" i="64"/>
  <c r="G11" i="9"/>
  <c r="F7" i="9"/>
  <c r="F6" i="9"/>
  <c r="C63" i="39"/>
  <c r="C9" i="39"/>
  <c r="J9" i="39"/>
  <c r="AC9" i="39" s="1"/>
  <c r="J1" i="63"/>
  <c r="D21" i="63" s="1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J20" i="43"/>
  <c r="J71" i="63"/>
  <c r="I71" i="63" s="1"/>
  <c r="D8" i="63"/>
  <c r="D19" i="63"/>
  <c r="L1" i="60"/>
  <c r="K1" i="60"/>
  <c r="M1" i="60" s="1"/>
  <c r="F47" i="63"/>
  <c r="F45" i="63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4" i="63"/>
  <c r="F52" i="63"/>
  <c r="J56" i="63"/>
  <c r="I56" i="63" s="1"/>
  <c r="J54" i="63"/>
  <c r="I54" i="63" s="1"/>
  <c r="J52" i="63"/>
  <c r="I52" i="63" s="1"/>
  <c r="F60" i="63"/>
  <c r="G60" i="63" s="1"/>
  <c r="D60" i="63" s="1"/>
  <c r="F66" i="63"/>
  <c r="G66" i="63" s="1"/>
  <c r="D66" i="63" s="1"/>
  <c r="F64" i="63"/>
  <c r="G64" i="63" s="1"/>
  <c r="D64" i="63" s="1"/>
  <c r="F62" i="63"/>
  <c r="G62" i="63" s="1"/>
  <c r="D62" i="63" s="1"/>
  <c r="J67" i="63"/>
  <c r="I67" i="63" s="1"/>
  <c r="J65" i="63"/>
  <c r="I65" i="63" s="1"/>
  <c r="J63" i="63"/>
  <c r="I63" i="63" s="1"/>
  <c r="J61" i="63"/>
  <c r="I61" i="63" s="1"/>
  <c r="F70" i="63"/>
  <c r="G70" i="63" s="1"/>
  <c r="D70" i="63"/>
  <c r="F76" i="63"/>
  <c r="F74" i="63"/>
  <c r="G74" i="63" s="1"/>
  <c r="F72" i="63"/>
  <c r="G72" i="63" s="1"/>
  <c r="D72" i="63"/>
  <c r="J76" i="63"/>
  <c r="I76" i="63" s="1"/>
  <c r="J74" i="63"/>
  <c r="I74" i="63" s="1"/>
  <c r="D74" i="63"/>
  <c r="J72" i="63"/>
  <c r="I72" i="63" s="1"/>
  <c r="F48" i="63"/>
  <c r="F46" i="63"/>
  <c r="G46" i="63" s="1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D67" i="63" s="1"/>
  <c r="F65" i="63"/>
  <c r="G65" i="63" s="1"/>
  <c r="D65" i="63" s="1"/>
  <c r="F63" i="63"/>
  <c r="F61" i="63"/>
  <c r="G61" i="63" s="1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 s="1"/>
  <c r="D73" i="63"/>
  <c r="F71" i="63"/>
  <c r="G71" i="63" s="1"/>
  <c r="D71" i="63"/>
  <c r="J75" i="63"/>
  <c r="I75" i="63" s="1"/>
  <c r="J73" i="63"/>
  <c r="I73" i="63" s="1"/>
  <c r="D53" i="63"/>
  <c r="D51" i="63"/>
  <c r="D52" i="63"/>
  <c r="E51" i="63" s="1"/>
  <c r="B49" i="63" s="1"/>
  <c r="D54" i="63"/>
  <c r="D55" i="63"/>
  <c r="D56" i="63"/>
  <c r="D57" i="63"/>
  <c r="I2" i="43"/>
  <c r="H6" i="44" s="1"/>
  <c r="D1" i="43"/>
  <c r="G2" i="43"/>
  <c r="O17" i="43" s="1"/>
  <c r="G44" i="63"/>
  <c r="D44" i="63"/>
  <c r="D45" i="63"/>
  <c r="D46" i="63"/>
  <c r="D47" i="63"/>
  <c r="D48" i="63"/>
  <c r="G48" i="63"/>
  <c r="D76" i="63"/>
  <c r="G76" i="63"/>
  <c r="G54" i="63"/>
  <c r="G45" i="63"/>
  <c r="G63" i="63"/>
  <c r="G55" i="63"/>
  <c r="G52" i="63"/>
  <c r="G47" i="63"/>
  <c r="O4" i="59"/>
  <c r="F31" i="59"/>
  <c r="G29" i="59"/>
  <c r="F13" i="59"/>
  <c r="F18" i="59"/>
  <c r="F9" i="9" s="1"/>
  <c r="B8" i="59"/>
  <c r="C11" i="39" s="1"/>
  <c r="F16" i="59"/>
  <c r="F8" i="9" s="1"/>
  <c r="F5" i="9" s="1"/>
  <c r="F19" i="59"/>
  <c r="F10" i="9" s="1"/>
  <c r="F32" i="59"/>
  <c r="B86" i="43"/>
  <c r="B75" i="43"/>
  <c r="B66" i="43"/>
  <c r="B55" i="43"/>
  <c r="Q29" i="39"/>
  <c r="Z29" i="39"/>
  <c r="D91" i="39"/>
  <c r="E91" i="39"/>
  <c r="F91" i="39" s="1"/>
  <c r="G91" i="39" s="1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 s="1"/>
  <c r="K87" i="43"/>
  <c r="J87" i="43" s="1"/>
  <c r="M86" i="43"/>
  <c r="N86" i="43" s="1"/>
  <c r="K86" i="43"/>
  <c r="J86" i="43" s="1"/>
  <c r="M85" i="43"/>
  <c r="N85" i="43" s="1"/>
  <c r="K85" i="43"/>
  <c r="J85" i="43" s="1"/>
  <c r="M84" i="43"/>
  <c r="N84" i="43" s="1"/>
  <c r="K84" i="43"/>
  <c r="J84" i="43" s="1"/>
  <c r="M83" i="43"/>
  <c r="N83" i="43" s="1"/>
  <c r="K83" i="43"/>
  <c r="J83" i="43" s="1"/>
  <c r="M82" i="43"/>
  <c r="N82" i="43" s="1"/>
  <c r="K82" i="43"/>
  <c r="J82" i="43" s="1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 s="1"/>
  <c r="M76" i="43"/>
  <c r="N76" i="43" s="1"/>
  <c r="K76" i="43"/>
  <c r="J76" i="43" s="1"/>
  <c r="M75" i="43"/>
  <c r="N75" i="43" s="1"/>
  <c r="K75" i="43"/>
  <c r="J75" i="43" s="1"/>
  <c r="D75" i="43"/>
  <c r="M74" i="43"/>
  <c r="N74" i="43"/>
  <c r="K74" i="43"/>
  <c r="J74" i="43"/>
  <c r="M73" i="43"/>
  <c r="N73" i="43"/>
  <c r="K73" i="43"/>
  <c r="J73" i="43"/>
  <c r="D73" i="43"/>
  <c r="M72" i="43"/>
  <c r="N72" i="43" s="1"/>
  <c r="K72" i="43"/>
  <c r="J72" i="43" s="1"/>
  <c r="M71" i="43"/>
  <c r="N71" i="43" s="1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 s="1"/>
  <c r="K66" i="43"/>
  <c r="J66" i="43" s="1"/>
  <c r="M65" i="43"/>
  <c r="N65" i="43" s="1"/>
  <c r="K65" i="43"/>
  <c r="J65" i="43" s="1"/>
  <c r="M64" i="43"/>
  <c r="N64" i="43" s="1"/>
  <c r="K64" i="43"/>
  <c r="J64" i="43" s="1"/>
  <c r="D64" i="43"/>
  <c r="M63" i="43"/>
  <c r="N63" i="43"/>
  <c r="K63" i="43"/>
  <c r="J63" i="43"/>
  <c r="D63" i="43"/>
  <c r="M62" i="43"/>
  <c r="N62" i="43" s="1"/>
  <c r="K62" i="43"/>
  <c r="J62" i="43" s="1"/>
  <c r="D62" i="43"/>
  <c r="M61" i="43"/>
  <c r="N61" i="43"/>
  <c r="K61" i="43"/>
  <c r="J61" i="43"/>
  <c r="D61" i="43"/>
  <c r="M60" i="43"/>
  <c r="N60" i="43" s="1"/>
  <c r="K60" i="43"/>
  <c r="J60" i="43" s="1"/>
  <c r="D60" i="43"/>
  <c r="M59" i="43"/>
  <c r="N59" i="43"/>
  <c r="K59" i="43"/>
  <c r="J59" i="43"/>
  <c r="D59" i="43"/>
  <c r="M56" i="43"/>
  <c r="N56" i="43" s="1"/>
  <c r="K56" i="43"/>
  <c r="J56" i="43" s="1"/>
  <c r="D56" i="43"/>
  <c r="M55" i="43"/>
  <c r="N55" i="43"/>
  <c r="K55" i="43"/>
  <c r="J55" i="43"/>
  <c r="D55" i="43"/>
  <c r="M54" i="43"/>
  <c r="N54" i="43" s="1"/>
  <c r="K54" i="43"/>
  <c r="J54" i="43" s="1"/>
  <c r="M53" i="43"/>
  <c r="N53" i="43" s="1"/>
  <c r="K53" i="43"/>
  <c r="J53" i="43" s="1"/>
  <c r="D53" i="43"/>
  <c r="M52" i="43"/>
  <c r="N52" i="43"/>
  <c r="K52" i="43"/>
  <c r="J52" i="43"/>
  <c r="D52" i="43"/>
  <c r="M51" i="43"/>
  <c r="N51" i="43" s="1"/>
  <c r="K51" i="43"/>
  <c r="J51" i="43" s="1"/>
  <c r="D51" i="43"/>
  <c r="M50" i="43"/>
  <c r="N50" i="43"/>
  <c r="K50" i="43"/>
  <c r="J50" i="43"/>
  <c r="M49" i="43"/>
  <c r="N49" i="43"/>
  <c r="K49" i="43"/>
  <c r="J49" i="43"/>
  <c r="D49" i="43"/>
  <c r="M48" i="43"/>
  <c r="N48" i="43" s="1"/>
  <c r="K48" i="43"/>
  <c r="J48" i="43" s="1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 s="1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 s="1"/>
  <c r="G69" i="39" s="1"/>
  <c r="H69" i="39" s="1"/>
  <c r="I69" i="39" s="1"/>
  <c r="J69" i="39" s="1"/>
  <c r="K69" i="39" s="1"/>
  <c r="L69" i="39" s="1"/>
  <c r="M69" i="39" s="1"/>
  <c r="J38" i="39"/>
  <c r="W38" i="39"/>
  <c r="H38" i="39"/>
  <c r="AB38" i="39"/>
  <c r="F38" i="39"/>
  <c r="AA38" i="39"/>
  <c r="D112" i="39"/>
  <c r="E112" i="39"/>
  <c r="F112" i="39" s="1"/>
  <c r="G112" i="39" s="1"/>
  <c r="H112" i="39" s="1"/>
  <c r="I112" i="39" s="1"/>
  <c r="J112" i="39" s="1"/>
  <c r="K112" i="39" s="1"/>
  <c r="L112" i="39" s="1"/>
  <c r="M112" i="39" s="1"/>
  <c r="D108" i="39"/>
  <c r="E108" i="39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/>
  <c r="D95" i="39"/>
  <c r="E95" i="39"/>
  <c r="D93" i="39"/>
  <c r="E93" i="39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 s="1"/>
  <c r="B72" i="39"/>
  <c r="F13" i="39" s="1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 s="1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/>
  <c r="F31" i="39"/>
  <c r="AA31" i="39"/>
  <c r="E89" i="39"/>
  <c r="F89" i="39"/>
  <c r="G89" i="39" s="1"/>
  <c r="H42" i="39"/>
  <c r="AB42" i="39" s="1"/>
  <c r="J34" i="39"/>
  <c r="AC34" i="39" s="1"/>
  <c r="J31" i="39"/>
  <c r="W31" i="39" s="1"/>
  <c r="C25" i="39"/>
  <c r="J14" i="39"/>
  <c r="AC14" i="39"/>
  <c r="H14" i="39"/>
  <c r="AB14" i="39"/>
  <c r="J41" i="39"/>
  <c r="W41" i="39"/>
  <c r="J42" i="39"/>
  <c r="AC42" i="39"/>
  <c r="C12" i="43"/>
  <c r="H37" i="39"/>
  <c r="AB37" i="39" s="1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J27" i="39"/>
  <c r="AC27" i="39" s="1"/>
  <c r="C24" i="43"/>
  <c r="E8" i="43"/>
  <c r="E10" i="43"/>
  <c r="E11" i="43"/>
  <c r="E9" i="43"/>
  <c r="M101" i="43"/>
  <c r="E101" i="43"/>
  <c r="K101" i="43"/>
  <c r="C101" i="43"/>
  <c r="F27" i="39"/>
  <c r="AA27" i="39" s="1"/>
  <c r="AC38" i="39"/>
  <c r="I101" i="43"/>
  <c r="W14" i="39"/>
  <c r="W36" i="39"/>
  <c r="S8" i="39"/>
  <c r="F44" i="39"/>
  <c r="AA44" i="39" s="1"/>
  <c r="S41" i="39"/>
  <c r="W39" i="39"/>
  <c r="S39" i="39"/>
  <c r="U38" i="39"/>
  <c r="S38" i="39"/>
  <c r="U14" i="39"/>
  <c r="AA36" i="39"/>
  <c r="AB39" i="39"/>
  <c r="J40" i="39"/>
  <c r="W40" i="39"/>
  <c r="W42" i="39"/>
  <c r="H15" i="39"/>
  <c r="U15" i="39" s="1"/>
  <c r="F77" i="39"/>
  <c r="G77" i="39" s="1"/>
  <c r="F15" i="39"/>
  <c r="AA15" i="39" s="1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 s="1"/>
  <c r="H23" i="39"/>
  <c r="U23" i="39" s="1"/>
  <c r="F85" i="39"/>
  <c r="G85" i="39" s="1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 s="1"/>
  <c r="I95" i="39" s="1"/>
  <c r="J95" i="39" s="1"/>
  <c r="K95" i="39" s="1"/>
  <c r="L95" i="39" s="1"/>
  <c r="M95" i="39" s="1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W27" i="39"/>
  <c r="U42" i="39"/>
  <c r="AC31" i="39"/>
  <c r="W32" i="39"/>
  <c r="E48" i="43"/>
  <c r="B46" i="43" s="1"/>
  <c r="S21" i="39"/>
  <c r="AB21" i="39"/>
  <c r="C7" i="43"/>
  <c r="S44" i="39"/>
  <c r="AC40" i="39"/>
  <c r="AB41" i="39"/>
  <c r="S15" i="39"/>
  <c r="AA37" i="39"/>
  <c r="W45" i="39"/>
  <c r="AB32" i="39"/>
  <c r="B2" i="39"/>
  <c r="J1" i="65"/>
  <c r="C14" i="67"/>
  <c r="D15" i="67"/>
  <c r="F12" i="67"/>
  <c r="F11" i="67" s="1"/>
  <c r="F10" i="67" s="1"/>
  <c r="F9" i="67" s="1"/>
  <c r="V13" i="67"/>
  <c r="U17" i="67"/>
  <c r="E16" i="67"/>
  <c r="E15" i="67" s="1"/>
  <c r="E14" i="67" s="1"/>
  <c r="E13" i="67" s="1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AA7" i="39"/>
  <c r="R47" i="39" s="1"/>
  <c r="J2" i="65"/>
  <c r="J7" i="39"/>
  <c r="W7" i="39" s="1"/>
  <c r="U9" i="39"/>
  <c r="H50" i="43"/>
  <c r="H49" i="43"/>
  <c r="W9" i="39"/>
  <c r="F17" i="59"/>
  <c r="F12" i="59" s="1"/>
  <c r="H48" i="43"/>
  <c r="O3" i="59"/>
  <c r="F28" i="59" s="1"/>
  <c r="S9" i="39"/>
  <c r="H16" i="63"/>
  <c r="I3" i="63"/>
  <c r="C13" i="67"/>
  <c r="D14" i="67"/>
  <c r="T13" i="67"/>
  <c r="D13" i="67"/>
  <c r="C12" i="67"/>
  <c r="C11" i="67" s="1"/>
  <c r="D12" i="67"/>
  <c r="B3" i="43"/>
  <c r="B4" i="43"/>
  <c r="H71" i="43"/>
  <c r="H59" i="43"/>
  <c r="H83" i="43"/>
  <c r="H52" i="43"/>
  <c r="H74" i="43"/>
  <c r="H51" i="43"/>
  <c r="C6" i="43"/>
  <c r="W12" i="39"/>
  <c r="I17" i="43"/>
  <c r="K17" i="43"/>
  <c r="L17" i="43"/>
  <c r="M17" i="43"/>
  <c r="N17" i="43"/>
  <c r="E17" i="43"/>
  <c r="F35" i="43"/>
  <c r="F39" i="43"/>
  <c r="F38" i="43"/>
  <c r="H114" i="43"/>
  <c r="D17" i="43"/>
  <c r="D27" i="64"/>
  <c r="B11" i="64"/>
  <c r="C21" i="64" s="1"/>
  <c r="G3" i="63"/>
  <c r="B80" i="63" s="1"/>
  <c r="AB44" i="39"/>
  <c r="U44" i="39"/>
  <c r="AC43" i="39"/>
  <c r="W43" i="39"/>
  <c r="F87" i="39"/>
  <c r="G87" i="39" s="1"/>
  <c r="F25" i="39"/>
  <c r="AA25" i="39" s="1"/>
  <c r="H25" i="39"/>
  <c r="J25" i="39"/>
  <c r="W25" i="39" s="1"/>
  <c r="W19" i="39"/>
  <c r="S19" i="39"/>
  <c r="S17" i="39"/>
  <c r="AC17" i="39"/>
  <c r="S27" i="39"/>
  <c r="S32" i="39"/>
  <c r="U17" i="39"/>
  <c r="W21" i="39"/>
  <c r="W23" i="39"/>
  <c r="AA40" i="39"/>
  <c r="H27" i="39"/>
  <c r="AB27" i="39" s="1"/>
  <c r="S29" i="39"/>
  <c r="K1" i="65"/>
  <c r="S25" i="39"/>
  <c r="AC25" i="39"/>
  <c r="U25" i="39"/>
  <c r="AB25" i="39"/>
  <c r="U27" i="39"/>
  <c r="B17" i="59"/>
  <c r="B18" i="59" s="1"/>
  <c r="C28" i="64"/>
  <c r="C27" i="64" s="1"/>
  <c r="E27" i="64" s="1"/>
  <c r="C30" i="64"/>
  <c r="E28" i="64"/>
  <c r="D6" i="65"/>
  <c r="E6" i="65"/>
  <c r="G4" i="65"/>
  <c r="H7" i="65"/>
  <c r="D8" i="65"/>
  <c r="G6" i="65"/>
  <c r="H8" i="65"/>
  <c r="G5" i="65"/>
  <c r="E7" i="65"/>
  <c r="H6" i="65"/>
  <c r="G7" i="65"/>
  <c r="H5" i="65"/>
  <c r="G8" i="65"/>
  <c r="D5" i="65"/>
  <c r="E8" i="65"/>
  <c r="H4" i="65"/>
  <c r="D7" i="65"/>
  <c r="D4" i="65"/>
  <c r="E4" i="65"/>
  <c r="E12" i="67" l="1"/>
  <c r="E11" i="67" s="1"/>
  <c r="E10" i="67" s="1"/>
  <c r="E9" i="67" s="1"/>
  <c r="U13" i="67"/>
  <c r="C10" i="67"/>
  <c r="D11" i="67"/>
  <c r="F20" i="59"/>
  <c r="F11" i="9" s="1"/>
  <c r="V9" i="67"/>
  <c r="F8" i="67"/>
  <c r="F7" i="67" s="1"/>
  <c r="F6" i="67" s="1"/>
  <c r="S13" i="39"/>
  <c r="AA13" i="39"/>
  <c r="G17" i="43"/>
  <c r="C16" i="43" s="1"/>
  <c r="H77" i="43"/>
  <c r="H70" i="43"/>
  <c r="H81" i="43"/>
  <c r="H73" i="43"/>
  <c r="H86" i="43"/>
  <c r="AB23" i="39"/>
  <c r="S42" i="39"/>
  <c r="AC44" i="39"/>
  <c r="H13" i="39"/>
  <c r="J13" i="39"/>
  <c r="H43" i="39"/>
  <c r="F43" i="39"/>
  <c r="F29" i="59"/>
  <c r="F33" i="59" s="1"/>
  <c r="B17" i="9" s="1"/>
  <c r="A16" i="43"/>
  <c r="H10" i="63"/>
  <c r="C10" i="63" s="1"/>
  <c r="D66" i="66"/>
  <c r="N66" i="66" s="1"/>
  <c r="M66" i="66"/>
  <c r="Y65" i="66"/>
  <c r="T66" i="66"/>
  <c r="B66" i="66" s="1"/>
  <c r="L66" i="66" s="1"/>
  <c r="I4" i="66"/>
  <c r="I6" i="66"/>
  <c r="I13" i="66"/>
  <c r="P64" i="66"/>
  <c r="U64" i="66"/>
  <c r="C64" i="66" s="1"/>
  <c r="U65" i="66"/>
  <c r="C65" i="66" s="1"/>
  <c r="I9" i="66"/>
  <c r="I16" i="66"/>
  <c r="AA61" i="66"/>
  <c r="V62" i="66"/>
  <c r="E62" i="66" s="1"/>
  <c r="AA65" i="66"/>
  <c r="V66" i="66"/>
  <c r="E66" i="66" s="1"/>
  <c r="O66" i="66" s="1"/>
  <c r="W60" i="66"/>
  <c r="F60" i="66" s="1"/>
  <c r="Z61" i="66"/>
  <c r="K5" i="66"/>
  <c r="K6" i="66"/>
  <c r="K7" i="66"/>
  <c r="K8" i="66"/>
  <c r="D17" i="66"/>
  <c r="D19" i="66"/>
  <c r="C25" i="67"/>
  <c r="D24" i="67"/>
  <c r="D28" i="67"/>
  <c r="C29" i="67"/>
  <c r="C33" i="67"/>
  <c r="D32" i="67"/>
  <c r="D36" i="67"/>
  <c r="C37" i="67"/>
  <c r="C40" i="67"/>
  <c r="D40" i="67" s="1"/>
  <c r="D39" i="67"/>
  <c r="C45" i="67"/>
  <c r="D44" i="67"/>
  <c r="D48" i="67"/>
  <c r="C49" i="67"/>
  <c r="C53" i="67"/>
  <c r="D52" i="67"/>
  <c r="D56" i="67"/>
  <c r="C57" i="67"/>
  <c r="P19" i="66"/>
  <c r="P17" i="66"/>
  <c r="U21" i="67"/>
  <c r="E20" i="67"/>
  <c r="E19" i="67" s="1"/>
  <c r="S21" i="67"/>
  <c r="B20" i="67"/>
  <c r="B19" i="67" s="1"/>
  <c r="D64" i="67"/>
  <c r="C63" i="67"/>
  <c r="D63" i="67" s="1"/>
  <c r="U65" i="67"/>
  <c r="E64" i="67"/>
  <c r="E63" i="67" s="1"/>
  <c r="D72" i="67"/>
  <c r="C71" i="67"/>
  <c r="D71" i="67" s="1"/>
  <c r="U73" i="67"/>
  <c r="E72" i="67"/>
  <c r="E71" i="67" s="1"/>
  <c r="D81" i="67"/>
  <c r="C80" i="67"/>
  <c r="B16" i="67"/>
  <c r="B15" i="67" s="1"/>
  <c r="B14" i="67" s="1"/>
  <c r="B13" i="67" s="1"/>
  <c r="S17" i="67"/>
  <c r="V21" i="67"/>
  <c r="F20" i="67"/>
  <c r="F19" i="67" s="1"/>
  <c r="C20" i="67"/>
  <c r="B2" i="68"/>
  <c r="F14" i="68"/>
  <c r="O61" i="67"/>
  <c r="D59" i="67"/>
  <c r="D55" i="67"/>
  <c r="D51" i="67"/>
  <c r="D47" i="67"/>
  <c r="D43" i="67"/>
  <c r="O58" i="67"/>
  <c r="N59" i="67"/>
  <c r="N58" i="67"/>
  <c r="P59" i="67"/>
  <c r="P58" i="67"/>
  <c r="B64" i="67"/>
  <c r="B63" i="67" s="1"/>
  <c r="C68" i="67"/>
  <c r="U69" i="67"/>
  <c r="E68" i="67"/>
  <c r="E67" i="67" s="1"/>
  <c r="B72" i="67"/>
  <c r="B71" i="67" s="1"/>
  <c r="D76" i="67"/>
  <c r="C75" i="67"/>
  <c r="D75" i="67" s="1"/>
  <c r="D21" i="67"/>
  <c r="H64" i="43"/>
  <c r="I20" i="43"/>
  <c r="H65" i="43"/>
  <c r="H66" i="43"/>
  <c r="D63" i="63"/>
  <c r="E60" i="63" s="1"/>
  <c r="B58" i="63" s="1"/>
  <c r="C15" i="63" s="1"/>
  <c r="E70" i="63"/>
  <c r="B68" i="63" s="1"/>
  <c r="E19" i="64"/>
  <c r="E16" i="64"/>
  <c r="D19" i="64"/>
  <c r="H11" i="39"/>
  <c r="J11" i="39"/>
  <c r="W11" i="39" s="1"/>
  <c r="F11" i="39"/>
  <c r="AA11" i="39" s="1"/>
  <c r="C29" i="64"/>
  <c r="E29" i="64" s="1"/>
  <c r="G3" i="43"/>
  <c r="C21" i="43" s="1"/>
  <c r="D56" i="39"/>
  <c r="C58" i="39"/>
  <c r="AC7" i="39"/>
  <c r="V47" i="39" s="1"/>
  <c r="I47" i="39" s="1"/>
  <c r="I51" i="39" s="1"/>
  <c r="J51" i="39" s="1"/>
  <c r="C19" i="43"/>
  <c r="H7" i="39"/>
  <c r="E42" i="63"/>
  <c r="B40" i="63" s="1"/>
  <c r="AC11" i="39"/>
  <c r="H102" i="43"/>
  <c r="H104" i="43" s="1"/>
  <c r="G22" i="43"/>
  <c r="F22" i="43"/>
  <c r="G12" i="63"/>
  <c r="E13" i="63"/>
  <c r="H105" i="43"/>
  <c r="H108" i="43"/>
  <c r="D102" i="43"/>
  <c r="D103" i="43" s="1"/>
  <c r="N102" i="43"/>
  <c r="N105" i="43" s="1"/>
  <c r="B114" i="43"/>
  <c r="E102" i="43"/>
  <c r="D14" i="63"/>
  <c r="G13" i="63"/>
  <c r="E12" i="63"/>
  <c r="F12" i="63" s="1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H55" i="43"/>
  <c r="H54" i="43"/>
  <c r="H53" i="43"/>
  <c r="AA12" i="39"/>
  <c r="N106" i="43"/>
  <c r="B83" i="63"/>
  <c r="B84" i="63"/>
  <c r="B81" i="63" s="1"/>
  <c r="B82" i="63"/>
  <c r="B85" i="63"/>
  <c r="C5" i="68"/>
  <c r="C7" i="68"/>
  <c r="C8" i="68"/>
  <c r="C6" i="68"/>
  <c r="H12" i="63"/>
  <c r="H13" i="63"/>
  <c r="F13" i="63"/>
  <c r="D20" i="63"/>
  <c r="E30" i="64"/>
  <c r="R48" i="39"/>
  <c r="E47" i="39"/>
  <c r="I3" i="65"/>
  <c r="K2" i="65"/>
  <c r="K3" i="65"/>
  <c r="K4" i="65"/>
  <c r="I1" i="65"/>
  <c r="E5" i="65"/>
  <c r="G2" i="65"/>
  <c r="G3" i="65"/>
  <c r="G1" i="65"/>
  <c r="E20" i="43"/>
  <c r="D5" i="43" l="1"/>
  <c r="C5" i="43"/>
  <c r="D68" i="67"/>
  <c r="C67" i="67"/>
  <c r="D67" i="67" s="1"/>
  <c r="D8" i="68"/>
  <c r="D6" i="68"/>
  <c r="D5" i="68"/>
  <c r="D7" i="68"/>
  <c r="D80" i="67"/>
  <c r="C79" i="67"/>
  <c r="D79" i="67" s="1"/>
  <c r="T53" i="67"/>
  <c r="D53" i="67"/>
  <c r="T45" i="67"/>
  <c r="D45" i="67"/>
  <c r="T33" i="67"/>
  <c r="D33" i="67"/>
  <c r="T25" i="67"/>
  <c r="D25" i="67"/>
  <c r="U61" i="66"/>
  <c r="C61" i="66" s="1"/>
  <c r="U60" i="66"/>
  <c r="C60" i="66" s="1"/>
  <c r="D65" i="66"/>
  <c r="N65" i="66" s="1"/>
  <c r="M65" i="66"/>
  <c r="T65" i="66"/>
  <c r="B65" i="66" s="1"/>
  <c r="L65" i="66" s="1"/>
  <c r="T64" i="66"/>
  <c r="B64" i="66" s="1"/>
  <c r="AB43" i="39"/>
  <c r="U43" i="39"/>
  <c r="AB13" i="39"/>
  <c r="U13" i="39"/>
  <c r="D104" i="43"/>
  <c r="C19" i="67"/>
  <c r="D19" i="67" s="1"/>
  <c r="D20" i="67"/>
  <c r="B12" i="67"/>
  <c r="B11" i="67" s="1"/>
  <c r="B10" i="67" s="1"/>
  <c r="S13" i="67"/>
  <c r="T57" i="67"/>
  <c r="D57" i="67"/>
  <c r="T49" i="67"/>
  <c r="D49" i="67"/>
  <c r="T37" i="67"/>
  <c r="D37" i="67"/>
  <c r="I9" i="63" s="1"/>
  <c r="C9" i="63" s="1"/>
  <c r="T29" i="67"/>
  <c r="D29" i="67"/>
  <c r="I17" i="66"/>
  <c r="I14" i="66"/>
  <c r="I15" i="66"/>
  <c r="I7" i="66"/>
  <c r="I5" i="66"/>
  <c r="I10" i="66"/>
  <c r="I11" i="66"/>
  <c r="P39" i="66"/>
  <c r="P28" i="66"/>
  <c r="P44" i="66"/>
  <c r="P22" i="66"/>
  <c r="P33" i="66"/>
  <c r="P41" i="66"/>
  <c r="P49" i="66"/>
  <c r="P57" i="66"/>
  <c r="P25" i="66"/>
  <c r="P30" i="66"/>
  <c r="P38" i="66"/>
  <c r="P46" i="66"/>
  <c r="P20" i="66"/>
  <c r="P56" i="66"/>
  <c r="P35" i="66"/>
  <c r="P51" i="66"/>
  <c r="P59" i="66"/>
  <c r="P54" i="66"/>
  <c r="P40" i="66"/>
  <c r="P26" i="66"/>
  <c r="P31" i="66"/>
  <c r="P47" i="66"/>
  <c r="P36" i="66"/>
  <c r="P52" i="66"/>
  <c r="P60" i="66"/>
  <c r="P29" i="66"/>
  <c r="P37" i="66"/>
  <c r="P45" i="66"/>
  <c r="P53" i="66"/>
  <c r="P21" i="66"/>
  <c r="P58" i="66"/>
  <c r="P34" i="66"/>
  <c r="P42" i="66"/>
  <c r="P50" i="66"/>
  <c r="P24" i="66"/>
  <c r="P2" i="66" s="1"/>
  <c r="C30" i="63" s="1"/>
  <c r="P27" i="66"/>
  <c r="P43" i="66"/>
  <c r="P55" i="66"/>
  <c r="P23" i="66"/>
  <c r="P32" i="66"/>
  <c r="P48" i="66"/>
  <c r="V64" i="66"/>
  <c r="E64" i="66" s="1"/>
  <c r="V65" i="66"/>
  <c r="E65" i="66" s="1"/>
  <c r="O65" i="66" s="1"/>
  <c r="V60" i="66"/>
  <c r="E60" i="66" s="1"/>
  <c r="V61" i="66"/>
  <c r="E61" i="66" s="1"/>
  <c r="O61" i="66" s="1"/>
  <c r="I12" i="66"/>
  <c r="D64" i="66"/>
  <c r="M63" i="66"/>
  <c r="M64" i="66"/>
  <c r="M62" i="66"/>
  <c r="P18" i="66"/>
  <c r="I8" i="66"/>
  <c r="AA43" i="39"/>
  <c r="S43" i="39"/>
  <c r="W13" i="39"/>
  <c r="AC13" i="39"/>
  <c r="F22" i="59"/>
  <c r="F13" i="9" s="1"/>
  <c r="C9" i="67"/>
  <c r="D10" i="67"/>
  <c r="E8" i="67"/>
  <c r="E7" i="67" s="1"/>
  <c r="E6" i="67" s="1"/>
  <c r="U9" i="67"/>
  <c r="S11" i="39"/>
  <c r="N103" i="43"/>
  <c r="I102" i="43"/>
  <c r="I108" i="43" s="1"/>
  <c r="H22" i="43"/>
  <c r="K102" i="43"/>
  <c r="K103" i="43" s="1"/>
  <c r="J102" i="43"/>
  <c r="J22" i="43"/>
  <c r="G102" i="43"/>
  <c r="G104" i="43" s="1"/>
  <c r="C102" i="43"/>
  <c r="C106" i="43" s="1"/>
  <c r="E22" i="43"/>
  <c r="D22" i="43" s="1"/>
  <c r="F102" i="43"/>
  <c r="L102" i="43"/>
  <c r="M102" i="43"/>
  <c r="C23" i="43"/>
  <c r="N104" i="46"/>
  <c r="U11" i="39"/>
  <c r="AB11" i="39"/>
  <c r="AB7" i="39"/>
  <c r="T47" i="39" s="1"/>
  <c r="G47" i="39" s="1"/>
  <c r="U7" i="39"/>
  <c r="D58" i="39"/>
  <c r="E56" i="39"/>
  <c r="G106" i="43"/>
  <c r="G107" i="43"/>
  <c r="G105" i="43"/>
  <c r="G108" i="43"/>
  <c r="G110" i="43"/>
  <c r="C105" i="43"/>
  <c r="C103" i="43"/>
  <c r="D110" i="43"/>
  <c r="C107" i="43"/>
  <c r="G103" i="43"/>
  <c r="H110" i="43"/>
  <c r="H106" i="43"/>
  <c r="H107" i="43"/>
  <c r="H103" i="43"/>
  <c r="I110" i="43"/>
  <c r="I104" i="43"/>
  <c r="I107" i="43"/>
  <c r="K110" i="43"/>
  <c r="K104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C48" i="39"/>
  <c r="B3" i="39" s="1"/>
  <c r="C47" i="39"/>
  <c r="I52" i="39"/>
  <c r="J52" i="39" s="1"/>
  <c r="G21" i="59"/>
  <c r="G12" i="9" s="1"/>
  <c r="C23" i="64"/>
  <c r="C22" i="64" s="1"/>
  <c r="B3" i="64" s="1"/>
  <c r="R20" i="43"/>
  <c r="G20" i="43" s="1"/>
  <c r="S20" i="43"/>
  <c r="Q20" i="43"/>
  <c r="P20" i="43"/>
  <c r="G9" i="59"/>
  <c r="C20" i="63" l="1"/>
  <c r="C21" i="63"/>
  <c r="E21" i="63" s="1"/>
  <c r="T9" i="67"/>
  <c r="D9" i="67"/>
  <c r="C8" i="67"/>
  <c r="N63" i="66"/>
  <c r="N64" i="66"/>
  <c r="N62" i="66"/>
  <c r="D60" i="66"/>
  <c r="M26" i="66"/>
  <c r="M22" i="66"/>
  <c r="M59" i="66"/>
  <c r="M56" i="66"/>
  <c r="M52" i="66"/>
  <c r="M48" i="66"/>
  <c r="M44" i="66"/>
  <c r="M40" i="66"/>
  <c r="M36" i="66"/>
  <c r="M32" i="66"/>
  <c r="M28" i="66"/>
  <c r="M27" i="66"/>
  <c r="M23" i="66"/>
  <c r="M55" i="66"/>
  <c r="M51" i="66"/>
  <c r="M47" i="66"/>
  <c r="M43" i="66"/>
  <c r="M39" i="66"/>
  <c r="M35" i="66"/>
  <c r="M31" i="66"/>
  <c r="M60" i="66"/>
  <c r="M20" i="66"/>
  <c r="M54" i="66"/>
  <c r="M46" i="66"/>
  <c r="M38" i="66"/>
  <c r="M30" i="66"/>
  <c r="M25" i="66"/>
  <c r="M53" i="66"/>
  <c r="M45" i="66"/>
  <c r="M37" i="66"/>
  <c r="M29" i="66"/>
  <c r="M24" i="66"/>
  <c r="M2" i="66" s="1"/>
  <c r="C27" i="63" s="1"/>
  <c r="M58" i="66"/>
  <c r="M50" i="66"/>
  <c r="M42" i="66"/>
  <c r="M34" i="66"/>
  <c r="M57" i="66"/>
  <c r="M21" i="66"/>
  <c r="M49" i="66"/>
  <c r="M41" i="66"/>
  <c r="M33" i="66"/>
  <c r="M17" i="66"/>
  <c r="M18" i="66"/>
  <c r="M19" i="66"/>
  <c r="K108" i="43"/>
  <c r="I105" i="43"/>
  <c r="I106" i="43"/>
  <c r="I103" i="43"/>
  <c r="C104" i="43"/>
  <c r="C110" i="43"/>
  <c r="C108" i="43"/>
  <c r="O60" i="66"/>
  <c r="O57" i="66"/>
  <c r="O58" i="66"/>
  <c r="O54" i="66"/>
  <c r="O52" i="66"/>
  <c r="O50" i="66"/>
  <c r="O48" i="66"/>
  <c r="O46" i="66"/>
  <c r="O44" i="66"/>
  <c r="O42" i="66"/>
  <c r="O40" i="66"/>
  <c r="O38" i="66"/>
  <c r="O36" i="66"/>
  <c r="O34" i="66"/>
  <c r="O32" i="66"/>
  <c r="O30" i="66"/>
  <c r="O28" i="66"/>
  <c r="O26" i="66"/>
  <c r="O24" i="66"/>
  <c r="O2" i="66" s="1"/>
  <c r="C29" i="63" s="1"/>
  <c r="O20" i="66"/>
  <c r="O23" i="66"/>
  <c r="O55" i="66"/>
  <c r="O53" i="66"/>
  <c r="O49" i="66"/>
  <c r="O45" i="66"/>
  <c r="O41" i="66"/>
  <c r="O37" i="66"/>
  <c r="O33" i="66"/>
  <c r="O29" i="66"/>
  <c r="O25" i="66"/>
  <c r="O59" i="66"/>
  <c r="O56" i="66"/>
  <c r="O51" i="66"/>
  <c r="O47" i="66"/>
  <c r="O43" i="66"/>
  <c r="O39" i="66"/>
  <c r="O35" i="66"/>
  <c r="O31" i="66"/>
  <c r="O27" i="66"/>
  <c r="O22" i="66"/>
  <c r="O21" i="66"/>
  <c r="O19" i="66"/>
  <c r="O17" i="66"/>
  <c r="O18" i="66"/>
  <c r="O64" i="66"/>
  <c r="O63" i="66"/>
  <c r="B9" i="67"/>
  <c r="I19" i="43"/>
  <c r="L21" i="66"/>
  <c r="L25" i="66"/>
  <c r="L31" i="66"/>
  <c r="L35" i="66"/>
  <c r="L39" i="66"/>
  <c r="L43" i="66"/>
  <c r="L47" i="66"/>
  <c r="L51" i="66"/>
  <c r="L55" i="66"/>
  <c r="L58" i="66"/>
  <c r="L64" i="66"/>
  <c r="L20" i="66"/>
  <c r="L24" i="66"/>
  <c r="L2" i="66" s="1"/>
  <c r="C26" i="63" s="1"/>
  <c r="L27" i="66"/>
  <c r="L30" i="66"/>
  <c r="L34" i="66"/>
  <c r="L38" i="66"/>
  <c r="L42" i="66"/>
  <c r="L46" i="66"/>
  <c r="L50" i="66"/>
  <c r="L54" i="66"/>
  <c r="L56" i="66"/>
  <c r="L59" i="66"/>
  <c r="L49" i="66"/>
  <c r="L41" i="66"/>
  <c r="L33" i="66"/>
  <c r="L23" i="66"/>
  <c r="L62" i="66"/>
  <c r="L61" i="66"/>
  <c r="L18" i="66"/>
  <c r="L19" i="66"/>
  <c r="L22" i="66"/>
  <c r="L26" i="66"/>
  <c r="L28" i="66"/>
  <c r="L32" i="66"/>
  <c r="L36" i="66"/>
  <c r="L40" i="66"/>
  <c r="L44" i="66"/>
  <c r="L48" i="66"/>
  <c r="L52" i="66"/>
  <c r="L57" i="66"/>
  <c r="L63" i="66"/>
  <c r="L53" i="66"/>
  <c r="L45" i="66"/>
  <c r="L37" i="66"/>
  <c r="L29" i="66"/>
  <c r="L60" i="66"/>
  <c r="L17" i="66"/>
  <c r="O62" i="66"/>
  <c r="D61" i="66"/>
  <c r="N61" i="66" s="1"/>
  <c r="M61" i="66"/>
  <c r="M110" i="43"/>
  <c r="M107" i="43"/>
  <c r="M108" i="43"/>
  <c r="M103" i="43"/>
  <c r="M105" i="43"/>
  <c r="M104" i="43"/>
  <c r="M106" i="43"/>
  <c r="F108" i="43"/>
  <c r="F110" i="43"/>
  <c r="F107" i="43"/>
  <c r="F103" i="43"/>
  <c r="F104" i="43"/>
  <c r="F105" i="43"/>
  <c r="F106" i="43"/>
  <c r="J103" i="43"/>
  <c r="J104" i="43"/>
  <c r="L104" i="43"/>
  <c r="L107" i="43"/>
  <c r="L106" i="43"/>
  <c r="L108" i="43"/>
  <c r="L105" i="43"/>
  <c r="L110" i="43"/>
  <c r="L103" i="43"/>
  <c r="K107" i="43"/>
  <c r="K106" i="43"/>
  <c r="E58" i="39"/>
  <c r="F56" i="39"/>
  <c r="G51" i="39"/>
  <c r="H51" i="39" s="1"/>
  <c r="G52" i="39"/>
  <c r="H52" i="39" s="1"/>
  <c r="C11" i="63"/>
  <c r="C18" i="63" s="1"/>
  <c r="C116" i="43"/>
  <c r="D114" i="43"/>
  <c r="F21" i="59"/>
  <c r="F12" i="9" s="1"/>
  <c r="F14" i="9" s="1"/>
  <c r="C12" i="9"/>
  <c r="C20" i="43"/>
  <c r="E41" i="43"/>
  <c r="C41" i="43" s="1"/>
  <c r="B8" i="67" l="1"/>
  <c r="B7" i="67" s="1"/>
  <c r="B6" i="67" s="1"/>
  <c r="S9" i="67"/>
  <c r="N60" i="66"/>
  <c r="N57" i="66"/>
  <c r="N27" i="66"/>
  <c r="N34" i="66"/>
  <c r="N42" i="66"/>
  <c r="N50" i="66"/>
  <c r="N58" i="66"/>
  <c r="N35" i="66"/>
  <c r="N25" i="66"/>
  <c r="N28" i="66"/>
  <c r="N36" i="66"/>
  <c r="N44" i="66"/>
  <c r="N52" i="66"/>
  <c r="N22" i="66"/>
  <c r="N33" i="66"/>
  <c r="N41" i="66"/>
  <c r="N49" i="66"/>
  <c r="N23" i="66"/>
  <c r="N31" i="66"/>
  <c r="N43" i="66"/>
  <c r="N21" i="66"/>
  <c r="N59" i="66"/>
  <c r="N55" i="66"/>
  <c r="N30" i="66"/>
  <c r="N38" i="66"/>
  <c r="N46" i="66"/>
  <c r="N54" i="66"/>
  <c r="N24" i="66"/>
  <c r="N2" i="66" s="1"/>
  <c r="C28" i="63" s="1"/>
  <c r="N47" i="66"/>
  <c r="N29" i="66"/>
  <c r="N32" i="66"/>
  <c r="N40" i="66"/>
  <c r="N48" i="66"/>
  <c r="N56" i="66"/>
  <c r="N26" i="66"/>
  <c r="N37" i="66"/>
  <c r="N45" i="66"/>
  <c r="N53" i="66"/>
  <c r="N20" i="66"/>
  <c r="N39" i="66"/>
  <c r="N51" i="66"/>
  <c r="N19" i="66"/>
  <c r="N17" i="66"/>
  <c r="N18" i="66"/>
  <c r="D8" i="67"/>
  <c r="C7" i="67"/>
  <c r="C22" i="63"/>
  <c r="B5" i="63" s="1"/>
  <c r="B4" i="63"/>
  <c r="F7" i="59" s="1"/>
  <c r="E20" i="63"/>
  <c r="C19" i="63"/>
  <c r="E19" i="63" s="1"/>
  <c r="G56" i="39"/>
  <c r="F58" i="39"/>
  <c r="F11" i="59"/>
  <c r="B3" i="63"/>
  <c r="F6" i="59" s="1"/>
  <c r="F5" i="59" s="1"/>
  <c r="E18" i="63"/>
  <c r="C33" i="43"/>
  <c r="C37" i="43"/>
  <c r="C34" i="43"/>
  <c r="C36" i="43"/>
  <c r="C35" i="43"/>
  <c r="C29" i="43"/>
  <c r="C38" i="43"/>
  <c r="C39" i="43"/>
  <c r="D7" i="67" l="1"/>
  <c r="C6" i="67"/>
  <c r="D6" i="67" s="1"/>
  <c r="H56" i="39"/>
  <c r="G58" i="39"/>
  <c r="F8" i="59"/>
  <c r="B5" i="9"/>
  <c r="E39" i="43"/>
  <c r="G39" i="43"/>
  <c r="I39" i="43" s="1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I56" i="39" l="1"/>
  <c r="H58" i="39"/>
  <c r="B11" i="9"/>
  <c r="F9" i="59"/>
  <c r="B12" i="9" s="1"/>
  <c r="F10" i="59"/>
  <c r="B13" i="9" s="1"/>
  <c r="C27" i="43"/>
  <c r="C26" i="43"/>
  <c r="B2" i="43" s="1"/>
  <c r="I58" i="39" l="1"/>
  <c r="J56" i="39"/>
  <c r="F4" i="59"/>
  <c r="F24" i="59" s="1"/>
  <c r="B14" i="9"/>
  <c r="K56" i="39" l="1"/>
  <c r="J58" i="39"/>
  <c r="F35" i="59"/>
  <c r="B18" i="9" s="1"/>
  <c r="C11" i="68" s="1"/>
  <c r="B15" i="9"/>
  <c r="F25" i="59"/>
  <c r="K58" i="39" l="1"/>
  <c r="L56" i="39"/>
  <c r="B16" i="9"/>
  <c r="H16" i="9" s="1"/>
  <c r="F36" i="59"/>
  <c r="B19" i="9" s="1"/>
  <c r="M56" i="39" l="1"/>
  <c r="L58" i="39"/>
  <c r="B11" i="68"/>
  <c r="H19" i="9"/>
  <c r="N56" i="39" l="1"/>
  <c r="M58" i="39"/>
  <c r="O56" i="39" l="1"/>
  <c r="O58" i="39" s="1"/>
  <c r="N58" i="3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<sst xmlns="http://schemas.openxmlformats.org/spreadsheetml/2006/main" count="3955" uniqueCount="1800">
  <si>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</si>
  <si>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</si>
  <si>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</si>
  <si>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</si>
  <si>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</si>
  <si>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</si>
  <si>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</si>
  <si>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</si>
  <si>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</si>
  <si>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</si>
  <si>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</si>
  <si>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</si>
  <si>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</si>
  <si>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</si>
  <si>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</si>
  <si>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</si>
  <si>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</si>
  <si>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</si>
  <si>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</si>
  <si>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</si>
  <si>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</si>
  <si>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</si>
  <si>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</si>
  <si>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</si>
  <si>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</si>
  <si>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</si>
  <si>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</si>
  <si>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</si>
  <si>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</si>
  <si>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</si>
  <si>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</si>
  <si>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</si>
  <si>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</si>
  <si>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</si>
  <si>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</si>
  <si>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</si>
  <si>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</si>
  <si>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</si>
  <si>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</si>
  <si>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</si>
  <si>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</si>
  <si>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</si>
  <si>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</si>
  <si>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</si>
  <si>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</si>
  <si>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</si>
  <si>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</si>
  <si>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</si>
  <si>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</si>
  <si>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</si>
  <si>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</si>
  <si>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</si>
  <si>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</si>
  <si>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</si>
  <si>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</si>
  <si>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</si>
  <si>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</si>
  <si>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</si>
  <si>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</si>
  <si>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</si>
  <si>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</si>
  <si>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</si>
  <si>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</si>
  <si>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</si>
  <si>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</si>
  <si>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</si>
  <si>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</si>
  <si>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</si>
  <si>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</si>
  <si>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</si>
  <si>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</si>
  <si>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</si>
  <si>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</si>
  <si>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</si>
  <si>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</si>
  <si>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</si>
  <si>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</si>
  <si>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</si>
  <si>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</si>
  <si>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</si>
  <si>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</si>
  <si>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</si>
  <si>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</si>
  <si>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</si>
  <si>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</si>
  <si>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</si>
  <si>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</si>
  <si>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</si>
  <si>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</si>
  <si>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</si>
  <si>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</si>
  <si>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</si>
  <si>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</si>
  <si>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</si>
  <si>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</si>
  <si>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</si>
  <si>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</si>
  <si>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</si>
  <si>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</si>
  <si>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</si>
  <si>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</si>
  <si>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</si>
  <si>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</si>
  <si>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</si>
  <si>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</si>
  <si>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</si>
  <si>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</si>
  <si>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</si>
  <si>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</si>
  <si>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</si>
  <si>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</si>
  <si>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</si>
  <si>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</si>
  <si>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</si>
  <si>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</si>
  <si>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</si>
  <si>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</si>
  <si>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</si>
  <si>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</si>
  <si>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</si>
  <si>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</si>
  <si>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</si>
  <si>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</si>
  <si>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</si>
  <si>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</si>
  <si>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</si>
  <si>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</si>
  <si>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</si>
  <si>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</si>
  <si>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</si>
  <si>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</si>
  <si>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</si>
  <si>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</si>
  <si>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</si>
  <si>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</si>
  <si>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</si>
  <si>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</si>
  <si>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</si>
  <si>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</si>
  <si>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</si>
  <si>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</si>
  <si>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</si>
  <si>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</si>
  <si>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</si>
  <si>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</si>
  <si>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</si>
  <si>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</si>
  <si>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</si>
  <si>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</si>
  <si>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</si>
  <si>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</si>
  <si>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</si>
  <si>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</si>
  <si>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</si>
  <si>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</si>
  <si>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</si>
  <si>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</si>
  <si>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</si>
  <si>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</si>
  <si>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</si>
  <si>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</si>
  <si>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</si>
  <si>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</si>
  <si>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</si>
  <si>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</si>
  <si>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</si>
  <si>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</si>
  <si>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</si>
  <si>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</si>
  <si>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</si>
  <si>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</si>
  <si>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</si>
  <si>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</si>
  <si>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</si>
  <si>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</si>
  <si>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</si>
  <si>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</si>
  <si>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</si>
  <si>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</si>
  <si>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</si>
  <si>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</si>
  <si>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</si>
  <si>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</si>
  <si>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</si>
  <si>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</si>
  <si>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</si>
  <si>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</si>
  <si>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</si>
  <si>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</si>
  <si>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</si>
  <si>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</si>
  <si>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</si>
  <si>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</si>
  <si>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</si>
  <si>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</si>
  <si>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</si>
  <si>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</si>
  <si>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</si>
  <si>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</si>
  <si>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</si>
  <si>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</si>
  <si>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</si>
  <si>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</si>
  <si>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</si>
  <si>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</si>
  <si>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</si>
  <si>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</si>
  <si>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</si>
  <si>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</si>
  <si>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</si>
  <si>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</si>
  <si>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</si>
  <si>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</si>
  <si>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</si>
  <si>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</si>
  <si>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</si>
  <si>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</si>
  <si>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</si>
  <si>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</si>
  <si>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</si>
  <si>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</si>
  <si>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</si>
  <si>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</si>
  <si>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</si>
  <si>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</si>
  <si>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</si>
  <si>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</si>
  <si>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</si>
  <si>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</si>
  <si>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</si>
  <si>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</si>
  <si>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</si>
  <si>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</si>
  <si>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</si>
  <si>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</si>
  <si>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</si>
  <si>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</si>
  <si>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</si>
  <si>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</si>
  <si>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</si>
  <si>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</si>
  <si>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</si>
  <si>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</si>
  <si>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</si>
  <si>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</si>
  <si>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</si>
  <si>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</si>
  <si>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</si>
  <si>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</si>
  <si>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</si>
  <si>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</si>
  <si>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</si>
  <si>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</si>
  <si>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</si>
  <si>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</si>
  <si>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</si>
  <si>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</si>
  <si>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</si>
  <si>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</si>
  <si>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</si>
  <si>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</si>
  <si>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</si>
  <si>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</si>
  <si>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</si>
  <si>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</si>
  <si>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</si>
  <si>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</si>
  <si>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</si>
  <si>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</si>
  <si>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</si>
  <si>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</si>
  <si>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</si>
  <si>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</si>
  <si>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</si>
  <si>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</si>
  <si>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</si>
  <si>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</si>
  <si>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</si>
  <si>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</si>
  <si>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</si>
  <si>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</si>
  <si>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</si>
  <si>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</si>
  <si>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</si>
  <si>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</si>
  <si>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</si>
  <si>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</si>
  <si>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</si>
  <si>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</si>
  <si>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</si>
  <si>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</si>
  <si>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</si>
  <si>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</si>
  <si>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</si>
  <si>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</si>
  <si>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</si>
  <si>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</si>
  <si>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</si>
  <si>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</si>
  <si>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</si>
  <si>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</si>
  <si>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</si>
  <si>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</si>
  <si>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</si>
  <si>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</si>
  <si>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</si>
  <si>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</si>
  <si>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</si>
  <si>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</si>
  <si>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</si>
  <si>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</si>
  <si>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</si>
  <si>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</si>
  <si>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</si>
  <si>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</si>
  <si>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</si>
  <si>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</si>
  <si>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</si>
  <si>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</si>
  <si>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</si>
  <si>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</si>
  <si>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</si>
  <si>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</si>
  <si>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</si>
  <si>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</si>
  <si>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</si>
  <si>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</si>
  <si>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</si>
  <si>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</si>
  <si>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</si>
  <si>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</si>
  <si>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</si>
  <si>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</si>
  <si>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</si>
  <si>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</si>
  <si>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</si>
  <si>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</si>
  <si>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</si>
  <si>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</si>
  <si>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</si>
  <si>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</si>
  <si>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</si>
  <si>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</si>
  <si>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</si>
  <si>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</si>
  <si>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</si>
  <si>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</si>
  <si>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</si>
  <si>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</si>
  <si>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</si>
  <si>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</si>
  <si>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</si>
  <si>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</si>
  <si>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</si>
  <si>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</si>
  <si>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</si>
  <si>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</si>
  <si>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</si>
  <si>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</si>
  <si>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</si>
  <si>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</si>
  <si>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</si>
  <si>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</si>
  <si>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</si>
  <si>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</si>
  <si>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</si>
  <si>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</si>
  <si>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</si>
  <si>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</si>
  <si>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</si>
  <si>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</si>
  <si>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</si>
  <si>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</si>
  <si>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</si>
  <si>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</si>
  <si>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</si>
  <si>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</si>
  <si>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</si>
  <si>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</si>
  <si>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</si>
  <si>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</si>
  <si>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</si>
  <si>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</si>
  <si>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</si>
  <si>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</si>
  <si>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</si>
  <si>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</si>
  <si>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</si>
  <si>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</si>
  <si>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</si>
  <si>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</si>
  <si>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</si>
  <si>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</si>
  <si>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</si>
  <si>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</si>
  <si>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</si>
  <si>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</si>
  <si>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</si>
  <si>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</si>
  <si>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</si>
  <si>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</si>
  <si>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</si>
  <si>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</si>
  <si>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</si>
  <si>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</si>
  <si>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</si>
  <si>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</si>
  <si>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</si>
  <si>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</si>
  <si>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</si>
  <si>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</si>
  <si>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</si>
  <si>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</si>
  <si>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</si>
  <si>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</si>
  <si>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</si>
  <si>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</si>
  <si>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</si>
  <si>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</si>
  <si>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</si>
  <si>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</si>
  <si>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</si>
  <si>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</si>
  <si>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</si>
  <si>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</si>
  <si>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</si>
  <si>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</si>
  <si>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</si>
  <si>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</si>
  <si>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</si>
  <si>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</si>
  <si>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</si>
  <si>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</si>
  <si>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</si>
  <si>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</si>
  <si>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</si>
  <si>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</si>
  <si>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</si>
  <si>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</si>
  <si>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</si>
  <si>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</si>
  <si>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</si>
  <si>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</si>
  <si>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</si>
  <si>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</si>
  <si>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</si>
  <si>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</si>
  <si>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</si>
  <si>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</si>
  <si>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</si>
  <si>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</si>
  <si>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</si>
  <si>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</si>
  <si>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</si>
  <si>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</si>
  <si>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</si>
  <si>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</si>
  <si>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</si>
  <si>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</si>
  <si>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</si>
  <si>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</si>
  <si>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</si>
  <si>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</si>
  <si>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</si>
  <si>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</si>
  <si>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</si>
  <si>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</si>
  <si>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</si>
  <si>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</si>
  <si>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</si>
  <si>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</si>
  <si>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</si>
  <si>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</si>
  <si>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</si>
  <si>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</si>
  <si>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</si>
  <si>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</si>
  <si>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</si>
  <si>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</si>
  <si>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</si>
  <si>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</si>
  <si>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</si>
  <si>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</si>
  <si>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</si>
  <si>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</si>
  <si>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</si>
  <si>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</si>
  <si>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</si>
  <si>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</si>
  <si>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</si>
  <si>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</si>
  <si>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</si>
  <si>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</si>
  <si>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</si>
  <si>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</si>
  <si>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</si>
  <si>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</si>
  <si>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</si>
  <si>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</si>
  <si>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</si>
  <si>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</si>
  <si>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</si>
  <si>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</si>
  <si>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</si>
  <si>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</si>
  <si>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</si>
  <si>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</si>
  <si>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</si>
  <si>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</si>
  <si>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</si>
  <si>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</si>
  <si>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</si>
  <si>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</si>
  <si>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</si>
  <si>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</si>
  <si>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</si>
  <si>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</si>
  <si>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</si>
  <si>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</si>
  <si>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</si>
  <si>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</si>
  <si>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</si>
  <si>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</si>
  <si>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</si>
  <si>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</si>
  <si>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</si>
  <si>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</si>
  <si>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</si>
  <si>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</si>
  <si>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</si>
  <si>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</si>
  <si>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</si>
  <si>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</si>
  <si>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</si>
  <si>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</si>
  <si>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</si>
  <si>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</si>
  <si>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</si>
  <si>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</si>
  <si>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</si>
  <si>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</si>
  <si>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</si>
  <si>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</si>
  <si>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</si>
  <si>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</si>
  <si>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</si>
  <si>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</si>
  <si>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</si>
  <si>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</si>
  <si>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</si>
  <si>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</si>
  <si>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</si>
  <si>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</si>
  <si>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</si>
  <si>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</si>
  <si>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</si>
  <si>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</si>
  <si>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</si>
  <si>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</si>
  <si>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</si>
  <si>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</si>
  <si>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</si>
  <si>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</si>
  <si>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</si>
  <si>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</si>
  <si>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</si>
  <si>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</si>
  <si>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</si>
  <si>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</si>
  <si>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</si>
  <si>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</si>
  <si>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</si>
  <si>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</si>
  <si>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</si>
  <si>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</si>
  <si>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</si>
  <si>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</si>
  <si>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</si>
  <si>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</si>
  <si>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</si>
  <si>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</si>
  <si>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</si>
  <si>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</si>
  <si>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</si>
  <si>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</si>
  <si>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</si>
  <si>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</si>
  <si>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</si>
  <si>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</si>
  <si>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</si>
  <si>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</si>
  <si>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</si>
  <si>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</si>
  <si>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</si>
  <si>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</si>
  <si>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</si>
  <si>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</si>
  <si>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</si>
  <si>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</si>
  <si>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</si>
  <si>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</si>
  <si>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</si>
  <si>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</si>
  <si>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</si>
  <si>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</si>
  <si>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</si>
  <si>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</si>
  <si>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</si>
  <si>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</si>
  <si>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</si>
  <si>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</si>
  <si>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</si>
  <si>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</si>
  <si>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</si>
  <si>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</si>
  <si>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</si>
  <si>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</si>
  <si>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</si>
  <si>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</si>
  <si>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</si>
  <si>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</si>
  <si>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</si>
  <si>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</si>
  <si>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</si>
  <si>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</si>
  <si>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</si>
  <si>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</si>
  <si>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</si>
  <si>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</si>
  <si>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</si>
  <si>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</si>
  <si>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</si>
  <si>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</si>
  <si>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</si>
  <si>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</si>
  <si>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</si>
  <si>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</si>
  <si>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</si>
  <si>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</si>
  <si>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</si>
  <si>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</si>
  <si>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</si>
  <si>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</si>
  <si>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</si>
  <si>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</si>
  <si>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</si>
  <si>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</si>
  <si>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</si>
  <si>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</si>
  <si>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</si>
  <si>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</si>
  <si>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</si>
  <si>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</si>
  <si>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</si>
  <si>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</si>
  <si>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</si>
  <si>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</si>
  <si>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</si>
  <si>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</si>
  <si>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</si>
  <si>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</si>
  <si>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</si>
  <si>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</si>
  <si>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</si>
  <si>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</si>
  <si>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</si>
  <si>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</si>
  <si>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</si>
  <si>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</si>
  <si>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</si>
  <si>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</si>
  <si>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</si>
  <si>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</si>
  <si>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</si>
  <si>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</si>
  <si>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</si>
  <si>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</si>
  <si>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</si>
  <si>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</si>
  <si>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</si>
  <si>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</si>
  <si>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</si>
  <si>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</si>
  <si>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</si>
  <si>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</si>
  <si>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</si>
  <si>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</si>
  <si>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</si>
  <si>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</si>
  <si>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</si>
  <si>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</si>
  <si>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</si>
  <si>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</si>
  <si>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</si>
  <si>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</si>
  <si>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</si>
  <si>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</si>
  <si>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</si>
  <si>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</si>
  <si>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</si>
  <si>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</si>
  <si>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</si>
  <si>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</si>
  <si>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</si>
  <si>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</si>
  <si>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</si>
  <si>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</si>
  <si>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</si>
  <si>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</si>
  <si>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</si>
  <si>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</si>
  <si>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</si>
  <si>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</si>
  <si>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</si>
  <si>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</si>
  <si>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</si>
  <si>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</si>
  <si>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</si>
  <si>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</si>
  <si>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</si>
  <si>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</si>
  <si>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</si>
  <si>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</si>
  <si>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</si>
  <si>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</si>
  <si>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</si>
  <si>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</si>
  <si>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</si>
  <si>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</si>
  <si>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</si>
  <si>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</si>
  <si>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</si>
  <si>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</si>
  <si>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</si>
  <si>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</si>
  <si>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</si>
  <si>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</si>
  <si>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</si>
  <si>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</si>
  <si>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</si>
  <si>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</si>
  <si>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</si>
  <si>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</si>
  <si>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</si>
  <si>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</si>
  <si>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</si>
  <si>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</si>
  <si>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</si>
  <si>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</si>
  <si>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</si>
  <si>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</si>
  <si>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</si>
  <si>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</si>
  <si>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</si>
  <si>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</si>
  <si>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</si>
  <si>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</si>
  <si>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</si>
  <si>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</si>
  <si>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</si>
  <si>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</si>
  <si>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</si>
  <si>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</si>
  <si>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</si>
  <si>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</si>
  <si>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</si>
  <si>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</si>
  <si>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</si>
  <si>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</si>
  <si>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</si>
  <si>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</si>
  <si>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</si>
  <si>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</si>
  <si>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</si>
  <si>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</si>
  <si>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</si>
  <si>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</si>
  <si>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</si>
  <si>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</si>
  <si>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</si>
  <si>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</si>
  <si>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</si>
  <si>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</si>
  <si>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</si>
  <si>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</si>
  <si>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</si>
  <si>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</si>
  <si>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</si>
  <si>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</si>
  <si>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</si>
  <si>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</si>
  <si>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</si>
  <si>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</si>
  <si>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</si>
  <si>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</si>
  <si>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</si>
  <si>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</si>
  <si>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</si>
  <si>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</si>
  <si>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</si>
  <si>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</si>
  <si>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</si>
  <si>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</si>
  <si>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</si>
  <si>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</si>
  <si>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</si>
  <si>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</si>
  <si>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</si>
  <si>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</si>
  <si>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</si>
  <si>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</si>
  <si>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</si>
  <si>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</si>
  <si>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</si>
  <si>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</si>
  <si>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</si>
  <si>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</si>
  <si>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</si>
  <si>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</si>
  <si>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</si>
  <si>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</si>
  <si>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</si>
  <si>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</si>
  <si>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</si>
  <si>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</si>
  <si>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</si>
  <si>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</si>
  <si>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</si>
  <si>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</si>
  <si>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</si>
  <si>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</si>
  <si>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</si>
  <si>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</si>
  <si>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</si>
  <si>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</si>
  <si>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</si>
  <si>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</si>
  <si>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</si>
  <si>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</si>
  <si>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</si>
  <si>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</si>
  <si>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</si>
  <si>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</si>
  <si>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</si>
  <si>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</si>
  <si>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</si>
  <si>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</si>
  <si>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</si>
  <si>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</si>
  <si>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</si>
  <si>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</si>
  <si>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</si>
  <si>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</si>
  <si>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</si>
  <si>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</si>
  <si>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</si>
  <si>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</si>
  <si>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</si>
  <si>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</si>
  <si>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</si>
  <si>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</si>
  <si>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</si>
  <si>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</si>
  <si>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</si>
  <si>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</si>
  <si>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</si>
  <si>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</si>
  <si>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</si>
  <si>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</si>
  <si>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</si>
  <si>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</si>
  <si>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</si>
  <si>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</si>
  <si>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</si>
  <si>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</si>
  <si>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</si>
  <si>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</si>
  <si>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</si>
  <si>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</si>
  <si>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</si>
  <si>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</si>
  <si>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</si>
  <si>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</si>
  <si>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</si>
  <si>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</si>
  <si>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</si>
  <si>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</si>
  <si>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</si>
  <si>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</si>
  <si>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</si>
  <si>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</si>
  <si>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</si>
  <si>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</si>
  <si>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</si>
  <si>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</si>
  <si>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</si>
  <si>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</si>
  <si>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</si>
  <si>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</si>
  <si>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</si>
  <si>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</si>
  <si>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</si>
  <si>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</si>
  <si>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</si>
  <si>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</si>
  <si>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</si>
  <si>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</si>
  <si>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</si>
  <si>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</si>
  <si>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</si>
  <si>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</si>
  <si>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</si>
  <si>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</si>
  <si>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</si>
  <si>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</si>
  <si>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</si>
  <si>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</si>
  <si>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</si>
  <si>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</si>
  <si>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</si>
  <si>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</si>
  <si>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</si>
  <si>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</si>
  <si>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</si>
  <si>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</si>
  <si>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</si>
  <si>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</si>
  <si>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</si>
  <si>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</si>
  <si>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</si>
  <si>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</si>
  <si>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</si>
  <si>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</si>
  <si>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</si>
  <si>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</si>
  <si>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</si>
  <si>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</si>
  <si>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</si>
  <si>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</si>
  <si>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</si>
  <si>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</si>
  <si>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</si>
  <si>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</si>
  <si>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</si>
  <si>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</si>
  <si>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</si>
  <si>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</si>
  <si>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</si>
  <si>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</si>
  <si>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</si>
  <si>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</si>
  <si>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</si>
  <si>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</si>
  <si>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</si>
  <si>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</si>
  <si>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</si>
  <si>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</si>
  <si>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</si>
  <si>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</si>
  <si>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</si>
  <si>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</si>
  <si>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</si>
  <si>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</si>
  <si>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</si>
  <si>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</si>
  <si>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</si>
  <si>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</si>
  <si>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</si>
  <si>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</si>
  <si>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</si>
  <si>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</si>
  <si>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</si>
  <si>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</si>
  <si>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</si>
  <si>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</si>
  <si>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</si>
  <si>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</si>
  <si>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</si>
  <si>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</si>
  <si>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</si>
  <si>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</si>
  <si>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</si>
  <si>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</si>
  <si>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</si>
  <si>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</si>
  <si>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</si>
  <si>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</si>
  <si>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</si>
  <si>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</si>
  <si>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</si>
  <si>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</si>
  <si>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</si>
  <si>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</si>
  <si>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</si>
  <si>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</si>
  <si>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</si>
  <si>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</si>
  <si>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</si>
  <si>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</si>
  <si>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</si>
  <si>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</si>
  <si>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</si>
  <si>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</si>
  <si>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</si>
  <si>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</si>
  <si>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</si>
  <si>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</si>
  <si>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</si>
  <si>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</si>
  <si>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</si>
  <si>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</si>
  <si>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</si>
  <si>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</si>
  <si>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</si>
  <si>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</si>
  <si>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</si>
  <si>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</si>
  <si>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</si>
  <si>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</si>
  <si>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</si>
  <si>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</si>
  <si>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</si>
  <si>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</si>
  <si>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</si>
  <si>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</si>
  <si>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</si>
  <si>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</si>
  <si>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</si>
  <si>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</si>
  <si>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</si>
  <si>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</si>
  <si>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</si>
  <si>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</si>
  <si>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</si>
  <si>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</si>
  <si>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</si>
  <si>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</si>
  <si>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</si>
  <si>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</si>
  <si>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</si>
  <si>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</si>
  <si>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</si>
  <si>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</si>
  <si>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</si>
  <si>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</si>
  <si>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</si>
  <si>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</si>
  <si>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</si>
  <si>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</si>
  <si>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</si>
  <si>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</si>
  <si>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</si>
  <si>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</si>
  <si>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</si>
  <si>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</si>
  <si>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</si>
  <si>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</si>
  <si>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</si>
  <si>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</si>
  <si>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</si>
  <si>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</si>
  <si>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</si>
  <si>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</si>
  <si>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</si>
  <si>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</si>
  <si>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</si>
  <si>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</si>
  <si>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</si>
  <si>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</si>
  <si>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</si>
  <si>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</si>
  <si>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</si>
  <si>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</si>
  <si>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</si>
  <si>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</si>
  <si>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</si>
  <si>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</si>
  <si>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</si>
  <si>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</si>
  <si>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</si>
  <si>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</si>
  <si>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</si>
  <si>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</si>
  <si>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</si>
  <si>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</si>
  <si>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</si>
  <si>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</si>
  <si>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</si>
  <si>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</si>
  <si>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</si>
  <si>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</si>
  <si>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</si>
  <si>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</si>
  <si>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</si>
  <si>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</si>
  <si>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</si>
  <si>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</si>
  <si>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</si>
  <si>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</si>
  <si>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</si>
  <si>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</si>
  <si>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</si>
  <si>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</si>
  <si>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</si>
  <si>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</si>
  <si>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</si>
  <si>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</si>
  <si>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</si>
  <si>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</si>
  <si>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</si>
  <si>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</si>
  <si>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</si>
  <si>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</si>
  <si>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</si>
  <si>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</si>
  <si>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</si>
  <si>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</si>
  <si>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</si>
  <si>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</si>
  <si>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</si>
  <si>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</si>
  <si>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</si>
  <si>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</si>
  <si>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</si>
  <si>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</si>
  <si>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</si>
  <si>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</si>
  <si>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</si>
  <si>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</si>
  <si>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</si>
  <si>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</si>
  <si>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</si>
  <si>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</si>
  <si>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</si>
  <si>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</si>
  <si>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</si>
  <si>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</si>
  <si>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</si>
  <si>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</si>
  <si>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</si>
  <si>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</si>
  <si>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</si>
  <si>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</si>
  <si>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</si>
  <si>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</si>
  <si>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</si>
  <si>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</si>
  <si>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</si>
  <si>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</si>
  <si>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</si>
  <si>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</si>
  <si>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</si>
  <si>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</si>
  <si>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</si>
  <si>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</si>
  <si>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</si>
  <si>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</si>
  <si>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</si>
  <si>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</si>
  <si>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</si>
  <si>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</si>
  <si>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</si>
  <si>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</si>
  <si>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</si>
  <si>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</si>
  <si>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</si>
  <si>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</si>
  <si>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</si>
  <si>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</si>
  <si>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</si>
  <si>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</si>
  <si>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</si>
  <si>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</si>
  <si>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</si>
  <si>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</si>
  <si>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</si>
  <si>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</si>
  <si>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</si>
  <si>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</si>
  <si>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</si>
  <si>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</si>
  <si>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</si>
  <si>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</si>
  <si>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</si>
  <si>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</si>
  <si>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</si>
  <si>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</si>
  <si>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</si>
  <si>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</si>
  <si>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</si>
  <si>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</si>
  <si>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</si>
  <si>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</si>
  <si>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</si>
  <si>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</si>
  <si>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</si>
  <si>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</si>
  <si>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</si>
  <si>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</si>
  <si>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</si>
  <si>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</si>
  <si>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</si>
  <si>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</si>
  <si>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</si>
  <si>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</si>
  <si>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</si>
  <si>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</si>
  <si>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</si>
  <si>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</si>
  <si>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</si>
  <si>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</si>
  <si>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</si>
  <si>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</si>
  <si>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</si>
  <si>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</si>
  <si>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</si>
  <si>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</si>
  <si>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</si>
  <si>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</si>
  <si>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</si>
  <si>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</si>
  <si>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</si>
  <si>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</si>
  <si>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</si>
  <si>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</si>
  <si>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</si>
  <si>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</si>
  <si>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</si>
  <si>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</si>
  <si>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</si>
  <si>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</si>
  <si>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</si>
  <si>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</si>
  <si>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</si>
  <si>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</si>
  <si>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</si>
  <si>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</si>
  <si>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</si>
  <si>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</si>
  <si>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</si>
  <si>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</si>
  <si>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</si>
  <si>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</si>
  <si>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</si>
  <si>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</si>
  <si>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</si>
  <si>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</si>
  <si>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</si>
  <si>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</si>
  <si>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</si>
  <si>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</si>
  <si>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</si>
  <si>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</si>
  <si>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</si>
  <si>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</si>
  <si>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</si>
  <si>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</si>
  <si>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</si>
  <si>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</si>
  <si>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</si>
  <si>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</si>
  <si>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</si>
  <si>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</si>
  <si>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</si>
  <si>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</si>
  <si>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</si>
  <si>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</si>
  <si>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</si>
  <si>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</si>
  <si>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</si>
  <si>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</si>
  <si>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</si>
  <si>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</si>
  <si>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</si>
  <si>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</si>
  <si>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</si>
  <si>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</si>
  <si>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</si>
  <si>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</si>
  <si>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</si>
  <si>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</si>
  <si>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</si>
  <si>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</si>
  <si>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</si>
  <si>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</si>
  <si>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</si>
  <si>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</si>
  <si>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</si>
  <si>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</si>
  <si>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</si>
  <si>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</si>
  <si>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</si>
  <si>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</si>
  <si>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</si>
  <si>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</si>
  <si>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</si>
  <si>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</si>
  <si>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</si>
  <si>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</si>
  <si>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</si>
  <si>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</si>
  <si>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</si>
  <si>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</si>
  <si>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</si>
  <si>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</si>
  <si>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</si>
  <si>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</si>
  <si>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</si>
  <si>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</si>
  <si>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</si>
  <si>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</si>
  <si>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</si>
  <si>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</si>
  <si>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</si>
  <si>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</si>
  <si>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</si>
  <si>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</si>
  <si>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</si>
  <si>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</si>
  <si>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</si>
  <si>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</si>
  <si>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</si>
  <si>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</si>
  <si>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</si>
  <si>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</si>
  <si>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</si>
  <si>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</si>
  <si>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</si>
  <si>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</si>
  <si>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</si>
  <si>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</si>
  <si>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</si>
  <si>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</si>
  <si>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</si>
  <si>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</si>
  <si>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</si>
  <si>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</si>
  <si>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</si>
  <si>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</si>
  <si>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</si>
  <si>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</si>
  <si>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</si>
  <si>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</si>
  <si>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</si>
  <si>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</si>
  <si>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</si>
  <si>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</si>
  <si>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</si>
  <si>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</si>
  <si>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</si>
  <si>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</si>
  <si>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</si>
  <si>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</si>
  <si>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</si>
  <si>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</si>
  <si>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</si>
  <si>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</si>
  <si>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</si>
  <si>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</si>
  <si>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</si>
  <si>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</si>
  <si>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</si>
  <si>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</si>
  <si>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</si>
  <si>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</si>
  <si>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</si>
  <si>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</si>
  <si>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</si>
  <si>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</si>
  <si>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</si>
  <si>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</si>
  <si>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</si>
  <si>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</si>
  <si>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</si>
  <si>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</si>
  <si>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</si>
  <si>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</si>
  <si>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</si>
  <si>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</si>
  <si>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</si>
  <si>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</si>
  <si>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</si>
  <si>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</si>
  <si>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</si>
  <si>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</si>
  <si>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</si>
  <si>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</si>
  <si>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</si>
  <si>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</si>
  <si>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</si>
  <si>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</si>
  <si>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</si>
  <si>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</si>
  <si>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</si>
  <si>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</si>
  <si>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</si>
  <si>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</si>
  <si>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</si>
  <si>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</si>
  <si>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</si>
  <si>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</si>
  <si>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</si>
  <si>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</si>
  <si>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</si>
  <si>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</si>
  <si>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</si>
  <si>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</si>
  <si>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</si>
  <si>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</si>
  <si>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</si>
  <si>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</si>
  <si>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</si>
  <si>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</si>
  <si>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</si>
  <si>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</si>
  <si>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</si>
  <si>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</si>
  <si>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</si>
  <si>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</si>
  <si>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</si>
  <si>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</si>
  <si>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</si>
  <si>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</si>
  <si>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</si>
  <si>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</si>
  <si>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</si>
  <si>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</si>
  <si>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</si>
  <si>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</si>
  <si>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</si>
  <si>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</si>
  <si>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</si>
  <si>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</si>
  <si>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</si>
  <si>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</si>
  <si>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</si>
  <si>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</si>
  <si>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</si>
  <si>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</si>
  <si>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</si>
  <si>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</si>
  <si>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</si>
  <si>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</si>
  <si>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</si>
  <si>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</si>
  <si>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</si>
  <si>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</si>
  <si>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</si>
  <si>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</si>
  <si>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</si>
  <si>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</si>
  <si>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</si>
  <si>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</si>
  <si>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</si>
  <si>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</si>
  <si>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</si>
  <si>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</si>
  <si>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</si>
  <si>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</si>
  <si>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</si>
  <si>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</si>
  <si>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</si>
  <si>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</si>
  <si>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</si>
  <si>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</si>
  <si>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</si>
  <si>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</si>
  <si>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</si>
  <si>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</si>
  <si>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</si>
  <si>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</si>
  <si>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</si>
  <si>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</si>
  <si>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</si>
  <si>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</si>
  <si>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</si>
  <si>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</si>
  <si>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</si>
  <si>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</si>
  <si>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</si>
  <si>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</si>
  <si>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</si>
  <si>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</si>
  <si>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</si>
  <si>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</si>
  <si>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</si>
  <si>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</si>
  <si>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</si>
  <si>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</si>
  <si>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</si>
  <si>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</si>
  <si>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</si>
  <si>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</si>
  <si>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</si>
  <si>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</si>
  <si>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</si>
  <si>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</si>
  <si>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</si>
  <si>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</si>
  <si>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</si>
  <si>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</si>
  <si>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</si>
  <si>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</si>
  <si>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</si>
  <si>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</si>
  <si>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</si>
  <si>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</si>
  <si>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</si>
  <si>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</si>
  <si>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</si>
  <si>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</si>
  <si>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</si>
  <si>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</si>
  <si>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</si>
  <si>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</si>
  <si>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</si>
  <si>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</si>
  <si>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</si>
  <si>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</si>
  <si>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</si>
  <si>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</si>
  <si>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</si>
  <si>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</si>
  <si>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</si>
  <si>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</si>
  <si>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</si>
  <si>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</si>
  <si>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</si>
  <si>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</si>
  <si>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</si>
  <si>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</si>
  <si>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</si>
  <si>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</si>
  <si>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</si>
  <si>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</si>
  <si>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</si>
  <si>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</si>
  <si>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</si>
  <si>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</si>
  <si>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</si>
  <si>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</si>
  <si>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</si>
  <si>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</si>
  <si>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</si>
  <si>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</si>
  <si>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</si>
  <si>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</si>
  <si>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</si>
  <si>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</si>
  <si>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</si>
  <si>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</si>
  <si>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</si>
  <si>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</si>
  <si>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</si>
  <si>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</si>
  <si>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</si>
  <si>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</si>
  <si>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</si>
  <si>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</si>
  <si>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</si>
  <si>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</si>
  <si>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</si>
  <si>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</si>
  <si>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</si>
  <si>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</si>
  <si>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</si>
  <si>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</si>
  <si>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</si>
  <si>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</si>
  <si>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</si>
  <si>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</si>
  <si>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</si>
  <si>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</si>
  <si>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</si>
  <si>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</si>
  <si>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</si>
  <si>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</si>
  <si>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</si>
  <si>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</si>
  <si>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</si>
  <si>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</si>
  <si>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</si>
  <si>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</si>
  <si>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</si>
  <si>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</si>
  <si>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</si>
  <si>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</si>
  <si>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</si>
  <si>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</si>
  <si>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</si>
  <si>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</si>
  <si>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</si>
  <si>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</si>
  <si>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</si>
  <si>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</si>
  <si>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</si>
  <si>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</si>
  <si>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</si>
  <si>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</si>
  <si>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</si>
  <si>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</si>
  <si>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</si>
  <si>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</si>
  <si>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</si>
  <si>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</si>
  <si>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</si>
  <si>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</si>
  <si>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</si>
  <si>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</si>
  <si>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</si>
  <si>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</si>
  <si>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</si>
  <si>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</si>
  <si>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</si>
  <si>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</si>
  <si>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</si>
  <si>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</si>
  <si>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</si>
  <si>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</si>
  <si>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</si>
  <si>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</si>
  <si>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</si>
  <si>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</si>
  <si>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</si>
  <si>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</si>
  <si>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</si>
  <si>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</si>
  <si>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</si>
  <si>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</si>
  <si>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</si>
  <si>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</si>
  <si>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</si>
  <si>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</si>
  <si>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</si>
  <si>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</si>
  <si>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</si>
  <si>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</si>
  <si>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</si>
  <si>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</si>
  <si>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</si>
  <si>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</si>
  <si>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</si>
  <si>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</si>
  <si>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</si>
  <si>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</si>
  <si>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</si>
  <si>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</si>
  <si>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</si>
  <si>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</si>
  <si>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</si>
  <si>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</si>
  <si>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</si>
  <si>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</si>
  <si>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</si>
  <si>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</si>
  <si>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</si>
  <si>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</si>
  <si>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</si>
  <si>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</si>
  <si>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</si>
  <si>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</si>
  <si>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</si>
  <si>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</si>
  <si>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</si>
  <si>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</si>
  <si>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</si>
  <si>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</si>
  <si>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</si>
  <si>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</si>
  <si>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</si>
  <si>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</si>
  <si>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</si>
  <si>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</si>
  <si>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</si>
  <si>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</si>
  <si>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</si>
  <si>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</si>
  <si>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</si>
  <si>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</si>
  <si>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</si>
  <si>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</si>
  <si>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</si>
  <si>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</si>
  <si>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</si>
  <si>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</si>
  <si>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</si>
  <si>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</si>
  <si>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</si>
  <si>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</si>
  <si>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</si>
  <si>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</si>
  <si>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</si>
  <si>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</si>
  <si>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</si>
  <si>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</si>
  <si>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</si>
  <si>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</si>
  <si>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</si>
  <si>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</si>
  <si>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</si>
  <si>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</si>
  <si>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</si>
  <si>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</si>
  <si>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</si>
  <si>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</si>
  <si>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</si>
  <si>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</si>
  <si>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</si>
  <si>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</si>
  <si>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</si>
  <si>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</si>
  <si>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</si>
  <si>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</si>
  <si>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</si>
  <si>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</si>
  <si>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</si>
  <si>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</si>
  <si>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</si>
  <si>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</si>
  <si>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</si>
  <si>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</si>
  <si>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</si>
  <si>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</si>
  <si>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</si>
  <si>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</si>
  <si>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</si>
  <si>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</si>
  <si>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</si>
  <si>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</si>
  <si>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</si>
  <si>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</si>
  <si>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</si>
  <si>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</si>
  <si>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</si>
  <si>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</si>
  <si>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</si>
  <si>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</si>
  <si>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</si>
  <si>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</si>
  <si>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</si>
  <si>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</si>
  <si>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</si>
  <si>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</si>
  <si>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</si>
  <si>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</si>
  <si>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</si>
  <si>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</si>
  <si>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</si>
  <si>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</si>
  <si>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</si>
  <si>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</si>
  <si>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</si>
  <si>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</si>
  <si>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</si>
  <si>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</si>
  <si>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</si>
  <si>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</si>
  <si>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</si>
  <si>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</si>
  <si>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</si>
  <si>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</si>
  <si>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</si>
  <si>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</si>
  <si>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</si>
  <si>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</si>
  <si>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</si>
  <si>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</si>
  <si>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</si>
  <si>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</si>
  <si>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</si>
  <si>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</si>
  <si>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</si>
  <si>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</si>
  <si>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</si>
  <si>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</si>
  <si>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</si>
  <si>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</si>
  <si>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</si>
  <si>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</si>
  <si>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</si>
  <si>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</si>
  <si>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</si>
  <si>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</si>
  <si>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</si>
  <si>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</si>
  <si>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</si>
  <si>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</si>
  <si>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</si>
  <si>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</si>
  <si>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</si>
  <si>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</si>
  <si>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设定容积率</t>
  </si>
  <si>
    <t>较好</t>
  </si>
  <si>
    <t>居住用地（指二类居住用地）</t>
  </si>
  <si>
    <t>扣毛地价</t>
  </si>
  <si>
    <t>较差</t>
  </si>
  <si>
    <t>市区</t>
  </si>
  <si>
    <t>四环路内</t>
  </si>
  <si>
    <t>好</t>
  </si>
  <si>
    <t>2012-4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</si>
</sst>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0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2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2"/>
      <c r="B19" s="1802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2"/>
      <c r="B24" s="1802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2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2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2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2"/>
      <c r="B36" s="1802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2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topLeftCell="A4" zoomScale="90" zoomScaleNormal="90" zoomScaleSheetLayoutView="89" workbookViewId="0">
      <selection activeCell="C8" sqref="C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52.09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三级</v>
      </c>
      <c r="H2" s="715" t="s">
        <v>1351</v>
      </c>
      <c r="I2" s="1312" t="s">
        <v>1788</v>
      </c>
      <c r="J2" s="717"/>
      <c r="AE2" s="712"/>
      <c r="AF2" s="712"/>
    </row>
    <row r="3" spans="1:36" ht="24">
      <c r="A3" s="668" t="s">
        <v>913</v>
      </c>
      <c r="B3" s="1399">
        <f>C18</f>
        <v>11477</v>
      </c>
      <c r="C3" s="713" t="s">
        <v>914</v>
      </c>
      <c r="D3" s="714" t="s">
        <v>253</v>
      </c>
      <c r="E3" s="718" t="s">
        <v>1793</v>
      </c>
      <c r="F3" s="1460" t="s">
        <v>1791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5306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2122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v>2812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>
        <v>1300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3.6442000000000001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41232</v>
      </c>
      <c r="I9" s="1518">
        <f>ROUND(SUMPRODUCT((地价!A31:A81=YEAR(H9)&amp;"-"&amp;ROUNDUP(MONTH(H9)/3,0))*(地价!B3:F3=E2)*(地价!B31:F81)),0)</f>
        <v>379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1790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1796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1.1200000000000001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1789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11477</v>
      </c>
      <c r="D18" s="630">
        <f>H1</f>
        <v>52.09</v>
      </c>
      <c r="E18" s="631">
        <f>ROUND(C18*D18,0)</f>
        <v>597837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22954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5306</v>
      </c>
      <c r="D20" s="636">
        <f>H1</f>
        <v>52.09</v>
      </c>
      <c r="E20" s="637">
        <f>ROUND(C20*D20,0)</f>
        <v>276390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10612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2122</v>
      </c>
      <c r="D22" s="776" t="s">
        <v>1797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44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1.77E-2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1.77E-2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1.9800000000000002E-2</v>
      </c>
      <c r="C29" s="1409">
        <f>'地价（废）'!O2</f>
        <v>1.9800000000000002E-2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1.9199999999999998E-2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0.03</v>
      </c>
      <c r="G51" s="514">
        <f>F51/2</f>
        <v>1.4999999999999999E-2</v>
      </c>
      <c r="H51" s="515">
        <v>0</v>
      </c>
      <c r="I51" s="514">
        <f>J51/2</f>
        <v>-1.4999999999999999E-2</v>
      </c>
      <c r="J51" s="514">
        <f>SUMPRODUCT(('2002因素修正幅度'!$A$73:$A$79=A51)*('2002因素修正幅度'!$B$35:$K$35=$G$2)*('2002因素修正幅度'!$B$73:$K$79))</f>
        <v>-0.03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3.7499999999999999E-2</v>
      </c>
      <c r="G52" s="514">
        <f t="shared" ref="G52:G57" si="5">F52/2</f>
        <v>1.8749999999999999E-2</v>
      </c>
      <c r="H52" s="515">
        <v>0</v>
      </c>
      <c r="I52" s="514">
        <f t="shared" ref="I52:I57" si="6">J52/2</f>
        <v>-1.8749999999999999E-2</v>
      </c>
      <c r="J52" s="514">
        <f>SUMPRODUCT(('2002因素修正幅度'!$A$73:$A$79=A52)*('2002因素修正幅度'!$B$35:$K$35=$G$2)*('2002因素修正幅度'!$B$73:$K$79))</f>
        <v>-3.7499999999999999E-2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1.4999999999999999E-2</v>
      </c>
      <c r="G53" s="514">
        <f t="shared" si="5"/>
        <v>7.4999999999999997E-3</v>
      </c>
      <c r="H53" s="515">
        <v>0</v>
      </c>
      <c r="I53" s="514">
        <f t="shared" si="6"/>
        <v>-7.4999999999999997E-3</v>
      </c>
      <c r="J53" s="514">
        <f>SUMPRODUCT(('2002因素修正幅度'!$A$73:$A$79=A53)*('2002因素修正幅度'!$B$35:$K$35=$G$2)*('2002因素修正幅度'!$B$73:$K$79))</f>
        <v>-1.4999999999999999E-2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1.4999999999999999E-2</v>
      </c>
      <c r="G54" s="514">
        <f t="shared" si="5"/>
        <v>7.4999999999999997E-3</v>
      </c>
      <c r="H54" s="515">
        <v>0</v>
      </c>
      <c r="I54" s="514">
        <f t="shared" si="6"/>
        <v>-7.4999999999999997E-3</v>
      </c>
      <c r="J54" s="514">
        <f>SUMPRODUCT(('2002因素修正幅度'!$A$73:$A$79=A54)*('2002因素修正幅度'!$B$35:$K$35=$G$2)*('2002因素修正幅度'!$B$73:$K$79))</f>
        <v>-1.4999999999999999E-2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2.2499999999999999E-2</v>
      </c>
      <c r="G55" s="514">
        <f t="shared" si="5"/>
        <v>1.125E-2</v>
      </c>
      <c r="H55" s="515">
        <v>0</v>
      </c>
      <c r="I55" s="514">
        <f t="shared" si="6"/>
        <v>-1.125E-2</v>
      </c>
      <c r="J55" s="514">
        <f>SUMPRODUCT(('2002因素修正幅度'!$A$73:$A$79=A55)*('2002因素修正幅度'!$B$35:$K$35=$G$2)*('2002因素修正幅度'!$B$73:$K$79))</f>
        <v>-2.2499999999999999E-2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1.2E-2</v>
      </c>
      <c r="G56" s="514">
        <f t="shared" si="5"/>
        <v>6.0000000000000001E-3</v>
      </c>
      <c r="H56" s="515">
        <v>0</v>
      </c>
      <c r="I56" s="514">
        <f t="shared" si="6"/>
        <v>-6.0000000000000001E-3</v>
      </c>
      <c r="J56" s="514">
        <f>SUMPRODUCT(('2002因素修正幅度'!$A$73:$A$79=A56)*('2002因素修正幅度'!$B$35:$K$35=$G$2)*('2002因素修正幅度'!$B$73:$K$79))</f>
        <v>-1.2E-2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1.7999999999999999E-2</v>
      </c>
      <c r="G57" s="514">
        <f t="shared" si="5"/>
        <v>8.9999999999999993E-3</v>
      </c>
      <c r="H57" s="515">
        <v>0</v>
      </c>
      <c r="I57" s="514">
        <f t="shared" si="6"/>
        <v>-8.9999999999999993E-3</v>
      </c>
      <c r="J57" s="514">
        <f>SUMPRODUCT(('2002因素修正幅度'!$A$73:$A$79=A57)*('2002因素修正幅度'!$B$35:$K$35=$G$2)*('2002因素修正幅度'!$B$73:$K$79))</f>
        <v>-1.7999999999999999E-2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1.1200000000000001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1.2500000000000001E-2</v>
      </c>
      <c r="E60" s="253">
        <f>SUM(D60:D67)</f>
        <v>0.12000000000000001</v>
      </c>
      <c r="F60" s="514">
        <f>SUMPRODUCT(('2002因素修正幅度'!$A$50:$A$57=A60)*('2002因素修正幅度'!$B$35:$K$35=$G$2)*('2002因素修正幅度'!$B$50:$K$57))</f>
        <v>2.5000000000000001E-2</v>
      </c>
      <c r="G60" s="514">
        <f>F60/2</f>
        <v>1.2500000000000001E-2</v>
      </c>
      <c r="H60" s="515">
        <v>0</v>
      </c>
      <c r="I60" s="514">
        <f>J60/2</f>
        <v>-7.4999999999999997E-3</v>
      </c>
      <c r="J60" s="514">
        <f>SUMPRODUCT(('2002因素修正幅度'!$A$80:$A$87=A60)*('2002因素修正幅度'!$B$35:$K$35=$G$2)*('2002因素修正幅度'!$B$80:$K$87))</f>
        <v>-1.4999999999999999E-2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2.5000000000000001E-2</v>
      </c>
      <c r="E61" s="263"/>
      <c r="F61" s="514">
        <f>SUMPRODUCT(('2002因素修正幅度'!$A$50:$A$57=A61)*('2002因素修正幅度'!$B$35:$K$35=$G$2)*('2002因素修正幅度'!$B$50:$K$57))</f>
        <v>0.05</v>
      </c>
      <c r="G61" s="514">
        <f t="shared" ref="G61:G67" si="8">F61/2</f>
        <v>2.5000000000000001E-2</v>
      </c>
      <c r="H61" s="515">
        <v>0</v>
      </c>
      <c r="I61" s="514">
        <f t="shared" ref="I61:I67" si="9">J61/2</f>
        <v>-1.4999999999999999E-2</v>
      </c>
      <c r="J61" s="514">
        <f>SUMPRODUCT(('2002因素修正幅度'!$A$80:$A$87=A61)*('2002因素修正幅度'!$B$35:$K$35=$G$2)*('2002因素修正幅度'!$B$80:$K$87))</f>
        <v>-0.03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1792</v>
      </c>
      <c r="D62" s="490">
        <f t="shared" si="7"/>
        <v>1.2500000000000001E-2</v>
      </c>
      <c r="E62" s="263"/>
      <c r="F62" s="514">
        <f>SUMPRODUCT(('2002因素修正幅度'!$A$50:$A$57=A62)*('2002因素修正幅度'!$B$35:$K$35=$G$2)*('2002因素修正幅度'!$B$50:$K$57))</f>
        <v>2.5000000000000001E-2</v>
      </c>
      <c r="G62" s="514">
        <f t="shared" si="8"/>
        <v>1.2500000000000001E-2</v>
      </c>
      <c r="H62" s="515">
        <v>0</v>
      </c>
      <c r="I62" s="514">
        <f t="shared" si="9"/>
        <v>-7.4999999999999997E-3</v>
      </c>
      <c r="J62" s="514">
        <f>SUMPRODUCT(('2002因素修正幅度'!$A$80:$A$87=A62)*('2002因素修正幅度'!$B$35:$K$35=$G$2)*('2002因素修正幅度'!$B$80:$K$87))</f>
        <v>-1.4999999999999999E-2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1795</v>
      </c>
      <c r="D63" s="490">
        <f t="shared" si="7"/>
        <v>-7.4999999999999997E-3</v>
      </c>
      <c r="E63" s="263"/>
      <c r="F63" s="514">
        <f>SUMPRODUCT(('2002因素修正幅度'!$A$50:$A$57=A63)*('2002因素修正幅度'!$B$35:$K$35=$G$2)*('2002因素修正幅度'!$B$50:$K$57))</f>
        <v>2.5000000000000001E-2</v>
      </c>
      <c r="G63" s="514">
        <f t="shared" si="8"/>
        <v>1.2500000000000001E-2</v>
      </c>
      <c r="H63" s="515">
        <v>0</v>
      </c>
      <c r="I63" s="514">
        <f t="shared" si="9"/>
        <v>-7.4999999999999997E-3</v>
      </c>
      <c r="J63" s="514">
        <f>SUMPRODUCT(('2002因素修正幅度'!$A$80:$A$87=A63)*('2002因素修正幅度'!$B$35:$K$35=$G$2)*('2002因素修正幅度'!$B$80:$K$87))</f>
        <v>-1.4999999999999999E-2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1792</v>
      </c>
      <c r="D64" s="490">
        <f t="shared" si="7"/>
        <v>0.01</v>
      </c>
      <c r="E64" s="263"/>
      <c r="F64" s="514">
        <f>SUMPRODUCT(('2002因素修正幅度'!$A$50:$A$57=A64)*('2002因素修正幅度'!$B$35:$K$35=$G$2)*('2002因素修正幅度'!$B$50:$K$57))</f>
        <v>0.02</v>
      </c>
      <c r="G64" s="514">
        <f t="shared" si="8"/>
        <v>0.01</v>
      </c>
      <c r="H64" s="515">
        <v>0</v>
      </c>
      <c r="I64" s="514">
        <f t="shared" si="9"/>
        <v>-6.0000000000000001E-3</v>
      </c>
      <c r="J64" s="514">
        <f>SUMPRODUCT(('2002因素修正幅度'!$A$80:$A$87=A64)*('2002因素修正幅度'!$B$35:$K$35=$G$2)*('2002因素修正幅度'!$B$80:$K$87))</f>
        <v>-1.2E-2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1798</v>
      </c>
      <c r="D65" s="490">
        <f t="shared" si="7"/>
        <v>0.03</v>
      </c>
      <c r="E65" s="263"/>
      <c r="F65" s="514">
        <f>SUMPRODUCT(('2002因素修正幅度'!$A$50:$A$57=A65)*('2002因素修正幅度'!$B$35:$K$35=$G$2)*('2002因素修正幅度'!$B$50:$K$57))</f>
        <v>0.03</v>
      </c>
      <c r="G65" s="514">
        <f t="shared" si="8"/>
        <v>1.4999999999999999E-2</v>
      </c>
      <c r="H65" s="515">
        <v>0</v>
      </c>
      <c r="I65" s="514">
        <f t="shared" si="9"/>
        <v>-8.9999999999999993E-3</v>
      </c>
      <c r="J65" s="514">
        <f>SUMPRODUCT(('2002因素修正幅度'!$A$80:$A$87=A65)*('2002因素修正幅度'!$B$35:$K$35=$G$2)*('2002因素修正幅度'!$B$80:$K$87))</f>
        <v>-1.7999999999999999E-2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1792</v>
      </c>
      <c r="D66" s="490">
        <f t="shared" si="7"/>
        <v>2.5000000000000001E-2</v>
      </c>
      <c r="E66" s="263"/>
      <c r="F66" s="514">
        <f>SUMPRODUCT(('2002因素修正幅度'!$A$50:$A$57=A66)*('2002因素修正幅度'!$B$35:$K$35=$G$2)*('2002因素修正幅度'!$B$50:$K$57))</f>
        <v>0.05</v>
      </c>
      <c r="G66" s="514">
        <f t="shared" si="8"/>
        <v>2.5000000000000001E-2</v>
      </c>
      <c r="H66" s="515">
        <v>0</v>
      </c>
      <c r="I66" s="514">
        <f t="shared" si="9"/>
        <v>-1.4999999999999999E-2</v>
      </c>
      <c r="J66" s="514">
        <f>SUMPRODUCT(('2002因素修正幅度'!$A$80:$A$87=A66)*('2002因素修正幅度'!$B$35:$K$35=$G$2)*('2002因素修正幅度'!$B$80:$K$87))</f>
        <v>-0.03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1792</v>
      </c>
      <c r="D67" s="490">
        <f t="shared" si="7"/>
        <v>1.2500000000000001E-2</v>
      </c>
      <c r="E67" s="264"/>
      <c r="F67" s="514">
        <f>SUMPRODUCT(('2002因素修正幅度'!$A$50:$A$57=A67)*('2002因素修正幅度'!$B$35:$K$35=$G$2)*('2002因素修正幅度'!$B$50:$K$57))</f>
        <v>2.5000000000000001E-2</v>
      </c>
      <c r="G67" s="514">
        <f t="shared" si="8"/>
        <v>1.2500000000000001E-2</v>
      </c>
      <c r="H67" s="515">
        <v>0</v>
      </c>
      <c r="I67" s="514">
        <f t="shared" si="9"/>
        <v>-7.4999999999999997E-3</v>
      </c>
      <c r="J67" s="514">
        <f>SUMPRODUCT(('2002因素修正幅度'!$A$80:$A$87=A67)*('2002因素修正幅度'!$B$35:$K$35=$G$2)*('2002因素修正幅度'!$B$80:$K$87))</f>
        <v>-1.4999999999999999E-2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F6" sqref="F6:G6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三级</v>
      </c>
      <c r="M1" s="566">
        <f>SUMPRODUCT((K3:K12=L1)*(L2:O2=K1)*(L3:O12))</f>
        <v>3660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3" t="s">
        <v>1424</v>
      </c>
      <c r="E2" s="1827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24"/>
      <c r="E3" s="1828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4"/>
      <c r="E4" s="1828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5"/>
      <c r="E5" s="1829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23" t="s">
        <v>1425</v>
      </c>
      <c r="E6" s="1827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三类</v>
      </c>
      <c r="C7" s="703"/>
      <c r="D7" s="1824"/>
      <c r="E7" s="1828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25"/>
      <c r="E8" s="1829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52.09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3" t="s">
        <v>1403</v>
      </c>
      <c r="E10" s="1827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26"/>
      <c r="E11" s="1830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0.9577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5.2000000000000005E-2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52.5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52.09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52.09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3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48"/>
      <c r="M4" s="449"/>
      <c r="N4" s="449"/>
      <c r="O4" s="449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227</v>
      </c>
      <c r="D5" s="1870"/>
      <c r="E5" s="1867" t="s">
        <v>228</v>
      </c>
      <c r="F5" s="1868"/>
      <c r="G5" s="1869" t="s">
        <v>231</v>
      </c>
      <c r="H5" s="1870"/>
      <c r="I5" s="1869" t="s">
        <v>229</v>
      </c>
      <c r="J5" s="1870"/>
      <c r="K5" s="142"/>
      <c r="L5" s="448"/>
      <c r="M5" s="449"/>
      <c r="N5" s="449"/>
      <c r="O5" s="449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230</v>
      </c>
      <c r="D6" s="1872"/>
      <c r="E6" s="1873" t="s">
        <v>230</v>
      </c>
      <c r="F6" s="1874"/>
      <c r="G6" s="1871" t="s">
        <v>230</v>
      </c>
      <c r="H6" s="1872"/>
      <c r="I6" s="1871" t="s">
        <v>230</v>
      </c>
      <c r="J6" s="1872"/>
      <c r="K6" s="142" t="s">
        <v>97</v>
      </c>
      <c r="L6" s="448"/>
      <c r="M6" s="449"/>
      <c r="N6" s="449"/>
      <c r="O6" s="449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45">
        <f>主表!B4</f>
        <v>41232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三级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2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52"/>
      <c r="Q30" s="497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2012-11-1</v>
      </c>
      <c r="D56" s="1534">
        <f>EDATE(C56,-3)</f>
        <v>41122</v>
      </c>
      <c r="E56" s="1534">
        <f t="shared" ref="E56:O56" si="15">EDATE(D56,-3)</f>
        <v>41030</v>
      </c>
      <c r="F56" s="1534">
        <f t="shared" si="15"/>
        <v>40940</v>
      </c>
      <c r="G56" s="1534">
        <f t="shared" si="15"/>
        <v>40848</v>
      </c>
      <c r="H56" s="1534">
        <f t="shared" si="15"/>
        <v>40756</v>
      </c>
      <c r="I56" s="1534">
        <f t="shared" si="15"/>
        <v>40664</v>
      </c>
      <c r="J56" s="1534">
        <f t="shared" si="15"/>
        <v>40575</v>
      </c>
      <c r="K56" s="1534">
        <f t="shared" si="15"/>
        <v>40483</v>
      </c>
      <c r="L56" s="1534">
        <f t="shared" si="15"/>
        <v>40391</v>
      </c>
      <c r="M56" s="1534">
        <f t="shared" si="15"/>
        <v>40299</v>
      </c>
      <c r="N56" s="1534">
        <f t="shared" si="15"/>
        <v>40210</v>
      </c>
      <c r="O56" s="1534">
        <f t="shared" si="15"/>
        <v>40118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2012-4</v>
      </c>
      <c r="D58" s="1533" t="str">
        <f t="shared" ref="D58:O58" si="16">YEAR(D56)&amp;"-"&amp;ROUNDUP(MONTH(D56)/3,0)</f>
        <v>2012-3</v>
      </c>
      <c r="E58" s="1533" t="str">
        <f t="shared" si="16"/>
        <v>2012-2</v>
      </c>
      <c r="F58" s="1533" t="str">
        <f t="shared" si="16"/>
        <v>2012-1</v>
      </c>
      <c r="G58" s="1533" t="str">
        <f t="shared" si="16"/>
        <v>2011-4</v>
      </c>
      <c r="H58" s="1533" t="str">
        <f t="shared" si="16"/>
        <v>2011-3</v>
      </c>
      <c r="I58" s="1533" t="str">
        <f t="shared" si="16"/>
        <v>2011-2</v>
      </c>
      <c r="J58" s="1533" t="str">
        <f t="shared" si="16"/>
        <v>2011-1</v>
      </c>
      <c r="K58" s="1533" t="str">
        <f t="shared" si="16"/>
        <v>2010-4</v>
      </c>
      <c r="L58" s="1533" t="str">
        <f t="shared" si="16"/>
        <v>2010-3</v>
      </c>
      <c r="M58" s="1533" t="str">
        <f t="shared" si="16"/>
        <v>2010-2</v>
      </c>
      <c r="N58" s="1533" t="str">
        <f t="shared" si="16"/>
        <v>2010-1</v>
      </c>
      <c r="O58" s="1533" t="str">
        <f t="shared" si="16"/>
        <v>2009-4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41232</v>
      </c>
      <c r="D1" s="970" t="str">
        <f>主表!A23</f>
        <v>建设期</v>
      </c>
      <c r="E1" s="1010">
        <f>主表!B23</f>
        <v>1.5</v>
      </c>
      <c r="F1" s="970" t="s">
        <v>1507</v>
      </c>
      <c r="G1" s="971">
        <f ca="1">INDIRECT("d"&amp;$K$1)/100</f>
        <v>6.1500000000000006E-2</v>
      </c>
      <c r="H1" s="970" t="s">
        <v>1508</v>
      </c>
      <c r="I1" s="971">
        <f>SUMIF(F4:F8,E1,G4:G8)/100</f>
        <v>0</v>
      </c>
      <c r="J1" s="1139">
        <f>IF(C1&gt;C14,0,MATCH(C1,C$14:C$59,-1))+IF(SUMIF(C14:C59,C1,D14:D59)=0,14,13)</f>
        <v>20</v>
      </c>
      <c r="K1" s="1139">
        <f>MATCH(E1,C4:C8,1)+IF(SUMIF(C4:C8,E1,D4:D8)=0,3,2)</f>
        <v>6</v>
      </c>
      <c r="L1" s="1139">
        <f>IF(C1&gt;M14,0,MATCH(C1,M$14:M$52,-1))+IF(SUMIF(M14:M52,C1,N14:N52)=0,14,13)</f>
        <v>20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41232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20</v>
      </c>
      <c r="K2" s="1139">
        <f ca="1">MATCH(E2,C4:C8,1)+IF(SUMIF(C4:C8,E2,D4:D8)=0,3,2)</f>
        <v>3</v>
      </c>
      <c r="L2" s="1139">
        <f>IF(C2&gt;M14,0,MATCH(C2,M$14:M$52,-1))+IF(SUMIF(M14:M52,C2,N14:N52)=0,14,13)</f>
        <v>20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6.1500000000000006E-2</v>
      </c>
      <c r="H3" s="1021" t="s">
        <v>1508</v>
      </c>
      <c r="I3" s="1022">
        <f ca="1">SUMIF(F4:F8,E3,H4:H8)/100</f>
        <v>4.2500000000000003E-2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5.6</v>
      </c>
      <c r="E4" s="1006">
        <f ca="1">INDIRECT("d"&amp;$J$2)</f>
        <v>5.6</v>
      </c>
      <c r="F4" s="1007">
        <v>0.5</v>
      </c>
      <c r="G4" s="1008">
        <f ca="1">INDIRECT("p"&amp;$L$1)</f>
        <v>2.8</v>
      </c>
      <c r="H4" s="1008">
        <f ca="1">INDIRECT("p"&amp;$L$2)</f>
        <v>2.8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6</v>
      </c>
      <c r="E5" s="978">
        <f ca="1">INDIRECT("e"&amp;$J$2)</f>
        <v>6</v>
      </c>
      <c r="F5" s="977">
        <v>1</v>
      </c>
      <c r="G5" s="1009">
        <f ca="1">INDIRECT("q"&amp;$L$1)</f>
        <v>3</v>
      </c>
      <c r="H5" s="1009">
        <f ca="1">INDIRECT("q"&amp;$L$2)</f>
        <v>3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6.15</v>
      </c>
      <c r="E6" s="978">
        <f ca="1">INDIRECT("f"&amp;$J$2)</f>
        <v>6.15</v>
      </c>
      <c r="F6" s="977">
        <v>2</v>
      </c>
      <c r="G6" s="1009">
        <f ca="1">INDIRECT("r"&amp;$L$1)</f>
        <v>3.75</v>
      </c>
      <c r="H6" s="1009">
        <f ca="1">INDIRECT("r"&amp;$L$2)</f>
        <v>3.75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6.4</v>
      </c>
      <c r="E7" s="978">
        <f ca="1">INDIRECT("g"&amp;$J$2)</f>
        <v>6.4</v>
      </c>
      <c r="F7" s="977">
        <v>3</v>
      </c>
      <c r="G7" s="1009">
        <f ca="1">INDIRECT("s"&amp;$L$1)</f>
        <v>4.25</v>
      </c>
      <c r="H7" s="1009">
        <f ca="1">INDIRECT("s"&amp;$L$2)</f>
        <v>4.25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6.55</v>
      </c>
      <c r="E8" s="978">
        <f ca="1">INDIRECT("h"&amp;$J$2)</f>
        <v>6.55</v>
      </c>
      <c r="F8" s="977">
        <v>5</v>
      </c>
      <c r="G8" s="1009">
        <f ca="1">INDIRECT("t"&amp;$L$1)</f>
        <v>4.75</v>
      </c>
      <c r="H8" s="1009">
        <f ca="1">INDIRECT("t"&amp;$L$2)</f>
        <v>4.75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6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6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6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6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6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6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6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7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5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6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6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7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5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6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6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7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5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6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6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7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5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6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6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7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5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6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6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7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5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6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6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7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5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6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6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7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5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6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6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7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5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6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6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7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5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6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6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7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5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6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6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7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5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6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6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7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5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6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6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7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4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44</v>
      </c>
      <c r="N1" s="1410" t="s">
        <v>1633</v>
      </c>
      <c r="O1" s="1424" t="str">
        <f>'2002基准地价'!C25</f>
        <v>2012-4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1.9300000000000001E-2</v>
      </c>
      <c r="M2" s="28">
        <f>ROUND(SUMIF($A$17:$A$67,$O$1,M17:M67),4)</f>
        <v>1.77E-2</v>
      </c>
      <c r="N2" s="28">
        <f>ROUND(SUMIF($A$17:$A$67,$O$1,N17:N67),4)</f>
        <v>1.77E-2</v>
      </c>
      <c r="O2" s="28">
        <f>ROUND(SUMIF($A$17:$A$67,$O$1,O17:O67),4)</f>
        <v>1.9800000000000002E-2</v>
      </c>
      <c r="P2" s="28">
        <f>ROUND(SUMIF($A$17:$A$67,$O$1,P17:P67),4)</f>
        <v>1.9199999999999998E-2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56.2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52.09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41232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52.09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55" t="s">
        <v>1353</v>
      </c>
      <c r="B2" s="1755"/>
      <c r="C2" s="1755"/>
      <c r="D2" s="1755"/>
      <c r="E2" s="1755"/>
      <c r="F2" s="1755"/>
      <c r="G2" s="1755"/>
      <c r="H2" s="1745"/>
      <c r="I2" s="1744"/>
      <c r="X2" s="221"/>
      <c r="AG2" s="189"/>
    </row>
    <row r="3" spans="1:33" ht="13.5">
      <c r="A3" s="1756" t="s">
        <v>1354</v>
      </c>
      <c r="B3" s="1757"/>
      <c r="C3" s="1758"/>
      <c r="D3" s="1759" t="s">
        <v>1355</v>
      </c>
      <c r="E3" s="1757"/>
      <c r="F3" s="1757"/>
      <c r="G3" s="1760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61" t="s">
        <v>1356</v>
      </c>
      <c r="E4" s="1762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63" t="s">
        <v>1360</v>
      </c>
      <c r="B5" s="1764">
        <f>主表!F5</f>
        <v>6171</v>
      </c>
      <c r="C5" s="1765" t="s">
        <v>1361</v>
      </c>
      <c r="D5" s="1762" t="s">
        <v>1362</v>
      </c>
      <c r="E5" s="1766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63"/>
      <c r="B6" s="1764"/>
      <c r="C6" s="1765"/>
      <c r="D6" s="1767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63"/>
      <c r="B7" s="1764"/>
      <c r="C7" s="1765"/>
      <c r="D7" s="176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63"/>
      <c r="B8" s="1764"/>
      <c r="C8" s="1765"/>
      <c r="D8" s="1768" t="s">
        <v>1384</v>
      </c>
      <c r="E8" s="1769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63"/>
      <c r="B9" s="1764"/>
      <c r="C9" s="1765"/>
      <c r="D9" s="1768" t="s">
        <v>1385</v>
      </c>
      <c r="E9" s="1769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63"/>
      <c r="B10" s="1764"/>
      <c r="C10" s="1765"/>
      <c r="D10" s="1768" t="s">
        <v>1386</v>
      </c>
      <c r="E10" s="1769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2" t="s">
        <v>1367</v>
      </c>
      <c r="E11" s="1766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2" t="s">
        <v>1369</v>
      </c>
      <c r="E12" s="1766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房屋建设期为1.5年，贷款利率为6.15%，计息期为1.5年，复利计息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2" t="s">
        <v>1370</v>
      </c>
      <c r="E13" s="1766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6171</v>
      </c>
      <c r="C14" s="1300" t="s">
        <v>1372</v>
      </c>
      <c r="D14" s="1762" t="s">
        <v>1371</v>
      </c>
      <c r="E14" s="1766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4">
        <f ca="1">主表!F24</f>
        <v>6171</v>
      </c>
      <c r="C15" s="1770"/>
      <c r="D15" s="1768" t="s">
        <v>1374</v>
      </c>
      <c r="E15" s="1769"/>
      <c r="F15" s="1769"/>
      <c r="G15" s="1771"/>
      <c r="H15" s="1745"/>
      <c r="I15" s="1744"/>
      <c r="X15" s="221"/>
      <c r="AG15" s="189"/>
    </row>
    <row r="16" spans="1:33" ht="27.75" thickBot="1">
      <c r="A16" s="1293" t="s">
        <v>1375</v>
      </c>
      <c r="B16" s="1764">
        <f ca="1">主表!F25</f>
        <v>32.1447</v>
      </c>
      <c r="C16" s="1770"/>
      <c r="D16" s="1768" t="s">
        <v>1376</v>
      </c>
      <c r="E16" s="1769"/>
      <c r="F16" s="1769"/>
      <c r="G16" s="1771"/>
      <c r="H16" s="1302" t="str">
        <f ca="1">NUMBERSTRING(INT(B16*10000),2)&amp;"元整"</f>
        <v>叁拾贰万壹仟肆佰肆拾柒元整</v>
      </c>
      <c r="I16" s="1303"/>
      <c r="X16" s="221"/>
      <c r="AG16" s="189"/>
    </row>
    <row r="17" spans="1:33" ht="13.5">
      <c r="A17" s="1293" t="s">
        <v>1377</v>
      </c>
      <c r="B17" s="1777">
        <f>主表!F33</f>
        <v>0</v>
      </c>
      <c r="C17" s="1770"/>
      <c r="D17" s="1768" t="s">
        <v>1378</v>
      </c>
      <c r="E17" s="1769"/>
      <c r="F17" s="1769"/>
      <c r="G17" s="1771"/>
      <c r="H17" s="1745"/>
      <c r="I17" s="1744"/>
      <c r="X17" s="221"/>
      <c r="AG17" s="189"/>
    </row>
    <row r="18" spans="1:33" ht="27.75" thickBot="1">
      <c r="A18" s="1293" t="s">
        <v>1379</v>
      </c>
      <c r="B18" s="1764">
        <f ca="1">主表!F35</f>
        <v>0</v>
      </c>
      <c r="C18" s="1770"/>
      <c r="D18" s="1768" t="s">
        <v>1380</v>
      </c>
      <c r="E18" s="1769"/>
      <c r="F18" s="1769"/>
      <c r="G18" s="1771"/>
      <c r="H18" s="1745"/>
      <c r="I18" s="1744"/>
      <c r="X18" s="221"/>
      <c r="AG18" s="189"/>
    </row>
    <row r="19" spans="1:33" ht="27.75" thickBot="1">
      <c r="A19" s="1301" t="s">
        <v>1381</v>
      </c>
      <c r="B19" s="1772">
        <f ca="1">主表!F36</f>
        <v>0</v>
      </c>
      <c r="C19" s="1773"/>
      <c r="D19" s="1774" t="s">
        <v>1382</v>
      </c>
      <c r="E19" s="1775"/>
      <c r="F19" s="1775"/>
      <c r="G19" s="1776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4" sqref="B24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60</v>
      </c>
    </row>
    <row r="3" spans="1:18" ht="15.75" customHeight="1">
      <c r="A3" s="1180" t="s">
        <v>1775</v>
      </c>
      <c r="B3" s="1566">
        <v>41232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16</v>
      </c>
    </row>
    <row r="4" spans="1:18" ht="15.75" customHeight="1">
      <c r="A4" s="1192" t="s">
        <v>1776</v>
      </c>
      <c r="B4" s="1566">
        <f>B3</f>
        <v>41232</v>
      </c>
      <c r="C4" s="1165"/>
      <c r="D4" s="1172" t="s">
        <v>1276</v>
      </c>
      <c r="E4" s="1173" t="s">
        <v>1569</v>
      </c>
      <c r="F4" s="1174">
        <f ca="1">F5+F8+F9+F10</f>
        <v>6171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6171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11477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52.09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5306</v>
      </c>
      <c r="G7" s="1189"/>
      <c r="H7" s="1346" t="s">
        <v>1794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581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/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52.5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0.93200000000000005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1787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6.1500000000000006E-2</v>
      </c>
      <c r="H21" s="1196" t="str">
        <f>"计息期为"&amp;B23&amp;"年，"&amp;"复利计息"</f>
        <v>计息期为1.5年，复利计息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1996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1.5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6171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32.1447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0.73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52.09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三级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8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8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798" t="s">
        <v>928</v>
      </c>
      <c r="E16" s="1799"/>
      <c r="F16" s="1798" t="s">
        <v>926</v>
      </c>
      <c r="G16" s="180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3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4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41232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0.97909999999999997</v>
      </c>
      <c r="D20" s="1468" t="s">
        <v>935</v>
      </c>
      <c r="E20" s="1469">
        <f ca="1">INDIRECT("'存贷款利率'!e"&amp;存贷款利率!$K$4)/100</f>
        <v>0.06</v>
      </c>
      <c r="F20" s="1466" t="s">
        <v>936</v>
      </c>
      <c r="G20" s="1470">
        <f ca="1">SUMIF(P18:S18,E2,P20:S20)</f>
        <v>6.9000000000000006E-2</v>
      </c>
      <c r="H20" s="1471" t="s">
        <v>1634</v>
      </c>
      <c r="I20" s="1024">
        <f>IF(H20="剩余土地使用年限",主表!B15,主表!B16)</f>
        <v>52.5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7.4999999999999997E-2</v>
      </c>
      <c r="Q20" s="608">
        <f ca="1">ROUND($E$20*(1+Q19),3)</f>
        <v>7.1999999999999995E-2</v>
      </c>
      <c r="R20" s="608">
        <f ca="1">ROUND($E$20*(1+R19),3)</f>
        <v>6.9000000000000006E-2</v>
      </c>
      <c r="S20" s="935">
        <f ca="1">ROUND($E$20*(1+S19),3)</f>
        <v>6.6000000000000003E-2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79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6.9000000000000006E-2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4" t="s">
        <v>1159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653"/>
      <c r="L91" s="653"/>
      <c r="M91" s="653"/>
      <c r="N91" s="653"/>
    </row>
    <row r="92" spans="1:37">
      <c r="A92" s="1802" t="s">
        <v>1160</v>
      </c>
      <c r="B92" s="1802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3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4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4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4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4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4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4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5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3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804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804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804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804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804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804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804"/>
      <c r="B109" s="1806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5"/>
      <c r="B110" s="1807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801" t="s">
        <v>1175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三级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2021-05-08T07:22:34Z</dcterms:modified>
</cp:coreProperties>
</file>