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08北京市朝阳区清河营东路2号院2号楼3层310、311号\"/>
    </mc:Choice>
  </mc:AlternateContent>
  <bookViews>
    <workbookView xWindow="240" yWindow="4110" windowWidth="222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Sheet2" sheetId="82"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2)" sheetId="81" r:id="rId37"/>
    <sheet name="基准地价修正" sheetId="43" r:id="rId38"/>
    <sheet name="修正" sheetId="45" state="hidden" r:id="rId39"/>
    <sheet name="容积率修正" sheetId="46" state="hidden" r:id="rId40"/>
    <sheet name="成本法（废）" sheetId="11" state="hidden" r:id="rId41"/>
    <sheet name="Sheet1" sheetId="80" r:id="rId42"/>
    <sheet name="区片价" sheetId="44" r:id="rId43"/>
    <sheet name="因素修正幅度" sheetId="65"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F41" i="81"/>
  <c r="F32" i="81"/>
  <c r="F27" i="81"/>
  <c r="F23" i="81"/>
  <c r="F19" i="81"/>
  <c r="E13" i="81"/>
  <c r="D5" i="9"/>
  <c r="D33" i="43"/>
  <c r="AH6" i="1"/>
  <c r="N18" i="1"/>
  <c r="F19" i="6" l="1"/>
  <c r="B4" i="81"/>
  <c r="B5" i="81"/>
  <c r="B6" i="81"/>
  <c r="B3"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I37" i="79"/>
  <c r="AD37" i="79" s="1"/>
  <c r="AB36" i="79"/>
  <c r="AA36" i="79"/>
  <c r="Z36" i="79"/>
  <c r="N36" i="79"/>
  <c r="U36" i="79" s="1"/>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U25" i="79" s="1"/>
  <c r="M27" i="79"/>
  <c r="T25" i="79" s="1"/>
  <c r="W25" i="79" s="1"/>
  <c r="L27" i="79"/>
  <c r="I27" i="79"/>
  <c r="AD27" i="79" s="1"/>
  <c r="AA25" i="79"/>
  <c r="AD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V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8" i="79" l="1"/>
  <c r="W28" i="79" s="1"/>
  <c r="U34" i="79"/>
  <c r="AD35" i="79"/>
  <c r="S36" i="79"/>
  <c r="T27" i="79"/>
  <c r="U28" i="79"/>
  <c r="AD34" i="79"/>
  <c r="S3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1" i="71" s="1"/>
  <c r="Z21" i="71" s="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B68" i="71"/>
  <c r="B67" i="71" s="1"/>
  <c r="S68" i="71"/>
  <c r="Q66" i="7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D44" i="71" s="1"/>
  <c r="N41" i="71"/>
  <c r="B42" i="71"/>
  <c r="B43" i="71"/>
  <c r="B44" i="71" s="1"/>
  <c r="S44" i="71" s="1"/>
  <c r="D41" i="71"/>
  <c r="Q40" i="71"/>
  <c r="P40" i="71"/>
  <c r="O40" i="71"/>
  <c r="N40" i="71"/>
  <c r="AB39" i="71"/>
  <c r="Q39" i="71"/>
  <c r="P39" i="71"/>
  <c r="AA39" i="71"/>
  <c r="O39" i="71"/>
  <c r="Y35" i="71" s="1"/>
  <c r="Z35" i="71" s="1"/>
  <c r="N39" i="71"/>
  <c r="X39" i="71"/>
  <c r="Q38" i="71"/>
  <c r="AB38" i="71"/>
  <c r="P38" i="71"/>
  <c r="AA10" i="71" s="1"/>
  <c r="O38" i="71"/>
  <c r="N38" i="71"/>
  <c r="X25" i="71" s="1"/>
  <c r="F38" i="71"/>
  <c r="F39" i="71" s="1"/>
  <c r="F40" i="71" s="1"/>
  <c r="V40" i="71" s="1"/>
  <c r="Q37" i="71"/>
  <c r="P37" i="71"/>
  <c r="O37" i="71"/>
  <c r="N37" i="71"/>
  <c r="D37" i="71"/>
  <c r="Q36" i="71"/>
  <c r="P36" i="71"/>
  <c r="O36" i="71"/>
  <c r="N36" i="71"/>
  <c r="Q35" i="71"/>
  <c r="AB35" i="71" s="1"/>
  <c r="P35" i="71"/>
  <c r="O35" i="71"/>
  <c r="N35" i="71"/>
  <c r="X33" i="71" s="1"/>
  <c r="Q34" i="71"/>
  <c r="AB34" i="71" s="1"/>
  <c r="P34" i="71"/>
  <c r="O34" i="71"/>
  <c r="Y34" i="71"/>
  <c r="Z34" i="71" s="1"/>
  <c r="N34" i="71"/>
  <c r="F35" i="71"/>
  <c r="F36" i="71" s="1"/>
  <c r="V36" i="71" s="1"/>
  <c r="Q33" i="71"/>
  <c r="F34" i="71" s="1"/>
  <c r="P33" i="71"/>
  <c r="O33" i="71"/>
  <c r="N33" i="71"/>
  <c r="D33" i="71"/>
  <c r="Q32" i="71"/>
  <c r="AB32" i="71"/>
  <c r="P32" i="71"/>
  <c r="O32" i="71"/>
  <c r="N32" i="71"/>
  <c r="Q31" i="71"/>
  <c r="P31" i="71"/>
  <c r="AA31" i="71" s="1"/>
  <c r="O31" i="71"/>
  <c r="N31" i="71"/>
  <c r="Q30" i="71"/>
  <c r="P30" i="71"/>
  <c r="AA29" i="71" s="1"/>
  <c r="O30" i="71"/>
  <c r="N30" i="71"/>
  <c r="F30" i="71"/>
  <c r="F31" i="71" s="1"/>
  <c r="F32" i="71" s="1"/>
  <c r="V32" i="71" s="1"/>
  <c r="Q29" i="71"/>
  <c r="P29" i="71"/>
  <c r="O29" i="71"/>
  <c r="N29" i="71"/>
  <c r="X27" i="71" s="1"/>
  <c r="D29" i="71"/>
  <c r="O28" i="71"/>
  <c r="N28" i="71"/>
  <c r="B30" i="71"/>
  <c r="B31" i="71" s="1"/>
  <c r="B32" i="71" s="1"/>
  <c r="S32" i="71" s="1"/>
  <c r="E30" i="71"/>
  <c r="E31" i="71" s="1"/>
  <c r="E32" i="71" s="1"/>
  <c r="U32" i="71" s="1"/>
  <c r="B34" i="71"/>
  <c r="B35" i="71"/>
  <c r="B36" i="71"/>
  <c r="S36" i="71" s="1"/>
  <c r="E38" i="71"/>
  <c r="E39" i="71" s="1"/>
  <c r="E40" i="71" s="1"/>
  <c r="U40" i="71" s="1"/>
  <c r="AA37" i="71"/>
  <c r="N68" i="71"/>
  <c r="C30" i="71"/>
  <c r="Y29" i="71"/>
  <c r="Z29" i="71" s="1"/>
  <c r="AA32" i="71"/>
  <c r="X35" i="71"/>
  <c r="AA35" i="71"/>
  <c r="C38" i="71"/>
  <c r="X38" i="71"/>
  <c r="AA38" i="71"/>
  <c r="C28" i="71"/>
  <c r="Y28" i="71"/>
  <c r="Z28" i="71" s="1"/>
  <c r="B28" i="71"/>
  <c r="B27" i="71"/>
  <c r="B26" i="71"/>
  <c r="C31" i="71"/>
  <c r="C32" i="71" s="1"/>
  <c r="D30" i="71"/>
  <c r="C39" i="71"/>
  <c r="D38" i="71"/>
  <c r="C51" i="71"/>
  <c r="C52" i="71" s="1"/>
  <c r="D50" i="71"/>
  <c r="P28" i="71"/>
  <c r="E63" i="71"/>
  <c r="E64" i="71" s="1"/>
  <c r="U64" i="71" s="1"/>
  <c r="Q65" i="71"/>
  <c r="U68" i="71"/>
  <c r="E67" i="71"/>
  <c r="E66" i="71" s="1"/>
  <c r="Q28" i="71"/>
  <c r="C59" i="71"/>
  <c r="D59" i="71" s="1"/>
  <c r="D58" i="71"/>
  <c r="C63" i="71"/>
  <c r="D62" i="71"/>
  <c r="Q67" i="71"/>
  <c r="T68" i="71"/>
  <c r="O68" i="71"/>
  <c r="D68" i="71"/>
  <c r="C67" i="71"/>
  <c r="Q68" i="71"/>
  <c r="C71" i="71"/>
  <c r="D71" i="71" s="1"/>
  <c r="D72" i="71"/>
  <c r="C75" i="71"/>
  <c r="D75" i="71" s="1"/>
  <c r="E75" i="71"/>
  <c r="E74" i="71"/>
  <c r="D76" i="71"/>
  <c r="C79" i="71"/>
  <c r="D79" i="71" s="1"/>
  <c r="E79" i="71"/>
  <c r="E78" i="71"/>
  <c r="D80" i="71"/>
  <c r="C83" i="71"/>
  <c r="C87" i="71"/>
  <c r="T28" i="71"/>
  <c r="C27" i="71"/>
  <c r="C26" i="71" s="1"/>
  <c r="D26" i="71" s="1"/>
  <c r="S28" i="71"/>
  <c r="F28" i="71"/>
  <c r="F27" i="71"/>
  <c r="F26" i="71"/>
  <c r="AB28" i="71"/>
  <c r="E28" i="71"/>
  <c r="E27" i="71" s="1"/>
  <c r="E26" i="71" s="1"/>
  <c r="AA3" i="71"/>
  <c r="AA28" i="71"/>
  <c r="D28" i="71"/>
  <c r="U28" i="71" s="1"/>
  <c r="C66" i="71"/>
  <c r="O67" i="71"/>
  <c r="D67" i="71"/>
  <c r="C64" i="71"/>
  <c r="D63" i="71"/>
  <c r="D83" i="71"/>
  <c r="C82" i="71"/>
  <c r="D82" i="71" s="1"/>
  <c r="C74" i="71"/>
  <c r="D74" i="71" s="1"/>
  <c r="D87" i="71"/>
  <c r="C86" i="71"/>
  <c r="D86" i="71" s="1"/>
  <c r="C78" i="71"/>
  <c r="D78" i="71" s="1"/>
  <c r="C60" i="71"/>
  <c r="T60" i="71" s="1"/>
  <c r="P67" i="71"/>
  <c r="D51" i="71"/>
  <c r="C40" i="71"/>
  <c r="T40" i="71" s="1"/>
  <c r="D39" i="71"/>
  <c r="D31" i="71"/>
  <c r="V28" i="71"/>
  <c r="O66" i="71"/>
  <c r="D66" i="71"/>
  <c r="O65" i="71"/>
  <c r="D40" i="71"/>
  <c r="T44"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S18" i="35" s="1"/>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H1" i="69"/>
  <c r="W25" i="40"/>
  <c r="U25" i="40"/>
  <c r="U29" i="39"/>
  <c r="W29" i="39"/>
  <c r="W18" i="36"/>
  <c r="AB21" i="37"/>
  <c r="U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4"/>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c r="P8" i="31" s="1"/>
  <c r="Q8" i="31" s="1"/>
  <c r="R8" i="31" s="1"/>
  <c r="S8" i="31" s="1"/>
  <c r="D6" i="31"/>
  <c r="E6" i="31" s="1"/>
  <c r="F6" i="31" s="1"/>
  <c r="G6" i="31" s="1"/>
  <c r="H6" i="31" s="1"/>
  <c r="I6" i="31"/>
  <c r="J6" i="31" s="1"/>
  <c r="K6" i="31" s="1"/>
  <c r="L6" i="31" s="1"/>
  <c r="M6" i="31" s="1"/>
  <c r="N6" i="31" s="1"/>
  <c r="O6" i="3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BC486" i="3"/>
  <c r="BB486" i="3"/>
  <c r="AZ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c r="H99" i="37" s="1"/>
  <c r="I99" i="37" s="1"/>
  <c r="J99" i="37" s="1"/>
  <c r="K99" i="37" s="1"/>
  <c r="L99" i="37" s="1"/>
  <c r="M99" i="37" s="1"/>
  <c r="H42" i="34"/>
  <c r="U42" i="34" s="1"/>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H40" i="40" s="1"/>
  <c r="AB40" i="40" s="1"/>
  <c r="B118" i="40"/>
  <c r="B116" i="40"/>
  <c r="F38" i="40"/>
  <c r="AA38" i="40" s="1"/>
  <c r="D115" i="40"/>
  <c r="E115" i="40" s="1"/>
  <c r="F115" i="40"/>
  <c r="G115" i="40"/>
  <c r="H115" i="40" s="1"/>
  <c r="I115" i="40" s="1"/>
  <c r="J115" i="40" s="1"/>
  <c r="K115" i="40"/>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J38" i="37" s="1"/>
  <c r="AC38" i="37" s="1"/>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c r="H29" i="37"/>
  <c r="AB29" i="37" s="1"/>
  <c r="Q28" i="37"/>
  <c r="Z28" i="37" s="1"/>
  <c r="Q27" i="37"/>
  <c r="Z27" i="37" s="1"/>
  <c r="Q26" i="37"/>
  <c r="Z26" i="37"/>
  <c r="J26" i="37"/>
  <c r="AC26" i="37" s="1"/>
  <c r="H26" i="37"/>
  <c r="AB26" i="37" s="1"/>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B91" i="36"/>
  <c r="F32" i="36" s="1"/>
  <c r="B95" i="36"/>
  <c r="H34" i="36" s="1"/>
  <c r="D83" i="36"/>
  <c r="E83" i="36" s="1"/>
  <c r="F83" i="36"/>
  <c r="G83" i="36"/>
  <c r="H83" i="36" s="1"/>
  <c r="I83" i="36" s="1"/>
  <c r="J83" i="36" s="1"/>
  <c r="K83" i="36" s="1"/>
  <c r="L83" i="36" s="1"/>
  <c r="M83" i="36" s="1"/>
  <c r="D78" i="36"/>
  <c r="E78" i="36" s="1"/>
  <c r="F78" i="36" s="1"/>
  <c r="G78" i="36" s="1"/>
  <c r="H78" i="36"/>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B75" i="35"/>
  <c r="J24" i="35" s="1"/>
  <c r="AC24" i="35"/>
  <c r="B73" i="35"/>
  <c r="H23" i="35"/>
  <c r="U23" i="35" s="1"/>
  <c r="B57" i="35"/>
  <c r="B61" i="35"/>
  <c r="B59" i="35"/>
  <c r="B131" i="34"/>
  <c r="F47" i="34" s="1"/>
  <c r="B129" i="34"/>
  <c r="B127" i="34"/>
  <c r="B99" i="34"/>
  <c r="B97" i="34"/>
  <c r="H31" i="34" s="1"/>
  <c r="B95" i="34"/>
  <c r="B93" i="34"/>
  <c r="B75" i="34"/>
  <c r="B73" i="34"/>
  <c r="B71" i="34"/>
  <c r="B130" i="33"/>
  <c r="B128" i="33"/>
  <c r="B126" i="33"/>
  <c r="F44" i="33" s="1"/>
  <c r="AA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c r="J14" i="35"/>
  <c r="W14" i="35" s="1"/>
  <c r="C53" i="35"/>
  <c r="J9" i="35" s="1"/>
  <c r="P39" i="35"/>
  <c r="P38" i="35"/>
  <c r="V37" i="35"/>
  <c r="T37" i="35"/>
  <c r="R37" i="35"/>
  <c r="P37" i="35"/>
  <c r="Q36" i="35"/>
  <c r="Z36" i="35" s="1"/>
  <c r="J36" i="35"/>
  <c r="Q35" i="35"/>
  <c r="Z35" i="35"/>
  <c r="Q34" i="35"/>
  <c r="Z34" i="35" s="1"/>
  <c r="J34" i="35"/>
  <c r="H34" i="35"/>
  <c r="AB34" i="35" s="1"/>
  <c r="F34" i="35"/>
  <c r="AA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D126" i="34"/>
  <c r="E126" i="34" s="1"/>
  <c r="F126" i="34"/>
  <c r="G126" i="34" s="1"/>
  <c r="D124" i="34"/>
  <c r="E124" i="34" s="1"/>
  <c r="F124" i="34" s="1"/>
  <c r="G124" i="34"/>
  <c r="H124" i="34" s="1"/>
  <c r="I124" i="34" s="1"/>
  <c r="J124" i="34" s="1"/>
  <c r="K124" i="34" s="1"/>
  <c r="L124" i="34"/>
  <c r="M124" i="34" s="1"/>
  <c r="H43" i="34"/>
  <c r="AB43" i="34"/>
  <c r="D118" i="34"/>
  <c r="E118" i="34" s="1"/>
  <c r="F118" i="34"/>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c r="K88" i="34" s="1"/>
  <c r="L88" i="34" s="1"/>
  <c r="M88" i="34" s="1"/>
  <c r="D86" i="34"/>
  <c r="E86" i="34" s="1"/>
  <c r="F86" i="34"/>
  <c r="G86" i="34" s="1"/>
  <c r="D82" i="34"/>
  <c r="E82" i="34" s="1"/>
  <c r="F82" i="34" s="1"/>
  <c r="G82" i="34"/>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c r="D117" i="21"/>
  <c r="E117" i="21" s="1"/>
  <c r="F117" i="21"/>
  <c r="G117" i="21" s="1"/>
  <c r="D115" i="21"/>
  <c r="E115" i="21" s="1"/>
  <c r="F115" i="21" s="1"/>
  <c r="G115" i="21" s="1"/>
  <c r="H115" i="21" s="1"/>
  <c r="I115" i="21" s="1"/>
  <c r="J115" i="2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F14" i="21" s="1"/>
  <c r="B72" i="21"/>
  <c r="H13" i="21"/>
  <c r="B70" i="21"/>
  <c r="F12" i="2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c r="J10" i="21"/>
  <c r="AC10" i="21" s="1"/>
  <c r="H26" i="21"/>
  <c r="AB26" i="21"/>
  <c r="AB19" i="21"/>
  <c r="J19" i="21"/>
  <c r="W19" i="21" s="1"/>
  <c r="J12" i="21"/>
  <c r="AC12" i="21" s="1"/>
  <c r="H12" i="21"/>
  <c r="AB12" i="21" s="1"/>
  <c r="J26" i="21"/>
  <c r="W26" i="21" s="1"/>
  <c r="F26" i="21"/>
  <c r="S26" i="21"/>
  <c r="AB41" i="21"/>
  <c r="F45" i="39"/>
  <c r="S45" i="39"/>
  <c r="J45" i="39"/>
  <c r="W45" i="39"/>
  <c r="J44" i="39"/>
  <c r="AC44" i="39"/>
  <c r="F36" i="39"/>
  <c r="S36" i="39"/>
  <c r="H36" i="39"/>
  <c r="AB36" i="39"/>
  <c r="J35" i="39"/>
  <c r="AC35" i="39"/>
  <c r="F35" i="39"/>
  <c r="AA35" i="39"/>
  <c r="J36" i="39"/>
  <c r="AC36" i="39"/>
  <c r="W40" i="39"/>
  <c r="W25" i="37"/>
  <c r="W31" i="37"/>
  <c r="E103" i="37"/>
  <c r="F103" i="37" s="1"/>
  <c r="G103" i="37" s="1"/>
  <c r="H103" i="37" s="1"/>
  <c r="I103" i="37"/>
  <c r="J103" i="37" s="1"/>
  <c r="K103" i="37" s="1"/>
  <c r="L103" i="37" s="1"/>
  <c r="M103" i="37"/>
  <c r="F39" i="37"/>
  <c r="S39" i="37"/>
  <c r="U14" i="37"/>
  <c r="F29" i="36"/>
  <c r="AA29" i="36" s="1"/>
  <c r="F16" i="36"/>
  <c r="AA16" i="36"/>
  <c r="U9" i="36"/>
  <c r="W28" i="36"/>
  <c r="U31" i="36"/>
  <c r="H22" i="35"/>
  <c r="AB22" i="35"/>
  <c r="AC27" i="35"/>
  <c r="W28" i="35"/>
  <c r="U31" i="35"/>
  <c r="S34" i="35"/>
  <c r="W22" i="35"/>
  <c r="S31" i="35"/>
  <c r="F36" i="34"/>
  <c r="J35" i="34"/>
  <c r="W9" i="34"/>
  <c r="U34" i="34"/>
  <c r="H39" i="33"/>
  <c r="AB39" i="33"/>
  <c r="F26" i="33"/>
  <c r="AA26" i="33" s="1"/>
  <c r="U33" i="33"/>
  <c r="S40" i="33"/>
  <c r="H39" i="37"/>
  <c r="AB39" i="37"/>
  <c r="F11" i="40"/>
  <c r="AA11" i="40"/>
  <c r="H11" i="40"/>
  <c r="AB11" i="40" s="1"/>
  <c r="AA9" i="40"/>
  <c r="AC9" i="40"/>
  <c r="U9" i="40"/>
  <c r="S34" i="40"/>
  <c r="U38" i="40"/>
  <c r="S40" i="40"/>
  <c r="U34" i="40"/>
  <c r="S38" i="40"/>
  <c r="U40" i="40"/>
  <c r="F42" i="39"/>
  <c r="AA42" i="39" s="1"/>
  <c r="F41" i="39"/>
  <c r="S41" i="39" s="1"/>
  <c r="H40" i="39"/>
  <c r="AB40" i="39" s="1"/>
  <c r="H39" i="39"/>
  <c r="U39" i="39" s="1"/>
  <c r="S38" i="39"/>
  <c r="H34" i="39"/>
  <c r="U34" i="39" s="1"/>
  <c r="E108" i="39"/>
  <c r="H31" i="39"/>
  <c r="AB31" i="39"/>
  <c r="F31" i="39"/>
  <c r="AA31" i="39"/>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W32" i="40"/>
  <c r="S44" i="39"/>
  <c r="F37" i="39"/>
  <c r="AA37" i="39"/>
  <c r="J34" i="36"/>
  <c r="W34" i="36" s="1"/>
  <c r="U30" i="36"/>
  <c r="J30" i="35"/>
  <c r="W30" i="35" s="1"/>
  <c r="H30" i="35"/>
  <c r="AB30" i="35" s="1"/>
  <c r="F22" i="35"/>
  <c r="AA22" i="35"/>
  <c r="H10" i="35"/>
  <c r="U10" i="35" s="1"/>
  <c r="W30" i="36"/>
  <c r="H16" i="36"/>
  <c r="AB16" i="36"/>
  <c r="E85" i="36"/>
  <c r="F85" i="36" s="1"/>
  <c r="G85" i="36" s="1"/>
  <c r="H85" i="36" s="1"/>
  <c r="I85" i="36"/>
  <c r="J85" i="36" s="1"/>
  <c r="K85" i="36" s="1"/>
  <c r="L85" i="36" s="1"/>
  <c r="M85" i="36" s="1"/>
  <c r="J29" i="36"/>
  <c r="AC29" i="36" s="1"/>
  <c r="F24" i="36"/>
  <c r="AA24" i="36"/>
  <c r="F34" i="36"/>
  <c r="S34" i="36"/>
  <c r="F14" i="35"/>
  <c r="AA14" i="35"/>
  <c r="F23" i="35"/>
  <c r="AA23" i="35"/>
  <c r="J32" i="35"/>
  <c r="AC32" i="35" s="1"/>
  <c r="J16" i="35"/>
  <c r="AC16" i="35" s="1"/>
  <c r="H16" i="35"/>
  <c r="U16" i="35"/>
  <c r="F16" i="35"/>
  <c r="S16" i="35" s="1"/>
  <c r="H14" i="35"/>
  <c r="AB14" i="35"/>
  <c r="J29" i="35"/>
  <c r="H33" i="35"/>
  <c r="AB33" i="35"/>
  <c r="J20" i="35"/>
  <c r="W20" i="35"/>
  <c r="F35" i="37"/>
  <c r="S35" i="37"/>
  <c r="E101" i="37"/>
  <c r="F101" i="37" s="1"/>
  <c r="G101" i="37" s="1"/>
  <c r="H101" i="37" s="1"/>
  <c r="I101" i="37" s="1"/>
  <c r="J101" i="37" s="1"/>
  <c r="K101" i="37" s="1"/>
  <c r="L101" i="37" s="1"/>
  <c r="M101" i="37" s="1"/>
  <c r="J34" i="37"/>
  <c r="W34" i="37" s="1"/>
  <c r="AA39" i="37"/>
  <c r="AB34" i="37"/>
  <c r="J33" i="37"/>
  <c r="AC33" i="37" s="1"/>
  <c r="H40" i="34"/>
  <c r="U40" i="34"/>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AB17" i="34" s="1"/>
  <c r="U17" i="34"/>
  <c r="F15" i="34"/>
  <c r="J15" i="34"/>
  <c r="H15" i="34"/>
  <c r="AB15" i="34"/>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c r="J17" i="40"/>
  <c r="W17" i="40" s="1"/>
  <c r="F15" i="40"/>
  <c r="S15" i="40"/>
  <c r="H15" i="40"/>
  <c r="AB15" i="40" s="1"/>
  <c r="AC11" i="40"/>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c r="F17" i="34"/>
  <c r="AA17" i="34" s="1"/>
  <c r="J17" i="34"/>
  <c r="W17" i="34"/>
  <c r="AA15" i="34"/>
  <c r="S15" i="34"/>
  <c r="S41" i="33"/>
  <c r="F113" i="33"/>
  <c r="G113" i="33" s="1"/>
  <c r="H113" i="33" s="1"/>
  <c r="I113" i="33" s="1"/>
  <c r="J113" i="33" s="1"/>
  <c r="K113" i="33" s="1"/>
  <c r="L113" i="33" s="1"/>
  <c r="M113" i="33" s="1"/>
  <c r="H37" i="33"/>
  <c r="AB37" i="33"/>
  <c r="H15" i="33"/>
  <c r="AB15" i="33"/>
  <c r="H11" i="33"/>
  <c r="AB11" i="33" s="1"/>
  <c r="F28" i="40"/>
  <c r="AA28" i="40" s="1"/>
  <c r="AA42" i="34"/>
  <c r="S42" i="34"/>
  <c r="AA38" i="34"/>
  <c r="J37" i="34"/>
  <c r="AC37" i="34" s="1"/>
  <c r="J11" i="33"/>
  <c r="W11" i="33" s="1"/>
  <c r="S28" i="34"/>
  <c r="U23" i="40"/>
  <c r="J42" i="21"/>
  <c r="AC42" i="21"/>
  <c r="H42" i="21"/>
  <c r="U42" i="21" s="1"/>
  <c r="J44" i="34"/>
  <c r="F44" i="34"/>
  <c r="AA44" i="34"/>
  <c r="J10" i="35"/>
  <c r="AC10" i="35" s="1"/>
  <c r="BL587" i="3"/>
  <c r="S14" i="21"/>
  <c r="H28" i="21"/>
  <c r="AB28" i="21"/>
  <c r="F28" i="21"/>
  <c r="AA28" i="21" s="1"/>
  <c r="J28" i="21"/>
  <c r="W28" i="21"/>
  <c r="H30" i="21"/>
  <c r="U30" i="21" s="1"/>
  <c r="F30" i="21"/>
  <c r="S30" i="21"/>
  <c r="J30" i="21"/>
  <c r="AC30" i="21" s="1"/>
  <c r="H44" i="21"/>
  <c r="U44" i="21" s="1"/>
  <c r="H46" i="21"/>
  <c r="U46" i="21"/>
  <c r="J46" i="21"/>
  <c r="W46" i="21"/>
  <c r="F46" i="21"/>
  <c r="AA46" i="21"/>
  <c r="E119" i="21"/>
  <c r="F119" i="21"/>
  <c r="G119" i="21"/>
  <c r="H119" i="2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AC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F14" i="33"/>
  <c r="AA14" i="33" s="1"/>
  <c r="S14" i="33"/>
  <c r="H30" i="33"/>
  <c r="AB30" i="33" s="1"/>
  <c r="F30" i="33"/>
  <c r="J30" i="33"/>
  <c r="H44" i="33"/>
  <c r="J44" i="33"/>
  <c r="AC44" i="33"/>
  <c r="S44" i="33"/>
  <c r="J46" i="33"/>
  <c r="AC46" i="33" s="1"/>
  <c r="F46" i="33"/>
  <c r="AA46" i="33"/>
  <c r="H46" i="33"/>
  <c r="AB46" i="33" s="1"/>
  <c r="J13" i="34"/>
  <c r="AC13" i="34" s="1"/>
  <c r="J29" i="34"/>
  <c r="F29" i="34"/>
  <c r="S29" i="34"/>
  <c r="H29" i="34"/>
  <c r="AB29" i="34"/>
  <c r="J31" i="34"/>
  <c r="W31" i="34" s="1"/>
  <c r="AC31" i="34"/>
  <c r="AB31" i="34"/>
  <c r="F31" i="34"/>
  <c r="S31" i="34"/>
  <c r="H45" i="34"/>
  <c r="U45" i="34"/>
  <c r="J45" i="34"/>
  <c r="W45" i="34"/>
  <c r="F45" i="34"/>
  <c r="S45" i="34"/>
  <c r="H47" i="34"/>
  <c r="U47" i="34"/>
  <c r="S47" i="34"/>
  <c r="J47" i="34"/>
  <c r="AC47" i="34" s="1"/>
  <c r="F13" i="35"/>
  <c r="S13" i="35"/>
  <c r="J13" i="35"/>
  <c r="AC13" i="35" s="1"/>
  <c r="H13" i="35"/>
  <c r="U13" i="35"/>
  <c r="J25" i="35"/>
  <c r="W25" i="35" s="1"/>
  <c r="S25" i="35"/>
  <c r="H25" i="35"/>
  <c r="AB25" i="35" s="1"/>
  <c r="J35" i="35"/>
  <c r="AC35" i="35"/>
  <c r="F35" i="35"/>
  <c r="AA35" i="35" s="1"/>
  <c r="H35" i="35"/>
  <c r="AB35" i="35"/>
  <c r="J25" i="36"/>
  <c r="W25" i="36" s="1"/>
  <c r="S25" i="36"/>
  <c r="H25" i="36"/>
  <c r="AB25" i="36"/>
  <c r="H13" i="37"/>
  <c r="AB13" i="37" s="1"/>
  <c r="F13" i="37"/>
  <c r="S13" i="37"/>
  <c r="J13" i="37"/>
  <c r="W13" i="37" s="1"/>
  <c r="F28" i="37"/>
  <c r="AA28" i="37"/>
  <c r="J28" i="37"/>
  <c r="AC28" i="37"/>
  <c r="H28" i="37"/>
  <c r="U28" i="37"/>
  <c r="H38" i="37"/>
  <c r="AB38" i="37"/>
  <c r="F43" i="39"/>
  <c r="AA43" i="39"/>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U31" i="34"/>
  <c r="U46" i="33"/>
  <c r="J36" i="37"/>
  <c r="AC36" i="37" s="1"/>
  <c r="G105" i="37"/>
  <c r="J10" i="36"/>
  <c r="AC10" i="36" s="1"/>
  <c r="AA14" i="37"/>
  <c r="AC13" i="36"/>
  <c r="W13" i="36"/>
  <c r="S11" i="36"/>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2" i="3"/>
  <c r="G531" i="3"/>
  <c r="G528"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AZ514" i="3" s="1"/>
  <c r="BA512" i="3"/>
  <c r="AZ512" i="3" s="1"/>
  <c r="BA510" i="3"/>
  <c r="AZ510" i="3"/>
  <c r="BA508" i="3"/>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AZ549" i="3" s="1"/>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AZ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AC5" i="3" s="1"/>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AZ499" i="3" s="1"/>
  <c r="BQ497" i="3"/>
  <c r="BL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AA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U42" i="33" s="1"/>
  <c r="J43" i="33"/>
  <c r="AC43" i="33"/>
  <c r="S28" i="31"/>
  <c r="S27" i="31"/>
  <c r="S26" i="31"/>
  <c r="U14" i="40"/>
  <c r="U35" i="35"/>
  <c r="AA12" i="35"/>
  <c r="W23" i="35"/>
  <c r="W14" i="37"/>
  <c r="AB28" i="37"/>
  <c r="U33" i="37"/>
  <c r="U39" i="37"/>
  <c r="W26" i="37"/>
  <c r="U26" i="37"/>
  <c r="W47" i="34"/>
  <c r="AC36" i="34"/>
  <c r="AC45" i="33"/>
  <c r="W44" i="33"/>
  <c r="U19" i="21"/>
  <c r="U26" i="21"/>
  <c r="AC46" i="21"/>
  <c r="U12"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AC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J11" i="39"/>
  <c r="W11" i="39" s="1"/>
  <c r="F11" i="39"/>
  <c r="AA11" i="39"/>
  <c r="S11" i="39"/>
  <c r="G4" i="4"/>
  <c r="I4" i="4"/>
  <c r="F61" i="43"/>
  <c r="H64" i="43" s="1"/>
  <c r="AZ20" i="3"/>
  <c r="AZ24" i="3"/>
  <c r="AZ28" i="3"/>
  <c r="AZ32" i="3"/>
  <c r="BL549" i="3"/>
  <c r="AZ494" i="3"/>
  <c r="AZ50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s="1"/>
  <c r="G141" i="3"/>
  <c r="BA143" i="3"/>
  <c r="AZ143" i="3"/>
  <c r="BL144" i="3"/>
  <c r="AZ144" i="3" s="1"/>
  <c r="G145" i="3"/>
  <c r="BA147" i="3"/>
  <c r="AZ147" i="3"/>
  <c r="BL148" i="3"/>
  <c r="AZ148" i="3" s="1"/>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s="1"/>
  <c r="AZ39" i="3"/>
  <c r="AZ47" i="3"/>
  <c r="AZ55" i="3"/>
  <c r="AZ63" i="3"/>
  <c r="AZ71" i="3"/>
  <c r="AZ79" i="3"/>
  <c r="AZ83" i="3"/>
  <c r="AZ152" i="3"/>
  <c r="AZ160" i="3"/>
  <c r="AZ184" i="3"/>
  <c r="AZ192" i="3"/>
  <c r="AZ85" i="3"/>
  <c r="AZ93" i="3"/>
  <c r="AZ101"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5" i="3"/>
  <c r="AZ249" i="3"/>
  <c r="AZ257" i="3"/>
  <c r="AZ261" i="3"/>
  <c r="AZ269" i="3"/>
  <c r="AZ273" i="3"/>
  <c r="BA379" i="3"/>
  <c r="AZ379" i="3" s="1"/>
  <c r="BL380" i="3"/>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O5" i="3"/>
  <c r="BJ5" i="3"/>
  <c r="BH5" i="3"/>
  <c r="BF5" i="3"/>
  <c r="AZ309" i="3"/>
  <c r="AZ317" i="3"/>
  <c r="AZ333" i="3"/>
  <c r="AZ341" i="3"/>
  <c r="BQ5" i="3"/>
  <c r="AZ506" i="3"/>
  <c r="AZ496" i="3"/>
  <c r="G548" i="3"/>
  <c r="G538" i="3"/>
  <c r="G520" i="3"/>
  <c r="G502" i="3"/>
  <c r="BS5" i="3"/>
  <c r="BP5" i="3"/>
  <c r="BN5" i="3"/>
  <c r="G29" i="6" s="1"/>
  <c r="AZ343" i="3"/>
  <c r="BK5" i="3"/>
  <c r="BI5" i="3"/>
  <c r="BG5" i="3"/>
  <c r="BE5" i="3"/>
  <c r="BC5" i="3"/>
  <c r="G17" i="3"/>
  <c r="BA17" i="3"/>
  <c r="BT5" i="3"/>
  <c r="G28" i="6" s="1"/>
  <c r="AZ350" i="3"/>
  <c r="AZ356" i="3"/>
  <c r="AZ360" i="3"/>
  <c r="AZ368" i="3"/>
  <c r="BA15" i="3"/>
  <c r="AZ15" i="3" s="1"/>
  <c r="BB5" i="3"/>
  <c r="BR5" i="3"/>
  <c r="AZ380" i="3"/>
  <c r="AZ384" i="3"/>
  <c r="AZ396" i="3"/>
  <c r="AZ394" i="3"/>
  <c r="G509" i="3"/>
  <c r="BL493" i="3"/>
  <c r="AZ493" i="3" s="1"/>
  <c r="AZ491" i="3"/>
  <c r="AZ390" i="3"/>
  <c r="AZ382" i="3"/>
  <c r="U36" i="40"/>
  <c r="F83" i="43"/>
  <c r="H85" i="43" s="1"/>
  <c r="F50" i="43"/>
  <c r="H54" i="43" s="1"/>
  <c r="F72" i="43"/>
  <c r="H75" i="43" s="1"/>
  <c r="U17" i="39"/>
  <c r="S14" i="35"/>
  <c r="U43" i="21"/>
  <c r="U35" i="21"/>
  <c r="AC35" i="21"/>
  <c r="G10" i="1"/>
  <c r="W37" i="37"/>
  <c r="W44" i="34"/>
  <c r="AC44" i="34"/>
  <c r="S15" i="37"/>
  <c r="U13" i="37"/>
  <c r="J37" i="33"/>
  <c r="W37" i="33" s="1"/>
  <c r="AC17" i="34"/>
  <c r="F106" i="33"/>
  <c r="G106" i="33"/>
  <c r="H106" i="33" s="1"/>
  <c r="I106" i="33" s="1"/>
  <c r="J106" i="33" s="1"/>
  <c r="K106" i="33" s="1"/>
  <c r="L106" i="33" s="1"/>
  <c r="M106" i="33" s="1"/>
  <c r="J34" i="33"/>
  <c r="W34" i="33"/>
  <c r="F33" i="34"/>
  <c r="S33" i="34" s="1"/>
  <c r="H20" i="36"/>
  <c r="U20" i="36" s="1"/>
  <c r="J20" i="36"/>
  <c r="W20" i="36"/>
  <c r="W24" i="36"/>
  <c r="J27" i="36"/>
  <c r="W27" i="36" s="1"/>
  <c r="AB25" i="37"/>
  <c r="AC33" i="40"/>
  <c r="F111" i="40"/>
  <c r="G111" i="40" s="1"/>
  <c r="H111" i="40" s="1"/>
  <c r="I111" i="40" s="1"/>
  <c r="J111" i="40" s="1"/>
  <c r="K111" i="40" s="1"/>
  <c r="L111" i="40" s="1"/>
  <c r="M111" i="40" s="1"/>
  <c r="H35" i="40"/>
  <c r="U35" i="40" s="1"/>
  <c r="AC29" i="35"/>
  <c r="W29" i="35"/>
  <c r="H35" i="37"/>
  <c r="U35" i="37" s="1"/>
  <c r="AC14" i="35"/>
  <c r="H20" i="35"/>
  <c r="AB20" i="35" s="1"/>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AC30" i="40"/>
  <c r="F30" i="40"/>
  <c r="AA30" i="40" s="1"/>
  <c r="AC21" i="40"/>
  <c r="S31" i="39"/>
  <c r="S11" i="40"/>
  <c r="E98" i="40"/>
  <c r="F98" i="40"/>
  <c r="G98" i="40"/>
  <c r="H98" i="40" s="1"/>
  <c r="I98" i="40" s="1"/>
  <c r="J98" i="40" s="1"/>
  <c r="K98" i="40" s="1"/>
  <c r="L98" i="40" s="1"/>
  <c r="M98" i="40" s="1"/>
  <c r="F10" i="33"/>
  <c r="S10" i="33" s="1"/>
  <c r="F34" i="33"/>
  <c r="AA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7" i="3"/>
  <c r="AZ232" i="3"/>
  <c r="AZ251" i="3"/>
  <c r="AZ256" i="3"/>
  <c r="AZ259" i="3"/>
  <c r="AZ268" i="3"/>
  <c r="AZ271" i="3"/>
  <c r="AZ280" i="3"/>
  <c r="AZ288" i="3"/>
  <c r="AZ296" i="3"/>
  <c r="AZ114" i="3"/>
  <c r="AZ117" i="3"/>
  <c r="AZ130" i="3"/>
  <c r="AZ133" i="3"/>
  <c r="AZ21" i="3"/>
  <c r="AZ29" i="3"/>
  <c r="AZ31" i="3"/>
  <c r="AZ33" i="3"/>
  <c r="AZ37" i="3"/>
  <c r="AZ42" i="3"/>
  <c r="AZ45" i="3"/>
  <c r="AZ50" i="3"/>
  <c r="AZ58" i="3"/>
  <c r="AZ66" i="3"/>
  <c r="AZ69" i="3"/>
  <c r="AZ74" i="3"/>
  <c r="AZ102" i="3"/>
  <c r="AZ110" i="3"/>
  <c r="F23" i="39"/>
  <c r="AA23" i="39" s="1"/>
  <c r="H27" i="36"/>
  <c r="U27" i="36" s="1"/>
  <c r="F27" i="36"/>
  <c r="AA27" i="36" s="1"/>
  <c r="H33" i="34"/>
  <c r="U33" i="34" s="1"/>
  <c r="F32" i="37"/>
  <c r="AA32" i="37"/>
  <c r="F20" i="36"/>
  <c r="S20" i="36" s="1"/>
  <c r="J33" i="34"/>
  <c r="AC33" i="34"/>
  <c r="H23" i="39"/>
  <c r="U23" i="39" s="1"/>
  <c r="D48" i="9"/>
  <c r="M52" i="9" s="1"/>
  <c r="K9" i="1"/>
  <c r="M9" i="1" s="1"/>
  <c r="D93" i="9"/>
  <c r="AC26" i="33"/>
  <c r="W26" i="33"/>
  <c r="W27" i="34"/>
  <c r="AC27" i="34"/>
  <c r="AB34" i="36"/>
  <c r="U34" i="36"/>
  <c r="AC12" i="39"/>
  <c r="W12" i="39"/>
  <c r="AZ401" i="3"/>
  <c r="AZ412" i="3"/>
  <c r="AZ417" i="3"/>
  <c r="AZ428" i="3"/>
  <c r="AZ433" i="3"/>
  <c r="AZ586" i="3"/>
  <c r="AA32" i="36"/>
  <c r="S32" i="36"/>
  <c r="AZ550" i="3"/>
  <c r="AZ408" i="3"/>
  <c r="AZ437" i="3"/>
  <c r="AZ441" i="3"/>
  <c r="AZ457" i="3"/>
  <c r="AZ490" i="3"/>
  <c r="AA39" i="34"/>
  <c r="BL14" i="3"/>
  <c r="AZ266" i="3"/>
  <c r="U30" i="33"/>
  <c r="AA47" i="34"/>
  <c r="W28" i="37"/>
  <c r="S19" i="39"/>
  <c r="F12" i="33"/>
  <c r="H12" i="39"/>
  <c r="U12" i="39" s="1"/>
  <c r="AB12" i="39"/>
  <c r="F39" i="40"/>
  <c r="BA14" i="3"/>
  <c r="AZ14" i="3"/>
  <c r="AZ367" i="3"/>
  <c r="AZ213" i="3"/>
  <c r="AZ254" i="3"/>
  <c r="AZ281" i="3"/>
  <c r="AZ286" i="3"/>
  <c r="AZ297" i="3"/>
  <c r="AZ149" i="3"/>
  <c r="AZ157" i="3"/>
  <c r="AZ165" i="3"/>
  <c r="AZ173" i="3"/>
  <c r="AZ181" i="3"/>
  <c r="AZ189" i="3"/>
  <c r="AZ197" i="3"/>
  <c r="AZ19" i="3"/>
  <c r="AZ26" i="3"/>
  <c r="AZ35" i="3"/>
  <c r="AZ41" i="3"/>
  <c r="B12" i="1"/>
  <c r="E12" i="1" s="1"/>
  <c r="B10" i="1"/>
  <c r="E10" i="1" s="1"/>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J17" i="37"/>
  <c r="AC17" i="37" s="1"/>
  <c r="W17" i="37"/>
  <c r="G73" i="37"/>
  <c r="F17" i="37"/>
  <c r="AA17" i="37"/>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G70" i="34" s="1"/>
  <c r="W42" i="33"/>
  <c r="AA35" i="33"/>
  <c r="S27" i="33"/>
  <c r="S32" i="33"/>
  <c r="AA29" i="33"/>
  <c r="AB29" i="33"/>
  <c r="W38" i="33"/>
  <c r="H41" i="33"/>
  <c r="U41" i="33" s="1"/>
  <c r="F121" i="33"/>
  <c r="G121" i="33"/>
  <c r="H121" i="33"/>
  <c r="I121" i="33" s="1"/>
  <c r="J121" i="33" s="1"/>
  <c r="K121" i="33" s="1"/>
  <c r="L121" i="33" s="1"/>
  <c r="M121" i="33" s="1"/>
  <c r="S42" i="33"/>
  <c r="F36" i="33"/>
  <c r="G111" i="33"/>
  <c r="G108" i="33"/>
  <c r="H108" i="33"/>
  <c r="I108" i="33"/>
  <c r="J108" i="33" s="1"/>
  <c r="K108" i="33" s="1"/>
  <c r="L108" i="33" s="1"/>
  <c r="M108" i="33" s="1"/>
  <c r="J35" i="33"/>
  <c r="S37" i="33"/>
  <c r="AA37" i="33"/>
  <c r="S39" i="33"/>
  <c r="F101" i="33"/>
  <c r="G101" i="33" s="1"/>
  <c r="H101" i="33" s="1"/>
  <c r="I101" i="33"/>
  <c r="J101" i="33" s="1"/>
  <c r="K101" i="33" s="1"/>
  <c r="L101" i="33" s="1"/>
  <c r="M101" i="33" s="1"/>
  <c r="J32" i="33"/>
  <c r="AC32" i="33" s="1"/>
  <c r="S46" i="33"/>
  <c r="W43" i="33"/>
  <c r="S43" i="33"/>
  <c r="F91" i="33"/>
  <c r="G91" i="33" s="1"/>
  <c r="H91" i="33" s="1"/>
  <c r="H27" i="33"/>
  <c r="F87" i="33"/>
  <c r="G87" i="33" s="1"/>
  <c r="H87" i="33" s="1"/>
  <c r="H25" i="33"/>
  <c r="F25" i="33"/>
  <c r="J23" i="33"/>
  <c r="F85" i="33"/>
  <c r="H23" i="33"/>
  <c r="AB23" i="33" s="1"/>
  <c r="F81" i="33"/>
  <c r="G81" i="33" s="1"/>
  <c r="F19" i="33"/>
  <c r="S19" i="33"/>
  <c r="W19" i="33"/>
  <c r="J17" i="33"/>
  <c r="W17" i="33" s="1"/>
  <c r="F79" i="33"/>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c r="AC19" i="21"/>
  <c r="W39" i="21"/>
  <c r="W30"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S19" i="37"/>
  <c r="AA19" i="37"/>
  <c r="AA23" i="37"/>
  <c r="J23" i="37"/>
  <c r="J10" i="37"/>
  <c r="W10" i="37" s="1"/>
  <c r="G63" i="37"/>
  <c r="H63" i="37" s="1"/>
  <c r="H11" i="37"/>
  <c r="AB11" i="37" s="1"/>
  <c r="H11" i="34"/>
  <c r="U11" i="34" s="1"/>
  <c r="J10" i="34"/>
  <c r="AC10" i="34" s="1"/>
  <c r="AB41" i="33"/>
  <c r="W35" i="33"/>
  <c r="AC35" i="33"/>
  <c r="H111" i="33"/>
  <c r="I111" i="33" s="1"/>
  <c r="J111" i="33" s="1"/>
  <c r="K111" i="33" s="1"/>
  <c r="L111" i="33" s="1"/>
  <c r="M111" i="33" s="1"/>
  <c r="J36" i="33"/>
  <c r="W36" i="33" s="1"/>
  <c r="H36" i="33"/>
  <c r="U36" i="33" s="1"/>
  <c r="W32" i="33"/>
  <c r="U27" i="33"/>
  <c r="AB27" i="33"/>
  <c r="I91" i="33"/>
  <c r="J91" i="33" s="1"/>
  <c r="K91" i="33" s="1"/>
  <c r="L91" i="33" s="1"/>
  <c r="M91" i="33"/>
  <c r="J27" i="33"/>
  <c r="AC27" i="33" s="1"/>
  <c r="S25" i="33"/>
  <c r="AA25" i="33"/>
  <c r="I87" i="33"/>
  <c r="J87" i="33" s="1"/>
  <c r="K87" i="33" s="1"/>
  <c r="L87" i="33" s="1"/>
  <c r="M87" i="33" s="1"/>
  <c r="J25" i="33"/>
  <c r="U23" i="33"/>
  <c r="F23" i="33"/>
  <c r="S23" i="33" s="1"/>
  <c r="G85" i="33"/>
  <c r="AC23" i="33"/>
  <c r="W23" i="33"/>
  <c r="AA19" i="33"/>
  <c r="H19" i="33"/>
  <c r="G79" i="33"/>
  <c r="H17" i="33"/>
  <c r="U17" i="33" s="1"/>
  <c r="F17" i="33"/>
  <c r="S17" i="33" s="1"/>
  <c r="AC17" i="33"/>
  <c r="S37" i="21"/>
  <c r="AA23" i="21"/>
  <c r="J23" i="21"/>
  <c r="AC23" i="21" s="1"/>
  <c r="F85" i="21"/>
  <c r="G85" i="21"/>
  <c r="H23" i="21"/>
  <c r="S13" i="21"/>
  <c r="D6" i="52"/>
  <c r="AP7" i="1"/>
  <c r="AB45" i="21"/>
  <c r="AB9" i="21"/>
  <c r="U9" i="21"/>
  <c r="AA32" i="21"/>
  <c r="S32" i="21"/>
  <c r="AC9"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7" i="33"/>
  <c r="W25" i="33"/>
  <c r="AC25" i="33"/>
  <c r="AB19" i="33"/>
  <c r="U19" i="33"/>
  <c r="U23" i="21"/>
  <c r="AB23" i="21"/>
  <c r="H109" i="9"/>
  <c r="H112" i="9"/>
  <c r="D21" i="53" s="1"/>
  <c r="B39" i="72" s="1"/>
  <c r="H111" i="9"/>
  <c r="AD3" i="71"/>
  <c r="C22" i="71"/>
  <c r="C21" i="71" s="1"/>
  <c r="C20" i="71" s="1"/>
  <c r="C19" i="71" s="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1" i="71"/>
  <c r="D20" i="71"/>
  <c r="U20" i="71"/>
  <c r="F8" i="67"/>
  <c r="F42" i="15"/>
  <c r="B8" i="76"/>
  <c r="B12" i="76"/>
  <c r="F4" i="73"/>
  <c r="F8" i="15"/>
  <c r="D35" i="9"/>
  <c r="M8" i="67"/>
  <c r="L47" i="15"/>
  <c r="B10" i="76"/>
  <c r="F5" i="73"/>
  <c r="C76" i="15"/>
  <c r="L48" i="15"/>
  <c r="F40" i="67"/>
  <c r="F9" i="15"/>
  <c r="B9" i="76"/>
  <c r="B13" i="76"/>
  <c r="F3" i="73"/>
  <c r="F26" i="15"/>
  <c r="F40" i="15"/>
  <c r="E11" i="76"/>
  <c r="E8" i="76"/>
  <c r="F7" i="73"/>
  <c r="AO13" i="1"/>
  <c r="M24" i="67"/>
  <c r="M28" i="67"/>
  <c r="M23" i="15"/>
  <c r="M22" i="67"/>
  <c r="M28" i="15"/>
  <c r="B11" i="76"/>
  <c r="M29" i="67"/>
  <c r="F42" i="67"/>
  <c r="L48" i="67"/>
  <c r="M9" i="67"/>
  <c r="F7" i="15"/>
  <c r="F37" i="67"/>
  <c r="F7" i="67"/>
  <c r="E7" i="76"/>
  <c r="E2" i="68"/>
  <c r="F16" i="67"/>
  <c r="M6" i="15"/>
  <c r="M23" i="67"/>
  <c r="F36" i="67"/>
  <c r="M24" i="15"/>
  <c r="F9" i="67"/>
  <c r="F37" i="15"/>
  <c r="M8" i="15"/>
  <c r="F26" i="67"/>
  <c r="E2" i="69"/>
  <c r="B7" i="76"/>
  <c r="D34" i="9"/>
  <c r="J15" i="67"/>
  <c r="L47" i="67"/>
  <c r="F38" i="67"/>
  <c r="F6" i="73"/>
  <c r="M26" i="67"/>
  <c r="F16" i="15"/>
  <c r="F20" i="31"/>
  <c r="E9" i="76"/>
  <c r="F38" i="15"/>
  <c r="E10" i="76"/>
  <c r="E12" i="76"/>
  <c r="F6" i="67"/>
  <c r="M6" i="67"/>
  <c r="J15" i="15"/>
  <c r="E13" i="76"/>
  <c r="F28" i="15" l="1"/>
  <c r="F52" i="9"/>
  <c r="F32" i="15"/>
  <c r="F60" i="15" s="1"/>
  <c r="F31" i="12"/>
  <c r="F28" i="67"/>
  <c r="F54" i="9"/>
  <c r="F30" i="69"/>
  <c r="F48" i="69" s="1"/>
  <c r="D68" i="9"/>
  <c r="F32" i="67"/>
  <c r="F60" i="67" s="1"/>
  <c r="F30" i="68"/>
  <c r="F48" i="68" s="1"/>
  <c r="C40" i="69"/>
  <c r="C21" i="68"/>
  <c r="G6" i="1"/>
  <c r="I24" i="43"/>
  <c r="F28" i="6"/>
  <c r="H5" i="3"/>
  <c r="H69" i="43"/>
  <c r="H67" i="43"/>
  <c r="A4" i="52"/>
  <c r="B41" i="72" s="1"/>
  <c r="A2" i="9"/>
  <c r="A118" i="9"/>
  <c r="J1" i="73"/>
  <c r="AZ525" i="3"/>
  <c r="U25" i="33"/>
  <c r="AB25" i="33"/>
  <c r="AA36" i="33"/>
  <c r="S36" i="33"/>
  <c r="AZ563" i="3"/>
  <c r="AZ571" i="3"/>
  <c r="AZ579" i="3"/>
  <c r="AA17" i="33"/>
  <c r="E15" i="71"/>
  <c r="E14" i="71" s="1"/>
  <c r="E13" i="71" s="1"/>
  <c r="E12" i="71" s="1"/>
  <c r="V16" i="71"/>
  <c r="D126" i="9"/>
  <c r="D19" i="53"/>
  <c r="B38" i="72" s="1"/>
  <c r="C18" i="71"/>
  <c r="D19" i="71"/>
  <c r="M49" i="9"/>
  <c r="D16" i="53"/>
  <c r="B34" i="72" s="1"/>
  <c r="T20" i="71"/>
  <c r="W23" i="21"/>
  <c r="AB17" i="33"/>
  <c r="AA23" i="33"/>
  <c r="AB36" i="33"/>
  <c r="AA29" i="21"/>
  <c r="S29" i="21"/>
  <c r="AZ557" i="3"/>
  <c r="AZ513" i="3"/>
  <c r="AA20" i="36"/>
  <c r="S34" i="33"/>
  <c r="AB35" i="40"/>
  <c r="U12" i="40"/>
  <c r="AC11" i="39"/>
  <c r="W15" i="37"/>
  <c r="W40" i="37"/>
  <c r="U11" i="33"/>
  <c r="AA13" i="33"/>
  <c r="S45" i="33"/>
  <c r="AB26" i="33"/>
  <c r="W13" i="34"/>
  <c r="W11" i="35"/>
  <c r="AC11" i="35"/>
  <c r="U46" i="34"/>
  <c r="U45" i="33"/>
  <c r="W31" i="33"/>
  <c r="H14" i="21"/>
  <c r="AA29" i="35"/>
  <c r="J44" i="21"/>
  <c r="F44" i="21"/>
  <c r="AC39" i="33"/>
  <c r="W39" i="33"/>
  <c r="AA27" i="35"/>
  <c r="S27" i="35"/>
  <c r="H12" i="36"/>
  <c r="F12" i="36"/>
  <c r="J12" i="36"/>
  <c r="W16" i="36"/>
  <c r="AC16" i="36"/>
  <c r="AB30" i="37"/>
  <c r="U30" i="37"/>
  <c r="AB9" i="39"/>
  <c r="U9" i="39"/>
  <c r="AA40" i="39"/>
  <c r="S40" i="39"/>
  <c r="J39" i="40"/>
  <c r="H39" i="40"/>
  <c r="U43" i="33"/>
  <c r="AB42" i="33"/>
  <c r="AA41" i="34"/>
  <c r="S22" i="36"/>
  <c r="BL585" i="3"/>
  <c r="AZ585" i="3" s="1"/>
  <c r="H23" i="36"/>
  <c r="F23" i="36"/>
  <c r="J23" i="36"/>
  <c r="H33" i="36"/>
  <c r="J33" i="36"/>
  <c r="AC33" i="36" s="1"/>
  <c r="F33" i="36"/>
  <c r="AC8" i="40"/>
  <c r="W8" i="40"/>
  <c r="AA41" i="21"/>
  <c r="S41" i="21"/>
  <c r="W38" i="34"/>
  <c r="AC38" i="34"/>
  <c r="C28" i="67"/>
  <c r="S34" i="39"/>
  <c r="AC33" i="33"/>
  <c r="W33" i="33"/>
  <c r="AB35" i="33"/>
  <c r="U35" i="33"/>
  <c r="U12" i="35"/>
  <c r="AB12" i="35"/>
  <c r="H14" i="33"/>
  <c r="J14" i="33"/>
  <c r="H13" i="34"/>
  <c r="F13" i="34"/>
  <c r="H50" i="43"/>
  <c r="AB15" i="21"/>
  <c r="M18" i="15"/>
  <c r="M18" i="67"/>
  <c r="F30" i="11"/>
  <c r="C48" i="11" s="1"/>
  <c r="AA39" i="39"/>
  <c r="S20" i="35"/>
  <c r="AA12" i="39"/>
  <c r="AA27" i="40"/>
  <c r="AB27" i="40"/>
  <c r="AA12" i="40"/>
  <c r="BM5" i="3"/>
  <c r="F29" i="6" s="1"/>
  <c r="AA12" i="21"/>
  <c r="AB30" i="21"/>
  <c r="F38" i="37"/>
  <c r="J14" i="21"/>
  <c r="AC34" i="35"/>
  <c r="W34" i="35"/>
  <c r="AC36" i="35"/>
  <c r="W36" i="35"/>
  <c r="AC31" i="40"/>
  <c r="W31" i="40"/>
  <c r="U34" i="35"/>
  <c r="F9" i="33"/>
  <c r="AA9" i="33" s="1"/>
  <c r="F9" i="36"/>
  <c r="J40" i="40"/>
  <c r="G551" i="3"/>
  <c r="B79" i="43"/>
  <c r="B75" i="43"/>
  <c r="J12" i="33"/>
  <c r="H12" i="33"/>
  <c r="BL548" i="3"/>
  <c r="AZ548" i="3" s="1"/>
  <c r="AZ407" i="3"/>
  <c r="AZ410" i="3"/>
  <c r="AZ427" i="3"/>
  <c r="AZ430" i="3"/>
  <c r="AZ440" i="3"/>
  <c r="AZ447" i="3"/>
  <c r="AZ452" i="3"/>
  <c r="AZ456" i="3"/>
  <c r="AZ462" i="3"/>
  <c r="AZ416" i="3"/>
  <c r="AZ423" i="3"/>
  <c r="AZ431" i="3"/>
  <c r="AZ434" i="3"/>
  <c r="AZ438" i="3"/>
  <c r="AZ443" i="3"/>
  <c r="AZ444" i="3"/>
  <c r="AZ445" i="3"/>
  <c r="AZ448" i="3"/>
  <c r="AZ449" i="3"/>
  <c r="AZ463" i="3"/>
  <c r="AZ466" i="3"/>
  <c r="AZ402" i="3"/>
  <c r="AZ404" i="3"/>
  <c r="AZ419" i="3"/>
  <c r="AZ421" i="3"/>
  <c r="AZ425" i="3"/>
  <c r="AZ469" i="3"/>
  <c r="BL468" i="3"/>
  <c r="AZ468" i="3" s="1"/>
  <c r="AZ487" i="3"/>
  <c r="AZ316" i="3"/>
  <c r="A15" i="62"/>
  <c r="B61" i="72" s="1"/>
  <c r="BL461" i="3"/>
  <c r="BA470" i="3"/>
  <c r="AZ470" i="3" s="1"/>
  <c r="BA473" i="3"/>
  <c r="AZ473" i="3" s="1"/>
  <c r="AZ479" i="3"/>
  <c r="AZ208" i="3"/>
  <c r="AZ210" i="3"/>
  <c r="AZ216" i="3"/>
  <c r="AZ225" i="3"/>
  <c r="AZ461" i="3"/>
  <c r="AZ211" i="3"/>
  <c r="AZ212" i="3"/>
  <c r="AZ230" i="3"/>
  <c r="BA465" i="3"/>
  <c r="AZ465" i="3" s="1"/>
  <c r="BL469" i="3"/>
  <c r="AZ483" i="3"/>
  <c r="AZ217" i="3"/>
  <c r="AZ220" i="3"/>
  <c r="AZ262" i="3"/>
  <c r="AZ267" i="3"/>
  <c r="AZ282" i="3"/>
  <c r="AZ285" i="3"/>
  <c r="AZ290" i="3"/>
  <c r="AZ293" i="3"/>
  <c r="AZ302" i="3"/>
  <c r="AZ126" i="3"/>
  <c r="AZ22" i="3"/>
  <c r="AZ25" i="3"/>
  <c r="BL225" i="3"/>
  <c r="BL234" i="3"/>
  <c r="AZ234" i="3" s="1"/>
  <c r="BA236" i="3"/>
  <c r="AZ236" i="3" s="1"/>
  <c r="BA237" i="3"/>
  <c r="AZ237" i="3" s="1"/>
  <c r="BA238" i="3"/>
  <c r="AZ238" i="3" s="1"/>
  <c r="BL240" i="3"/>
  <c r="AZ240" i="3" s="1"/>
  <c r="BA242" i="3"/>
  <c r="AZ242" i="3" s="1"/>
  <c r="BA243" i="3"/>
  <c r="AZ243" i="3" s="1"/>
  <c r="AZ244" i="3"/>
  <c r="BL248" i="3"/>
  <c r="AZ248" i="3" s="1"/>
  <c r="BL250" i="3"/>
  <c r="AZ250" i="3" s="1"/>
  <c r="BA258" i="3"/>
  <c r="AZ258" i="3" s="1"/>
  <c r="AZ274" i="3"/>
  <c r="AZ277" i="3"/>
  <c r="AZ294" i="3"/>
  <c r="AZ134" i="3"/>
  <c r="AZ169" i="3"/>
  <c r="AZ177" i="3"/>
  <c r="AZ207" i="3"/>
  <c r="AZ23" i="3"/>
  <c r="AZ44" i="3"/>
  <c r="BA221" i="3"/>
  <c r="AZ221" i="3" s="1"/>
  <c r="BA222" i="3"/>
  <c r="AZ222" i="3" s="1"/>
  <c r="BA223" i="3"/>
  <c r="AZ223" i="3" s="1"/>
  <c r="BA224" i="3"/>
  <c r="AZ224" i="3" s="1"/>
  <c r="BL231" i="3"/>
  <c r="AZ231" i="3" s="1"/>
  <c r="BL235" i="3"/>
  <c r="AZ235" i="3" s="1"/>
  <c r="BL241" i="3"/>
  <c r="AZ241" i="3" s="1"/>
  <c r="BA246" i="3"/>
  <c r="AZ246" i="3" s="1"/>
  <c r="BA253" i="3"/>
  <c r="AZ253" i="3" s="1"/>
  <c r="AZ255" i="3"/>
  <c r="BL260" i="3"/>
  <c r="AZ260" i="3" s="1"/>
  <c r="BL265" i="3"/>
  <c r="AZ265" i="3" s="1"/>
  <c r="AZ272" i="3"/>
  <c r="AZ278" i="3"/>
  <c r="AZ129" i="3"/>
  <c r="AZ185" i="3"/>
  <c r="AZ205" i="3"/>
  <c r="AZ18" i="3"/>
  <c r="AZ36" i="3"/>
  <c r="AZ40" i="3"/>
  <c r="AZ60" i="3"/>
  <c r="BA43" i="3"/>
  <c r="AZ43" i="3" s="1"/>
  <c r="G47" i="3"/>
  <c r="G50" i="3"/>
  <c r="BA54" i="3"/>
  <c r="AZ54" i="3" s="1"/>
  <c r="BA57" i="3"/>
  <c r="AZ57" i="3" s="1"/>
  <c r="BL61" i="3"/>
  <c r="AZ61" i="3" s="1"/>
  <c r="BL64" i="3"/>
  <c r="G66" i="3"/>
  <c r="BA68" i="3"/>
  <c r="AZ68" i="3" s="1"/>
  <c r="G71" i="3"/>
  <c r="G73" i="3"/>
  <c r="G78" i="3"/>
  <c r="G83" i="3"/>
  <c r="BL94" i="3"/>
  <c r="AZ94" i="3" s="1"/>
  <c r="G98" i="3"/>
  <c r="BL103" i="3"/>
  <c r="BA106" i="3"/>
  <c r="AZ106" i="3" s="1"/>
  <c r="BA109" i="3"/>
  <c r="AZ109" i="3" s="1"/>
  <c r="G42" i="3"/>
  <c r="BA46" i="3"/>
  <c r="AZ46" i="3" s="1"/>
  <c r="BA49" i="3"/>
  <c r="AZ49" i="3" s="1"/>
  <c r="BL53" i="3"/>
  <c r="AZ53" i="3" s="1"/>
  <c r="AZ64" i="3"/>
  <c r="AZ90" i="3"/>
  <c r="AZ92" i="3"/>
  <c r="AZ103" i="3"/>
  <c r="BA59" i="3"/>
  <c r="AZ59" i="3" s="1"/>
  <c r="G63" i="3"/>
  <c r="BA65" i="3"/>
  <c r="AZ65" i="3" s="1"/>
  <c r="BL67" i="3"/>
  <c r="BA70" i="3"/>
  <c r="AZ70" i="3" s="1"/>
  <c r="BA72" i="3"/>
  <c r="AZ72" i="3" s="1"/>
  <c r="BA75" i="3"/>
  <c r="AZ75" i="3" s="1"/>
  <c r="BA77" i="3"/>
  <c r="AZ77" i="3" s="1"/>
  <c r="BA80" i="3"/>
  <c r="AZ80" i="3" s="1"/>
  <c r="BA82" i="3"/>
  <c r="AZ82" i="3" s="1"/>
  <c r="BA84" i="3"/>
  <c r="AZ84" i="3" s="1"/>
  <c r="BA86" i="3"/>
  <c r="AZ86" i="3" s="1"/>
  <c r="BA89" i="3"/>
  <c r="AZ89" i="3" s="1"/>
  <c r="AZ91" i="3"/>
  <c r="BA95" i="3"/>
  <c r="AZ95" i="3" s="1"/>
  <c r="BA97" i="3"/>
  <c r="AZ97" i="3" s="1"/>
  <c r="AZ99" i="3"/>
  <c r="BA104" i="3"/>
  <c r="AZ104" i="3" s="1"/>
  <c r="G107" i="3"/>
  <c r="BL108" i="3"/>
  <c r="AZ108" i="3" s="1"/>
  <c r="AZ112" i="3"/>
  <c r="BL38" i="3"/>
  <c r="AZ38" i="3" s="1"/>
  <c r="BA51" i="3"/>
  <c r="AZ51" i="3" s="1"/>
  <c r="G58" i="3"/>
  <c r="BA62" i="3"/>
  <c r="AZ62" i="3" s="1"/>
  <c r="BA67" i="3"/>
  <c r="BA73" i="3"/>
  <c r="AZ73" i="3" s="1"/>
  <c r="K13" i="1"/>
  <c r="M13" i="1" s="1"/>
  <c r="O13" i="1" s="1"/>
  <c r="P13" i="1" s="1"/>
  <c r="B13" i="1"/>
  <c r="E13" i="1" s="1"/>
  <c r="AB21" i="21"/>
  <c r="S21" i="37"/>
  <c r="F3" i="35"/>
  <c r="AC21" i="33"/>
  <c r="P65" i="71"/>
  <c r="P66" i="71"/>
  <c r="AB18" i="36"/>
  <c r="U18" i="36"/>
  <c r="U18" i="35"/>
  <c r="T52" i="71"/>
  <c r="D52" i="71"/>
  <c r="T32" i="71"/>
  <c r="D32" i="71"/>
  <c r="C55" i="71"/>
  <c r="D54" i="71"/>
  <c r="N67" i="71"/>
  <c r="B66" i="71"/>
  <c r="Y31" i="71"/>
  <c r="Z31" i="71" s="1"/>
  <c r="Y33" i="71"/>
  <c r="Z33" i="71" s="1"/>
  <c r="AB24" i="71"/>
  <c r="Y23" i="71"/>
  <c r="Z23" i="71" s="1"/>
  <c r="Y22" i="71"/>
  <c r="Z22" i="71" s="1"/>
  <c r="AB21" i="71"/>
  <c r="X18" i="71"/>
  <c r="Y18" i="71"/>
  <c r="Z18" i="71" s="1"/>
  <c r="AB18" i="71"/>
  <c r="AA14" i="71"/>
  <c r="Y17" i="71"/>
  <c r="Z17" i="71" s="1"/>
  <c r="AA11" i="71"/>
  <c r="S21" i="21"/>
  <c r="D60" i="71"/>
  <c r="D27" i="71"/>
  <c r="C70" i="71"/>
  <c r="D70" i="71" s="1"/>
  <c r="AA27" i="71"/>
  <c r="AB27" i="71"/>
  <c r="X28" i="71"/>
  <c r="Y37" i="71"/>
  <c r="Z37" i="71" s="1"/>
  <c r="AB33" i="71"/>
  <c r="X31" i="71"/>
  <c r="X29" i="71"/>
  <c r="X30" i="71"/>
  <c r="AB31" i="71"/>
  <c r="Y32" i="71"/>
  <c r="Z32" i="71" s="1"/>
  <c r="AB30" i="71"/>
  <c r="E34" i="71"/>
  <c r="E35" i="71" s="1"/>
  <c r="E36" i="71" s="1"/>
  <c r="U36" i="71" s="1"/>
  <c r="AA33" i="71"/>
  <c r="X34" i="71"/>
  <c r="X36" i="71"/>
  <c r="X32" i="71"/>
  <c r="AB36" i="71"/>
  <c r="AB37" i="71"/>
  <c r="Y38" i="71"/>
  <c r="Z38" i="71" s="1"/>
  <c r="AA9" i="71"/>
  <c r="X17" i="71"/>
  <c r="AA18" i="71"/>
  <c r="AB11" i="71"/>
  <c r="D43" i="71"/>
  <c r="AA26" i="71"/>
  <c r="AB26" i="71"/>
  <c r="E71" i="71"/>
  <c r="E70" i="71" s="1"/>
  <c r="C47" i="71"/>
  <c r="D47" i="71" s="1"/>
  <c r="AA30" i="71"/>
  <c r="AB29" i="71"/>
  <c r="Y30" i="71"/>
  <c r="Z30" i="71" s="1"/>
  <c r="Y36" i="71"/>
  <c r="Z36" i="71" s="1"/>
  <c r="B38" i="71"/>
  <c r="B39" i="71" s="1"/>
  <c r="B40" i="71" s="1"/>
  <c r="S40" i="71" s="1"/>
  <c r="X37" i="71"/>
  <c r="X10" i="71"/>
  <c r="X9" i="71"/>
  <c r="AB9" i="71"/>
  <c r="B47" i="71"/>
  <c r="B48" i="71" s="1"/>
  <c r="S48" i="71" s="1"/>
  <c r="F75" i="71"/>
  <c r="F74" i="71" s="1"/>
  <c r="Y25" i="71"/>
  <c r="Z25" i="71" s="1"/>
  <c r="Y27" i="71"/>
  <c r="Z27" i="71" s="1"/>
  <c r="AA17" i="71"/>
  <c r="X15" i="71"/>
  <c r="X11" i="71"/>
  <c r="X13" i="71"/>
  <c r="X14" i="71"/>
  <c r="AB17" i="71"/>
  <c r="X12" i="71"/>
  <c r="AA25" i="71"/>
  <c r="AB25" i="71"/>
  <c r="D42" i="71"/>
  <c r="Y26" i="71"/>
  <c r="Z26" i="71" s="1"/>
  <c r="C34" i="71"/>
  <c r="X26" i="71"/>
  <c r="AA34" i="71"/>
  <c r="AA36" i="71"/>
  <c r="Y9" i="71"/>
  <c r="Z9" i="71" s="1"/>
  <c r="Y39" i="71"/>
  <c r="Z39" i="71" s="1"/>
  <c r="Y10" i="71"/>
  <c r="Z10" i="71" s="1"/>
  <c r="AA24" i="71"/>
  <c r="X24" i="71"/>
  <c r="AA22" i="71"/>
  <c r="AB23" i="71"/>
  <c r="X21" i="71"/>
  <c r="Y14" i="71"/>
  <c r="Z14" i="71" s="1"/>
  <c r="AB13" i="71"/>
  <c r="Y11" i="71"/>
  <c r="Z11" i="71" s="1"/>
  <c r="Y24" i="71"/>
  <c r="Z24" i="71" s="1"/>
  <c r="AA21" i="71"/>
  <c r="AB12" i="71"/>
  <c r="K56" i="9"/>
  <c r="AA23" i="71"/>
  <c r="X22" i="71"/>
  <c r="AA15" i="71"/>
  <c r="AA12" i="71"/>
  <c r="Y12" i="71"/>
  <c r="Z12" i="71" s="1"/>
  <c r="Y13" i="71"/>
  <c r="Z13" i="71" s="1"/>
  <c r="N56" i="9"/>
  <c r="AB15" i="71"/>
  <c r="AB10" i="71"/>
  <c r="AB14" i="71"/>
  <c r="AA13"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L59" i="15"/>
  <c r="N59" i="15"/>
  <c r="L58" i="15"/>
  <c r="M59" i="15"/>
  <c r="F66" i="15"/>
  <c r="C27" i="67"/>
  <c r="C27" i="15"/>
  <c r="F65" i="15"/>
  <c r="N59" i="67"/>
  <c r="L59" i="67"/>
  <c r="L58" i="67"/>
  <c r="M59" i="67"/>
  <c r="B13" i="70"/>
  <c r="M7" i="67"/>
  <c r="J6" i="67" s="1"/>
  <c r="F50" i="67"/>
  <c r="F68" i="67"/>
  <c r="F64" i="67"/>
  <c r="F68" i="15"/>
  <c r="C36" i="68"/>
  <c r="D9" i="68"/>
  <c r="M29" i="15"/>
  <c r="D3" i="73"/>
  <c r="D4" i="73"/>
  <c r="D9" i="69"/>
  <c r="D6" i="73"/>
  <c r="F13" i="15"/>
  <c r="F43" i="67"/>
  <c r="D5" i="73"/>
  <c r="C16" i="15"/>
  <c r="D7" i="73"/>
  <c r="F6" i="15"/>
  <c r="M22" i="15"/>
  <c r="M26" i="15"/>
  <c r="F43" i="15"/>
  <c r="F36" i="15"/>
  <c r="C36" i="69"/>
  <c r="F13" i="67"/>
  <c r="M9" i="15"/>
  <c r="C76" i="67"/>
  <c r="C30" i="69" l="1"/>
  <c r="C31" i="12"/>
  <c r="H16" i="1"/>
  <c r="G16" i="1"/>
  <c r="F10" i="39" s="1"/>
  <c r="S10" i="39" s="1"/>
  <c r="K16" i="1"/>
  <c r="H26" i="43"/>
  <c r="J26" i="43"/>
  <c r="F26" i="43"/>
  <c r="D26" i="43" s="1"/>
  <c r="C25" i="43" s="1"/>
  <c r="P6" i="1"/>
  <c r="C13" i="12" s="1"/>
  <c r="Q16" i="1"/>
  <c r="E26" i="43"/>
  <c r="J7" i="36"/>
  <c r="H7" i="36"/>
  <c r="F71" i="67"/>
  <c r="F71" i="15"/>
  <c r="Q71" i="67"/>
  <c r="F31" i="15"/>
  <c r="C6" i="15"/>
  <c r="F64" i="15"/>
  <c r="K1" i="73"/>
  <c r="N65" i="71"/>
  <c r="N66" i="71"/>
  <c r="AZ67" i="3"/>
  <c r="AA9" i="36"/>
  <c r="S9" i="36"/>
  <c r="BA5" i="3"/>
  <c r="E27" i="6" s="1"/>
  <c r="K26" i="6" s="1"/>
  <c r="M26" i="6" s="1"/>
  <c r="I26" i="6" s="1"/>
  <c r="S26" i="6" s="1"/>
  <c r="W14" i="33"/>
  <c r="AC14" i="33"/>
  <c r="S33" i="36"/>
  <c r="AA33" i="36"/>
  <c r="AA23" i="36"/>
  <c r="S23" i="36"/>
  <c r="W39" i="40"/>
  <c r="AC39" i="40"/>
  <c r="AA44" i="21"/>
  <c r="S44" i="21"/>
  <c r="J7" i="37"/>
  <c r="AC7" i="37" s="1"/>
  <c r="V42" i="37" s="1"/>
  <c r="I42" i="37" s="1"/>
  <c r="AZ5" i="3"/>
  <c r="AY6" i="3" s="1"/>
  <c r="AC14" i="21"/>
  <c r="W14" i="21"/>
  <c r="U14" i="33"/>
  <c r="AB14" i="33"/>
  <c r="AB23" i="36"/>
  <c r="U23" i="36"/>
  <c r="W12" i="36"/>
  <c r="AC12" i="36"/>
  <c r="AC44" i="21"/>
  <c r="W44" i="21"/>
  <c r="G5" i="3"/>
  <c r="B3" i="3" s="1"/>
  <c r="E66" i="3" s="1"/>
  <c r="E11" i="71"/>
  <c r="E10" i="71" s="1"/>
  <c r="E9" i="71" s="1"/>
  <c r="E8" i="71" s="1"/>
  <c r="E7" i="71" s="1"/>
  <c r="E6" i="71" s="1"/>
  <c r="E5" i="71" s="1"/>
  <c r="V12" i="71"/>
  <c r="B15" i="71"/>
  <c r="B14" i="71" s="1"/>
  <c r="B13" i="71" s="1"/>
  <c r="B12" i="71" s="1"/>
  <c r="S16" i="71"/>
  <c r="E58" i="3"/>
  <c r="U12" i="33"/>
  <c r="AB12" i="33"/>
  <c r="S38" i="37"/>
  <c r="AA38" i="37"/>
  <c r="AA13" i="34"/>
  <c r="S13" i="34"/>
  <c r="AB33" i="36"/>
  <c r="U33" i="36"/>
  <c r="S12" i="36"/>
  <c r="AA12" i="36"/>
  <c r="BL5" i="3"/>
  <c r="C17" i="71"/>
  <c r="D18" i="71"/>
  <c r="J6" i="15"/>
  <c r="J18" i="15" s="1"/>
  <c r="C35" i="71"/>
  <c r="D34" i="71"/>
  <c r="C56" i="71"/>
  <c r="D55" i="71"/>
  <c r="E47" i="3"/>
  <c r="AC12" i="33"/>
  <c r="W12" i="33"/>
  <c r="W40" i="40"/>
  <c r="AC40" i="40"/>
  <c r="U13" i="34"/>
  <c r="AB13" i="34"/>
  <c r="AC23" i="36"/>
  <c r="W23" i="36"/>
  <c r="U39" i="40"/>
  <c r="AB39" i="40"/>
  <c r="AB12" i="36"/>
  <c r="U12" i="36"/>
  <c r="U14" i="21"/>
  <c r="AB14" i="2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H10" i="40"/>
  <c r="AB10" i="40" s="1"/>
  <c r="C7" i="43"/>
  <c r="C5" i="43" s="1"/>
  <c r="D10" i="52"/>
  <c r="D125" i="9"/>
  <c r="D11" i="52" s="1"/>
  <c r="B7" i="74"/>
  <c r="C7" i="74" s="1"/>
  <c r="F59" i="67"/>
  <c r="H7" i="37"/>
  <c r="AB7" i="37" s="1"/>
  <c r="T42" i="37" s="1"/>
  <c r="G42" i="37" s="1"/>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F27" i="69"/>
  <c r="AE6" i="1"/>
  <c r="C16" i="67"/>
  <c r="F45" i="69" l="1"/>
  <c r="J10" i="39"/>
  <c r="W10" i="39" s="1"/>
  <c r="C29" i="69"/>
  <c r="D27" i="69" s="1"/>
  <c r="C47" i="69"/>
  <c r="D45" i="69" s="1"/>
  <c r="F28" i="12"/>
  <c r="C29" i="12" s="1"/>
  <c r="D28" i="12" s="1"/>
  <c r="E3" i="6"/>
  <c r="F27" i="11"/>
  <c r="C29" i="11" s="1"/>
  <c r="D27" i="11" s="1"/>
  <c r="E98" i="3"/>
  <c r="E69" i="39"/>
  <c r="J5" i="15"/>
  <c r="J24" i="15" s="1"/>
  <c r="B40" i="1"/>
  <c r="L36" i="43" s="1"/>
  <c r="L37" i="43" s="1"/>
  <c r="E65" i="39"/>
  <c r="C36" i="71"/>
  <c r="D35" i="71"/>
  <c r="E63" i="3"/>
  <c r="D56" i="71"/>
  <c r="T56" i="71"/>
  <c r="E510" i="3"/>
  <c r="E539" i="3"/>
  <c r="E536" i="3"/>
  <c r="E148" i="3"/>
  <c r="E212" i="3"/>
  <c r="E199" i="3"/>
  <c r="E286" i="3"/>
  <c r="E575"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544" i="3"/>
  <c r="E76" i="3"/>
  <c r="E59" i="3"/>
  <c r="E409" i="3"/>
  <c r="E484" i="3"/>
  <c r="E425" i="3"/>
  <c r="E467" i="3"/>
  <c r="E64" i="3"/>
  <c r="E46" i="3"/>
  <c r="E103" i="3"/>
  <c r="E160" i="3"/>
  <c r="E142" i="3"/>
  <c r="E200" i="3"/>
  <c r="E267" i="3"/>
  <c r="E249" i="3"/>
  <c r="E300" i="3"/>
  <c r="E492" i="3"/>
  <c r="E23" i="3"/>
  <c r="E84" i="3"/>
  <c r="E67" i="3"/>
  <c r="E33" i="3"/>
  <c r="E144" i="3"/>
  <c r="E184" i="3"/>
  <c r="E233" i="3"/>
  <c r="E355" i="3"/>
  <c r="E68" i="3"/>
  <c r="E81" i="3"/>
  <c r="E118" i="3"/>
  <c r="E264" i="3"/>
  <c r="E283" i="3"/>
  <c r="E513" i="3"/>
  <c r="E21" i="3"/>
  <c r="E16" i="3"/>
  <c r="E140" i="3"/>
  <c r="E167" i="3"/>
  <c r="E105" i="3"/>
  <c r="E525" i="3"/>
  <c r="E542" i="3"/>
  <c r="E543" i="3"/>
  <c r="E456" i="3"/>
  <c r="E487" i="3"/>
  <c r="E422" i="3"/>
  <c r="E451" i="3"/>
  <c r="E374" i="3"/>
  <c r="AH6" i="3"/>
  <c r="E13" i="3"/>
  <c r="E413" i="3"/>
  <c r="E483" i="3"/>
  <c r="E420" i="3"/>
  <c r="E39" i="3"/>
  <c r="E25" i="3"/>
  <c r="E115" i="3"/>
  <c r="E187" i="3"/>
  <c r="E202" i="3"/>
  <c r="E281" i="3"/>
  <c r="E259" i="3"/>
  <c r="E346" i="3"/>
  <c r="E356" i="3"/>
  <c r="E504" i="3"/>
  <c r="E60" i="3"/>
  <c r="E75" i="3"/>
  <c r="E462" i="3"/>
  <c r="E15" i="3"/>
  <c r="E18" i="3"/>
  <c r="E100" i="3"/>
  <c r="E190" i="3"/>
  <c r="E163" i="3"/>
  <c r="E234" i="3"/>
  <c r="E235" i="3"/>
  <c r="E307" i="3"/>
  <c r="E325" i="3"/>
  <c r="E522" i="3"/>
  <c r="E36" i="3"/>
  <c r="E49" i="3"/>
  <c r="E127" i="3"/>
  <c r="E289" i="3"/>
  <c r="E370" i="3"/>
  <c r="Y6" i="3"/>
  <c r="E20" i="3"/>
  <c r="E113" i="3"/>
  <c r="E179" i="3"/>
  <c r="E265" i="3"/>
  <c r="E326" i="3"/>
  <c r="E82" i="3"/>
  <c r="E329" i="3"/>
  <c r="E149" i="3"/>
  <c r="E116" i="3"/>
  <c r="E369" i="3"/>
  <c r="E564" i="3"/>
  <c r="E405" i="3"/>
  <c r="E507" i="3"/>
  <c r="E408" i="3"/>
  <c r="E376" i="3"/>
  <c r="E497" i="3"/>
  <c r="E419" i="3"/>
  <c r="E470" i="3"/>
  <c r="E40" i="3"/>
  <c r="E41" i="3"/>
  <c r="E119" i="3"/>
  <c r="E297" i="3"/>
  <c r="E276" i="3"/>
  <c r="E375" i="3"/>
  <c r="E94" i="3"/>
  <c r="E488" i="3"/>
  <c r="E412" i="3"/>
  <c r="E38" i="3"/>
  <c r="E129" i="3"/>
  <c r="E194" i="3"/>
  <c r="E275" i="3"/>
  <c r="E339" i="3"/>
  <c r="E342" i="3"/>
  <c r="E52" i="3"/>
  <c r="E87" i="3"/>
  <c r="E147" i="3"/>
  <c r="E341" i="3"/>
  <c r="E80" i="3"/>
  <c r="E154" i="3"/>
  <c r="E308" i="3"/>
  <c r="E101" i="3"/>
  <c r="E205" i="3"/>
  <c r="E244" i="3"/>
  <c r="E223" i="3"/>
  <c r="E173" i="3"/>
  <c r="E312" i="3"/>
  <c r="E493" i="3"/>
  <c r="T6" i="3"/>
  <c r="E421" i="3"/>
  <c r="E486" i="3"/>
  <c r="E512" i="3"/>
  <c r="E416" i="3"/>
  <c r="E490" i="3"/>
  <c r="E556" i="3"/>
  <c r="E500" i="3"/>
  <c r="E498" i="3"/>
  <c r="E452" i="3"/>
  <c r="E520" i="3"/>
  <c r="E463" i="3"/>
  <c r="E104" i="3"/>
  <c r="E57" i="3"/>
  <c r="E139" i="3"/>
  <c r="E240" i="3"/>
  <c r="E226" i="3"/>
  <c r="E332" i="3"/>
  <c r="E378" i="3"/>
  <c r="E372" i="3"/>
  <c r="E540" i="3"/>
  <c r="E482" i="3"/>
  <c r="E446" i="3"/>
  <c r="E138" i="3"/>
  <c r="E220" i="3"/>
  <c r="E209" i="3"/>
  <c r="E383" i="3"/>
  <c r="AQ6" i="3"/>
  <c r="E86" i="3"/>
  <c r="E123" i="3"/>
  <c r="E232" i="3"/>
  <c r="E364" i="3"/>
  <c r="E102" i="3"/>
  <c r="E176" i="3"/>
  <c r="E323" i="3"/>
  <c r="E296" i="3"/>
  <c r="AD6" i="3"/>
  <c r="E464" i="3"/>
  <c r="E459" i="3"/>
  <c r="E582" i="3"/>
  <c r="E436" i="3"/>
  <c r="E131" i="3"/>
  <c r="E225" i="3"/>
  <c r="E391" i="3"/>
  <c r="L6" i="3"/>
  <c r="E473" i="3"/>
  <c r="E195" i="3"/>
  <c r="E266" i="3"/>
  <c r="E584" i="3"/>
  <c r="E34" i="3"/>
  <c r="E251" i="3"/>
  <c r="E218" i="3"/>
  <c r="E373" i="3"/>
  <c r="E165" i="3"/>
  <c r="E188" i="3"/>
  <c r="E197" i="3"/>
  <c r="E141" i="3"/>
  <c r="E393" i="3"/>
  <c r="E534" i="3"/>
  <c r="E552" i="3"/>
  <c r="E427" i="3"/>
  <c r="E469" i="3"/>
  <c r="E398" i="3"/>
  <c r="E440" i="3"/>
  <c r="E360" i="3"/>
  <c r="E566" i="3"/>
  <c r="J6" i="3"/>
  <c r="E494" i="3"/>
  <c r="E460" i="3"/>
  <c r="E401" i="3"/>
  <c r="E26" i="3"/>
  <c r="E90" i="3"/>
  <c r="E108" i="3"/>
  <c r="E198" i="3"/>
  <c r="E155" i="3"/>
  <c r="E242" i="3"/>
  <c r="E243" i="3"/>
  <c r="E348" i="3"/>
  <c r="E333" i="3"/>
  <c r="AL6" i="3"/>
  <c r="E43" i="3"/>
  <c r="E428" i="3"/>
  <c r="E521" i="3"/>
  <c r="E455" i="3"/>
  <c r="E96" i="3"/>
  <c r="E65" i="3"/>
  <c r="E170" i="3"/>
  <c r="E174" i="3"/>
  <c r="E248" i="3"/>
  <c r="E219" i="3"/>
  <c r="E324" i="3"/>
  <c r="E386" i="3"/>
  <c r="E392" i="3"/>
  <c r="E35" i="3"/>
  <c r="E24" i="3"/>
  <c r="E112" i="3"/>
  <c r="E206" i="3"/>
  <c r="E250" i="3"/>
  <c r="E340" i="3"/>
  <c r="AF6" i="3"/>
  <c r="E51" i="3"/>
  <c r="E62" i="3"/>
  <c r="E158" i="3"/>
  <c r="E222" i="3"/>
  <c r="E365" i="3"/>
  <c r="E22" i="3"/>
  <c r="E178" i="3"/>
  <c r="E110" i="3"/>
  <c r="E79" i="3"/>
  <c r="E137" i="3"/>
  <c r="E299" i="3"/>
  <c r="E354" i="3"/>
  <c r="E48" i="3"/>
  <c r="E284" i="3"/>
  <c r="E19" i="3"/>
  <c r="E287" i="3"/>
  <c r="E524" i="3"/>
  <c r="E502"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389"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78" i="3"/>
  <c r="C16" i="71"/>
  <c r="D17" i="71"/>
  <c r="E50" i="3"/>
  <c r="B11" i="71"/>
  <c r="B10" i="71" s="1"/>
  <c r="B9" i="71" s="1"/>
  <c r="B8" i="71" s="1"/>
  <c r="B7" i="71" s="1"/>
  <c r="B6" i="71" s="1"/>
  <c r="B5" i="71" s="1"/>
  <c r="S12" i="71"/>
  <c r="E42" i="3"/>
  <c r="E83"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F41" i="67"/>
  <c r="M27" i="15"/>
  <c r="F69" i="67" l="1"/>
  <c r="H6" i="3"/>
  <c r="AC6" i="3"/>
  <c r="F25" i="12"/>
  <c r="F22" i="68"/>
  <c r="C44" i="68" s="1"/>
  <c r="D41" i="68" s="1"/>
  <c r="Q36" i="43"/>
  <c r="F22" i="11"/>
  <c r="C24" i="11" s="1"/>
  <c r="N36" i="43"/>
  <c r="M36" i="43"/>
  <c r="P36" i="43"/>
  <c r="F24" i="67"/>
  <c r="C24" i="67" s="1"/>
  <c r="F24" i="15"/>
  <c r="C24" i="15" s="1"/>
  <c r="F22" i="69"/>
  <c r="F41" i="69" s="1"/>
  <c r="O36" i="43"/>
  <c r="C15" i="71"/>
  <c r="T16" i="71"/>
  <c r="D16" i="71"/>
  <c r="U16" i="71" s="1"/>
  <c r="D36" i="71"/>
  <c r="T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4" i="67"/>
  <c r="C17" i="67"/>
  <c r="C17" i="15"/>
  <c r="C34" i="69"/>
  <c r="D10" i="69"/>
  <c r="C26" i="69" l="1"/>
  <c r="D22" i="69" s="1"/>
  <c r="C44" i="11"/>
  <c r="D41" i="11" s="1"/>
  <c r="C26" i="68"/>
  <c r="D22" i="68" s="1"/>
  <c r="C23" i="68"/>
  <c r="F41" i="68"/>
  <c r="C44" i="69"/>
  <c r="D41" i="69" s="1"/>
  <c r="E6" i="3"/>
  <c r="C23" i="11"/>
  <c r="C26" i="11"/>
  <c r="D22" i="11" s="1"/>
  <c r="C25" i="11"/>
  <c r="C14" i="71"/>
  <c r="D15"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14" i="71"/>
  <c r="C13"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15"/>
  <c r="M21" i="67"/>
  <c r="C10" i="71" l="1"/>
  <c r="D11"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19" i="9"/>
  <c r="D2" i="34"/>
  <c r="D102" i="9" l="1"/>
  <c r="D21" i="9"/>
  <c r="D22" i="9"/>
  <c r="G19" i="9"/>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D20" i="9"/>
  <c r="AO9" i="1"/>
  <c r="AO10" i="1"/>
  <c r="AO11" i="1"/>
  <c r="AO12" i="1"/>
  <c r="AO7" i="1"/>
  <c r="G21" i="9" l="1"/>
  <c r="D14" i="74"/>
  <c r="D15" i="74" s="1"/>
  <c r="F15" i="74" s="1"/>
  <c r="D103" i="9"/>
  <c r="G20" i="9"/>
  <c r="C32" i="9" s="1"/>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15" i="74" s="1"/>
  <c r="F14" i="74"/>
  <c r="B5" i="74"/>
  <c r="D5" i="74" s="1"/>
  <c r="B6" i="74" l="1"/>
  <c r="D6" i="74" s="1"/>
  <c r="C5" i="74"/>
  <c r="D52" i="9"/>
  <c r="D53" i="9"/>
  <c r="P57" i="9"/>
  <c r="N58" i="9"/>
  <c r="H4" i="52"/>
  <c r="C104" i="9"/>
  <c r="N60" i="9"/>
  <c r="N59" i="9"/>
  <c r="N61" i="9"/>
  <c r="C78" i="9"/>
  <c r="C73" i="9"/>
  <c r="M48" i="9"/>
  <c r="B30" i="72"/>
  <c r="B48" i="72"/>
  <c r="B21" i="72"/>
  <c r="D7" i="53"/>
  <c r="B52" i="72"/>
  <c r="H102" i="9"/>
  <c r="I4" i="52"/>
  <c r="C105" i="9"/>
  <c r="D13" i="53"/>
  <c r="D14" i="53"/>
  <c r="B32" i="72"/>
  <c r="D54" i="9"/>
  <c r="D8" i="52"/>
  <c r="E4" i="52"/>
  <c r="C81" i="9"/>
  <c r="F4" i="52"/>
  <c r="B51" i="72"/>
  <c r="B20" i="72"/>
  <c r="D56" i="9"/>
  <c r="M54" i="9"/>
  <c r="G4" i="52"/>
  <c r="C6" i="74"/>
  <c r="D122" i="9"/>
  <c r="D123" i="9"/>
  <c r="D9" i="52"/>
  <c r="D4" i="52"/>
  <c r="B47" i="72"/>
  <c r="C68" i="9"/>
  <c r="C97" i="9"/>
  <c r="D58" i="9"/>
  <c r="D55" i="9"/>
  <c r="M53" i="9"/>
  <c r="N57" i="9"/>
  <c r="C72" i="9"/>
  <c r="C79" i="9"/>
  <c r="C80" i="9"/>
  <c r="E80" i="9"/>
  <c r="E81" i="9"/>
  <c r="D5" i="53"/>
  <c r="D6" i="53"/>
  <c r="B22" i="72"/>
  <c r="C93" i="9"/>
  <c r="C86" i="9"/>
  <c r="B49" i="72"/>
  <c r="H119" i="9"/>
  <c r="H5" i="52"/>
  <c r="H107" i="9"/>
  <c r="H108" i="9"/>
  <c r="D15" i="53"/>
  <c r="B31" i="72"/>
  <c r="C64" i="9"/>
  <c r="C63" i="9"/>
  <c r="C67" i="9"/>
  <c r="D59" i="9"/>
  <c r="M55" i="9"/>
  <c r="G118" i="9"/>
  <c r="F118" i="9"/>
  <c r="F119" i="9"/>
  <c r="F5" i="52"/>
  <c r="B53" i="72"/>
  <c r="E118" i="9"/>
  <c r="D118" i="9"/>
  <c r="D119" i="9"/>
  <c r="D5" i="52"/>
  <c r="I118" i="9"/>
  <c r="H118" i="9"/>
  <c r="H101" i="9"/>
  <c r="D45" i="9"/>
  <c r="C85" i="9"/>
  <c r="C95" i="9"/>
  <c r="C96" i="9"/>
  <c r="E96" i="9"/>
  <c r="E9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<sst xmlns="http://schemas.openxmlformats.org/spreadsheetml/2006/main" count="7852" uniqueCount="3423">
  <si>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</si>
  <si>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</si>
  <si>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</si>
  <si>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</si>
  <si>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</si>
  <si>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</si>
  <si>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</si>
  <si>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</si>
  <si>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</si>
  <si>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</si>
  <si>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</si>
  <si>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</si>
  <si>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</si>
  <si>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</si>
  <si>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</si>
  <si>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</si>
  <si>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</si>
  <si>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</si>
  <si>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</si>
  <si>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</si>
  <si>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</si>
  <si>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</si>
  <si>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</si>
  <si>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</si>
  <si>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</si>
  <si>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</si>
  <si>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</si>
  <si>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</si>
  <si>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</si>
  <si>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</si>
  <si>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</si>
  <si>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</si>
  <si>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</si>
  <si>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</si>
  <si>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</si>
  <si>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</si>
  <si>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</si>
  <si>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</si>
  <si>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</si>
  <si>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</si>
  <si>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</si>
  <si>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</si>
  <si>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</si>
  <si>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</si>
  <si>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</si>
  <si>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</si>
  <si>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</si>
  <si>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</si>
  <si>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</si>
  <si>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</si>
  <si>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</si>
  <si>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</si>
  <si>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</si>
  <si>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</si>
  <si>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</si>
  <si>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</si>
  <si>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</si>
  <si>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</si>
  <si>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</si>
  <si>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</si>
  <si>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</si>
  <si>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</si>
  <si>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</si>
  <si>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</si>
  <si>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</si>
  <si>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</si>
  <si>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</si>
  <si>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</si>
  <si>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</si>
  <si>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</si>
  <si>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</si>
  <si>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</si>
  <si>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</si>
  <si>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</si>
  <si>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</si>
  <si>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</si>
  <si>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</si>
  <si>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</si>
  <si>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</si>
  <si>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</si>
  <si>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</si>
  <si>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</si>
  <si>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</si>
  <si>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</si>
  <si>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</si>
  <si>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</si>
  <si>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</si>
  <si>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</si>
  <si>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</si>
  <si>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</si>
  <si>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</si>
  <si>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</si>
  <si>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</si>
  <si>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</si>
  <si>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</si>
  <si>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</si>
  <si>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</si>
  <si>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</si>
  <si>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</si>
  <si>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</si>
  <si>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</si>
  <si>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</si>
  <si>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</si>
  <si>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</si>
  <si>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</si>
  <si>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</si>
  <si>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</si>
  <si>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</si>
  <si>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</si>
  <si>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</si>
  <si>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</si>
  <si>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</si>
  <si>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</si>
  <si>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</si>
  <si>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</si>
  <si>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</si>
  <si>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</si>
  <si>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</si>
  <si>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</si>
  <si>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</si>
  <si>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</si>
  <si>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</si>
  <si>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</si>
  <si>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</si>
  <si>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</si>
  <si>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</si>
  <si>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</si>
  <si>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</si>
  <si>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</si>
  <si>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</si>
  <si>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</si>
  <si>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</si>
  <si>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</si>
  <si>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</si>
  <si>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</si>
  <si>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</si>
  <si>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</si>
  <si>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</si>
  <si>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</si>
  <si>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</si>
  <si>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</si>
  <si>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</si>
  <si>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</si>
  <si>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</si>
  <si>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</si>
  <si>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</si>
  <si>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</si>
  <si>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</si>
  <si>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</si>
  <si>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</si>
  <si>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</si>
  <si>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</si>
  <si>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</si>
  <si>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</si>
  <si>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</si>
  <si>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</si>
  <si>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</si>
  <si>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</si>
  <si>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</si>
  <si>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</si>
  <si>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</si>
  <si>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</si>
  <si>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</si>
  <si>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</si>
  <si>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</si>
  <si>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</si>
  <si>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</si>
  <si>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</si>
  <si>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</si>
  <si>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</si>
  <si>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</si>
  <si>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</si>
  <si>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</si>
  <si>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</si>
  <si>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</si>
  <si>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</si>
  <si>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</si>
  <si>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</si>
  <si>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</si>
  <si>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</si>
  <si>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</si>
  <si>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</si>
  <si>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</si>
  <si>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</si>
  <si>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</si>
  <si>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</si>
  <si>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</si>
  <si>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</si>
  <si>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</si>
  <si>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</si>
  <si>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</si>
  <si>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</si>
  <si>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</si>
  <si>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</si>
  <si>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</si>
  <si>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</si>
  <si>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</si>
  <si>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</si>
  <si>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</si>
  <si>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</si>
  <si>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</si>
  <si>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</si>
  <si>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</si>
  <si>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</si>
  <si>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</si>
  <si>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</si>
  <si>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</si>
  <si>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</si>
  <si>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</si>
  <si>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</si>
  <si>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</si>
  <si>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</si>
  <si>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</si>
  <si>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</si>
  <si>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</si>
  <si>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</si>
  <si>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</si>
  <si>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</si>
  <si>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</si>
  <si>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</si>
  <si>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</si>
  <si>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</si>
  <si>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</si>
  <si>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</si>
  <si>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</si>
  <si>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</si>
  <si>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</si>
  <si>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</si>
  <si>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</si>
  <si>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</si>
  <si>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</si>
  <si>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</si>
  <si>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</si>
  <si>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</si>
  <si>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</si>
  <si>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</si>
  <si>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</si>
  <si>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</si>
  <si>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</si>
  <si>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</si>
  <si>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</si>
  <si>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</si>
  <si>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</si>
  <si>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</si>
  <si>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</si>
  <si>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</si>
  <si>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</si>
  <si>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</si>
  <si>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</si>
  <si>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</si>
  <si>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</si>
  <si>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</si>
  <si>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</si>
  <si>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</si>
  <si>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</si>
  <si>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</si>
  <si>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</si>
  <si>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</si>
  <si>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</si>
  <si>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</si>
  <si>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</si>
  <si>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</si>
  <si>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</si>
  <si>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</si>
  <si>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</si>
  <si>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</si>
  <si>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</si>
  <si>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</si>
  <si>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</si>
  <si>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</si>
  <si>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</si>
  <si>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</si>
  <si>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</si>
  <si>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</si>
  <si>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</si>
  <si>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</si>
  <si>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</si>
  <si>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</si>
  <si>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</si>
  <si>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</si>
  <si>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</si>
  <si>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</si>
  <si>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</si>
  <si>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</si>
  <si>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</si>
  <si>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</si>
  <si>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</si>
  <si>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</si>
  <si>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</si>
  <si>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</si>
  <si>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</si>
  <si>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</si>
  <si>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</si>
  <si>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</si>
  <si>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</si>
  <si>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</si>
  <si>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</si>
  <si>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</si>
  <si>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</si>
  <si>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</si>
  <si>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</si>
  <si>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</si>
  <si>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</si>
  <si>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</si>
  <si>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</si>
  <si>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</si>
  <si>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</si>
  <si>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</si>
  <si>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</si>
  <si>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</si>
  <si>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</si>
  <si>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</si>
  <si>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</si>
  <si>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</si>
  <si>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</si>
  <si>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</si>
  <si>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</si>
  <si>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</si>
  <si>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</si>
  <si>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</si>
  <si>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</si>
  <si>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</si>
  <si>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</si>
  <si>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</si>
  <si>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</si>
  <si>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</si>
  <si>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</si>
  <si>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</si>
  <si>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</si>
  <si>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</si>
  <si>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</si>
  <si>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</si>
  <si>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</si>
  <si>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</si>
  <si>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</si>
  <si>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</si>
  <si>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</si>
  <si>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</si>
  <si>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</si>
  <si>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</si>
  <si>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</si>
  <si>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</si>
  <si>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</si>
  <si>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</si>
  <si>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</si>
  <si>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</si>
  <si>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</si>
  <si>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</si>
  <si>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</si>
  <si>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</si>
  <si>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</si>
  <si>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</si>
  <si>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</si>
  <si>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</si>
  <si>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</si>
  <si>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</si>
  <si>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</si>
  <si>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</si>
  <si>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</si>
  <si>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</si>
  <si>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</si>
  <si>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</si>
  <si>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</si>
  <si>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</si>
  <si>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</si>
  <si>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</si>
  <si>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</si>
  <si>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</si>
  <si>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</si>
  <si>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</si>
  <si>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</si>
  <si>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</si>
  <si>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</si>
  <si>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</si>
  <si>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</si>
  <si>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</si>
  <si>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</si>
  <si>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</si>
  <si>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</si>
  <si>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</si>
  <si>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</si>
  <si>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</si>
  <si>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</si>
  <si>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</si>
  <si>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</si>
  <si>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</si>
  <si>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</si>
  <si>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</si>
  <si>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</si>
  <si>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</si>
  <si>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</si>
  <si>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</si>
  <si>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</si>
  <si>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</si>
  <si>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</si>
  <si>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</si>
  <si>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</si>
  <si>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</si>
  <si>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</si>
  <si>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</si>
  <si>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</si>
  <si>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</si>
  <si>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</si>
  <si>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</si>
  <si>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</si>
  <si>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</si>
  <si>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</si>
  <si>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</si>
  <si>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</si>
  <si>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</si>
  <si>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</si>
  <si>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</si>
  <si>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</si>
  <si>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</si>
  <si>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</si>
  <si>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</si>
  <si>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</si>
  <si>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</si>
  <si>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</si>
  <si>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</si>
  <si>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</si>
  <si>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</si>
  <si>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</si>
  <si>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</si>
  <si>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</si>
  <si>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</si>
  <si>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</si>
  <si>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</si>
  <si>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</si>
  <si>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</si>
  <si>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</si>
  <si>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</si>
  <si>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</si>
  <si>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</si>
  <si>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</si>
  <si>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</si>
  <si>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</si>
  <si>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</si>
  <si>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</si>
  <si>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</si>
  <si>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</si>
  <si>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</si>
  <si>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</si>
  <si>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</si>
  <si>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</si>
  <si>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</si>
  <si>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</si>
  <si>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</si>
  <si>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</si>
  <si>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</si>
  <si>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</si>
  <si>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</si>
  <si>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</si>
  <si>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</si>
  <si>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</si>
  <si>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</si>
  <si>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</si>
  <si>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</si>
  <si>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</si>
  <si>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</si>
  <si>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</si>
  <si>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</si>
  <si>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</si>
  <si>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</si>
  <si>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</si>
  <si>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</si>
  <si>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</si>
  <si>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</si>
  <si>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</si>
  <si>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</si>
  <si>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</si>
  <si>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</si>
  <si>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</si>
  <si>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</si>
  <si>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</si>
  <si>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</si>
  <si>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</si>
  <si>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</si>
  <si>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</si>
  <si>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</si>
  <si>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</si>
  <si>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</si>
  <si>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</si>
  <si>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</si>
  <si>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</si>
  <si>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</si>
  <si>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</si>
  <si>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</si>
  <si>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</si>
  <si>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</si>
  <si>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</si>
  <si>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</si>
  <si>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</si>
  <si>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</si>
  <si>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</si>
  <si>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</si>
  <si>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</si>
  <si>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</si>
  <si>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</si>
  <si>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</si>
  <si>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</si>
  <si>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</si>
  <si>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</si>
  <si>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</si>
  <si>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</si>
  <si>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</si>
  <si>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</si>
  <si>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</si>
  <si>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</si>
  <si>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</si>
  <si>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</si>
  <si>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</si>
  <si>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</si>
  <si>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</si>
  <si>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</si>
  <si>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</si>
  <si>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</si>
  <si>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</si>
  <si>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</si>
  <si>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</si>
  <si>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</si>
  <si>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</si>
  <si>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</si>
  <si>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</si>
  <si>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</si>
  <si>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</si>
  <si>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</si>
  <si>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</si>
  <si>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</si>
  <si>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</si>
  <si>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</si>
  <si>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</si>
  <si>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</si>
  <si>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</si>
  <si>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</si>
  <si>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</si>
  <si>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</si>
  <si>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</si>
  <si>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</si>
  <si>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</si>
  <si>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</si>
  <si>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</si>
  <si>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</si>
  <si>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</si>
  <si>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</si>
  <si>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</si>
  <si>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</si>
  <si>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</si>
  <si>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</si>
  <si>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</si>
  <si>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</si>
  <si>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</si>
  <si>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</si>
  <si>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</si>
  <si>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</si>
  <si>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</si>
  <si>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</si>
  <si>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</si>
  <si>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</si>
  <si>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</si>
  <si>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</si>
  <si>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</si>
  <si>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</si>
  <si>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</si>
  <si>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</si>
  <si>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</si>
  <si>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</si>
  <si>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</si>
  <si>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</si>
  <si>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</si>
  <si>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</si>
  <si>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</si>
  <si>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</si>
  <si>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</si>
  <si>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</si>
  <si>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</si>
  <si>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</si>
  <si>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</si>
  <si>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</si>
  <si>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</si>
  <si>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</si>
  <si>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</si>
  <si>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</si>
  <si>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</si>
  <si>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</si>
  <si>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</si>
  <si>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</si>
  <si>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</si>
  <si>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</si>
  <si>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</si>
  <si>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</si>
  <si>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</si>
  <si>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</si>
  <si>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</si>
  <si>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</si>
  <si>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</si>
  <si>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</si>
  <si>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</si>
  <si>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</si>
  <si>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</si>
  <si>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</si>
  <si>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</si>
  <si>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</si>
  <si>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</si>
  <si>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</si>
  <si>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</si>
  <si>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</si>
  <si>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</si>
  <si>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</si>
  <si>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</si>
  <si>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</si>
  <si>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</si>
  <si>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</si>
  <si>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</si>
  <si>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</si>
  <si>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</si>
  <si>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</si>
  <si>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</si>
  <si>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</si>
  <si>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</si>
  <si>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</si>
  <si>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</si>
  <si>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</si>
  <si>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</si>
  <si>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</si>
  <si>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</si>
  <si>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</si>
  <si>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</si>
  <si>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</si>
  <si>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</si>
  <si>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</si>
  <si>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</si>
  <si>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</si>
  <si>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</si>
  <si>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</si>
  <si>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</si>
  <si>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</si>
  <si>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</si>
  <si>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</si>
  <si>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</si>
  <si>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</si>
  <si>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</si>
  <si>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</si>
  <si>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</si>
  <si>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</si>
  <si>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</si>
  <si>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</si>
  <si>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</si>
  <si>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</si>
  <si>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</si>
  <si>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</si>
  <si>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</si>
  <si>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</si>
  <si>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</si>
  <si>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</si>
  <si>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</si>
  <si>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</si>
  <si>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</si>
  <si>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</si>
  <si>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</si>
  <si>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</si>
  <si>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</si>
  <si>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</si>
  <si>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</si>
  <si>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</si>
  <si>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</si>
  <si>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</si>
  <si>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</si>
  <si>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</si>
  <si>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</si>
  <si>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</si>
  <si>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</si>
  <si>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</si>
  <si>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</si>
  <si>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</si>
  <si>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</si>
  <si>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</si>
  <si>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</si>
  <si>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</si>
  <si>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</si>
  <si>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</si>
  <si>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</si>
  <si>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</si>
  <si>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</si>
  <si>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</si>
  <si>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</si>
  <si>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</si>
  <si>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</si>
  <si>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</si>
  <si>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</si>
  <si>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</si>
  <si>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</si>
  <si>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</si>
  <si>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</si>
  <si>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</si>
  <si>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</si>
  <si>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</si>
  <si>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</si>
  <si>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</si>
  <si>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</si>
  <si>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</si>
  <si>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</si>
  <si>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</si>
  <si>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</si>
  <si>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</si>
  <si>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</si>
  <si>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</si>
  <si>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</si>
  <si>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</si>
  <si>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</si>
  <si>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</si>
  <si>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</si>
  <si>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</si>
  <si>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</si>
  <si>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</si>
  <si>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</si>
  <si>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</si>
  <si>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</si>
  <si>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</si>
  <si>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</si>
  <si>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</si>
  <si>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</si>
  <si>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</si>
  <si>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</si>
  <si>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</si>
  <si>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</si>
  <si>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</si>
  <si>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</si>
  <si>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</si>
  <si>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</si>
  <si>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</si>
  <si>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</si>
  <si>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</si>
  <si>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</si>
  <si>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</si>
  <si>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</si>
  <si>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</si>
  <si>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</si>
  <si>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</si>
  <si>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</si>
  <si>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</si>
  <si>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</si>
  <si>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</si>
  <si>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</si>
  <si>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</si>
  <si>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</si>
  <si>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</si>
  <si>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</si>
  <si>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</si>
  <si>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</si>
  <si>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</si>
  <si>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</si>
  <si>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</si>
  <si>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</si>
  <si>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</si>
  <si>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</si>
  <si>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</si>
  <si>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</si>
  <si>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</si>
  <si>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</si>
  <si>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</si>
  <si>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</si>
  <si>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</si>
  <si>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</si>
  <si>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</si>
  <si>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</si>
  <si>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</si>
  <si>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</si>
  <si>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</si>
  <si>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</si>
  <si>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</si>
  <si>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</si>
  <si>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</si>
  <si>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</si>
  <si>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</si>
  <si>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</si>
  <si>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</si>
  <si>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</si>
  <si>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</si>
  <si>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</si>
  <si>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</si>
  <si>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</si>
  <si>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</si>
  <si>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</si>
  <si>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</si>
  <si>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</si>
  <si>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</si>
  <si>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</si>
  <si>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</si>
  <si>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</si>
  <si>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</si>
  <si>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</si>
  <si>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</si>
  <si>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</si>
  <si>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</si>
  <si>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</si>
  <si>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</si>
  <si>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</si>
  <si>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</si>
  <si>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</si>
  <si>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</si>
  <si>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</si>
  <si>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</si>
  <si>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</si>
  <si>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</si>
  <si>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</si>
  <si>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</si>
  <si>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</si>
  <si>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</si>
  <si>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</si>
  <si>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</si>
  <si>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</si>
  <si>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</si>
  <si>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</si>
  <si>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</si>
  <si>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</si>
  <si>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</si>
  <si>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</si>
  <si>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</si>
  <si>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</si>
  <si>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</si>
  <si>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</si>
  <si>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</si>
  <si>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</si>
  <si>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</si>
  <si>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</si>
  <si>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</si>
  <si>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</si>
  <si>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</si>
  <si>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</si>
  <si>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</si>
  <si>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</si>
  <si>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</si>
  <si>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</si>
  <si>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</si>
  <si>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</si>
  <si>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</si>
  <si>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</si>
  <si>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</si>
  <si>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</si>
  <si>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</si>
  <si>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</si>
  <si>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</si>
  <si>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</si>
  <si>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</si>
  <si>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</si>
  <si>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</si>
  <si>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</si>
  <si>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</si>
  <si>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</si>
  <si>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</si>
  <si>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</si>
  <si>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</si>
  <si>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</si>
  <si>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</si>
  <si>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</si>
  <si>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</si>
  <si>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</si>
  <si>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</si>
  <si>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</si>
  <si>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</si>
  <si>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</si>
  <si>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</si>
  <si>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</si>
  <si>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</si>
  <si>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</si>
  <si>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</si>
  <si>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</si>
  <si>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</si>
  <si>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</si>
  <si>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</si>
  <si>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</si>
  <si>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</si>
  <si>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</si>
  <si>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</si>
  <si>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</si>
  <si>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</si>
  <si>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</si>
  <si>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</si>
  <si>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</si>
  <si>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</si>
  <si>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</si>
  <si>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</si>
  <si>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</si>
  <si>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</si>
  <si>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</si>
  <si>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</si>
  <si>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</si>
  <si>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</si>
  <si>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</si>
  <si>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</si>
  <si>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</si>
  <si>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</si>
  <si>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</si>
  <si>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</si>
  <si>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</si>
  <si>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</si>
  <si>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</si>
  <si>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</si>
  <si>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</si>
  <si>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</si>
  <si>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</si>
  <si>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</si>
  <si>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</si>
  <si>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</si>
  <si>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</si>
  <si>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</si>
  <si>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</si>
  <si>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</si>
  <si>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</si>
  <si>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</si>
  <si>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</si>
  <si>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</si>
  <si>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</si>
  <si>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</si>
  <si>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</si>
  <si>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</si>
  <si>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</si>
  <si>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</si>
  <si>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</si>
  <si>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</si>
  <si>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</si>
  <si>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</si>
  <si>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</si>
  <si>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</si>
  <si>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</si>
  <si>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</si>
  <si>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</si>
  <si>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</si>
  <si>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</si>
  <si>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</si>
  <si>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</si>
  <si>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</si>
  <si>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</si>
  <si>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</si>
  <si>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</si>
  <si>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</si>
  <si>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</si>
  <si>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</si>
  <si>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</si>
  <si>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</si>
  <si>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</si>
  <si>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</si>
  <si>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</si>
  <si>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</si>
  <si>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</si>
  <si>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</si>
  <si>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</si>
  <si>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</si>
  <si>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</si>
  <si>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</si>
  <si>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</si>
  <si>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</si>
  <si>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</si>
  <si>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</si>
  <si>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</si>
  <si>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</si>
  <si>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</si>
  <si>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</si>
  <si>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</si>
  <si>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</si>
  <si>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</si>
  <si>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</si>
  <si>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</si>
  <si>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</si>
  <si>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</si>
  <si>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</si>
  <si>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</si>
  <si>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</si>
  <si>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</si>
  <si>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</si>
  <si>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</si>
  <si>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</si>
  <si>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</si>
  <si>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</si>
  <si>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</si>
  <si>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</si>
  <si>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</si>
  <si>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</si>
  <si>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</si>
  <si>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</si>
  <si>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</si>
  <si>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</si>
  <si>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</si>
  <si>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</si>
  <si>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</si>
  <si>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</si>
  <si>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</si>
  <si>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</si>
  <si>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</si>
  <si>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</si>
  <si>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</si>
  <si>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</si>
  <si>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</si>
  <si>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</si>
  <si>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</si>
  <si>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</si>
  <si>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</si>
  <si>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</si>
  <si>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</si>
  <si>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</si>
  <si>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</si>
  <si>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</si>
  <si>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</si>
  <si>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</si>
  <si>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</si>
  <si>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</si>
  <si>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</si>
  <si>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</si>
  <si>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</si>
  <si>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</si>
  <si>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</si>
  <si>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</si>
  <si>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</si>
  <si>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</si>
  <si>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</si>
  <si>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</si>
  <si>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</si>
  <si>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</si>
  <si>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</si>
  <si>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</si>
  <si>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</si>
  <si>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</si>
  <si>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</si>
  <si>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</si>
  <si>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</si>
  <si>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</si>
  <si>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</si>
  <si>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</si>
  <si>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</si>
  <si>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</si>
  <si>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</si>
  <si>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</si>
  <si>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</si>
  <si>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</si>
  <si>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</si>
  <si>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</si>
  <si>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</si>
  <si>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</si>
  <si>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</si>
  <si>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</si>
  <si>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</si>
  <si>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</si>
  <si>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</si>
  <si>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</si>
  <si>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</si>
  <si>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</si>
  <si>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</si>
  <si>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</si>
  <si>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</si>
  <si>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</si>
  <si>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</si>
  <si>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</si>
  <si>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</si>
  <si>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</si>
  <si>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</si>
  <si>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</si>
  <si>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</si>
  <si>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</si>
  <si>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</si>
  <si>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</si>
  <si>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</si>
  <si>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</si>
  <si>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</si>
  <si>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</si>
  <si>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</si>
  <si>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</si>
  <si>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</si>
  <si>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</si>
  <si>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</si>
  <si>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</si>
  <si>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</si>
  <si>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</si>
  <si>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</si>
  <si>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</si>
  <si>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</si>
  <si>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</si>
  <si>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</si>
  <si>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</si>
  <si>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</si>
  <si>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</si>
  <si>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</si>
  <si>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</si>
  <si>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</si>
  <si>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</si>
  <si>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</si>
  <si>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</si>
  <si>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</si>
  <si>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</si>
  <si>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</si>
  <si>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</si>
  <si>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</si>
  <si>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</si>
  <si>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</si>
  <si>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</si>
  <si>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</si>
  <si>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</si>
  <si>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</si>
  <si>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</si>
  <si>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</si>
  <si>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</si>
  <si>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</si>
  <si>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</si>
  <si>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</si>
  <si>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</si>
  <si>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</si>
  <si>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</si>
  <si>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</si>
  <si>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</si>
  <si>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</si>
  <si>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</si>
  <si>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</si>
  <si>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</si>
  <si>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</si>
  <si>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</si>
  <si>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</si>
  <si>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</si>
  <si>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</si>
  <si>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</si>
  <si>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</si>
  <si>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</si>
  <si>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</si>
  <si>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</si>
  <si>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</si>
  <si>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</si>
  <si>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</si>
  <si>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</si>
  <si>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</si>
  <si>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</si>
  <si>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</si>
  <si>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</si>
  <si>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</si>
  <si>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</si>
  <si>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</si>
  <si>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</si>
  <si>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</si>
  <si>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</si>
  <si>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</si>
  <si>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</si>
  <si>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</si>
  <si>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</si>
  <si>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</si>
  <si>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</si>
  <si>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</si>
  <si>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</si>
  <si>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</si>
  <si>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</si>
  <si>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</si>
  <si>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</si>
  <si>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</si>
  <si>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</si>
  <si>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</si>
  <si>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</si>
  <si>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</si>
  <si>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</si>
  <si>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</si>
  <si>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</si>
  <si>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</si>
  <si>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</si>
  <si>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</si>
  <si>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</si>
  <si>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</si>
  <si>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</si>
  <si>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</si>
  <si>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</si>
  <si>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</si>
  <si>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</si>
  <si>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</si>
  <si>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</si>
  <si>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</si>
  <si>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</si>
  <si>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</si>
  <si>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</si>
  <si>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</si>
  <si>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</si>
  <si>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</si>
  <si>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</si>
  <si>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</si>
  <si>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</si>
  <si>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</si>
  <si>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</si>
  <si>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</si>
  <si>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</si>
  <si>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</si>
  <si>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</si>
  <si>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</si>
  <si>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</si>
  <si>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</si>
  <si>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</si>
  <si>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</si>
  <si>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</si>
  <si>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</si>
  <si>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</si>
  <si>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</si>
  <si>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</si>
  <si>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</si>
  <si>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</si>
  <si>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</si>
  <si>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</si>
  <si>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</si>
  <si>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</si>
  <si>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</si>
  <si>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</si>
  <si>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</si>
  <si>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</si>
  <si>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</si>
  <si>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</si>
  <si>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</si>
  <si>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</si>
  <si>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</si>
  <si>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</si>
  <si>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</si>
  <si>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</si>
  <si>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</si>
  <si>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</si>
  <si>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</si>
  <si>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</si>
  <si>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</si>
  <si>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</si>
  <si>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</si>
  <si>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</si>
  <si>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</si>
  <si>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</si>
  <si>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</si>
  <si>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</si>
  <si>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</si>
  <si>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</si>
  <si>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</si>
  <si>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</si>
  <si>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</si>
  <si>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</si>
  <si>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</si>
  <si>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</si>
  <si>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</si>
  <si>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</si>
  <si>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</si>
  <si>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</si>
  <si>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</si>
  <si>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</si>
  <si>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</si>
  <si>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</si>
  <si>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</si>
  <si>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</si>
  <si>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</si>
  <si>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</si>
  <si>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</si>
  <si>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</si>
  <si>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</si>
  <si>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</si>
  <si>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</si>
  <si>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</si>
  <si>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</si>
  <si>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</si>
  <si>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</si>
  <si>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</si>
  <si>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</si>
  <si>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</si>
  <si>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</si>
  <si>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</si>
  <si>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</si>
  <si>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</si>
  <si>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</si>
  <si>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</si>
  <si>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</si>
  <si>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</si>
  <si>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</si>
  <si>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</si>
  <si>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</si>
  <si>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</si>
  <si>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</si>
  <si>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</si>
  <si>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</si>
  <si>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</si>
  <si>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</si>
  <si>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</si>
  <si>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</si>
  <si>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</si>
  <si>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</si>
  <si>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</si>
  <si>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</si>
  <si>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</si>
  <si>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</si>
  <si>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</si>
  <si>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</si>
  <si>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</si>
  <si>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</si>
  <si>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</si>
  <si>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</si>
  <si>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</si>
  <si>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</si>
  <si>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</si>
  <si>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</si>
  <si>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</si>
  <si>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</si>
  <si>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</si>
  <si>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</si>
  <si>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</si>
  <si>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</si>
  <si>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</si>
  <si>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</si>
  <si>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</si>
  <si>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</si>
  <si>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</si>
  <si>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</si>
  <si>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</si>
  <si>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</si>
  <si>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</si>
  <si>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</si>
  <si>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</si>
  <si>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</si>
  <si>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</si>
  <si>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</si>
  <si>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</si>
  <si>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</si>
  <si>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</si>
  <si>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</si>
  <si>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</si>
  <si>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</si>
  <si>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</si>
  <si>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</si>
  <si>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</si>
  <si>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</si>
  <si>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</si>
  <si>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</si>
  <si>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</si>
  <si>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</si>
  <si>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</si>
  <si>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</si>
  <si>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</si>
  <si>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</si>
  <si>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</si>
  <si>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</si>
  <si>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</si>
  <si>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</si>
  <si>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</si>
  <si>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</si>
  <si>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</si>
  <si>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</si>
  <si>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</si>
  <si>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</si>
  <si>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</si>
  <si>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</si>
  <si>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</si>
  <si>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</si>
  <si>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</si>
  <si>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</si>
  <si>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</si>
  <si>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</si>
  <si>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</si>
  <si>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</si>
  <si>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</si>
  <si>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</si>
  <si>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</si>
  <si>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</si>
  <si>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</si>
  <si>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</si>
  <si>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</si>
  <si>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</si>
  <si>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</si>
  <si>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</si>
  <si>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</si>
  <si>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</si>
  <si>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</si>
  <si>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</si>
  <si>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</si>
  <si>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</si>
  <si>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</si>
  <si>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</si>
  <si>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</si>
  <si>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</si>
  <si>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</si>
  <si>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</si>
  <si>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</si>
  <si>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</si>
  <si>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</si>
  <si>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</si>
  <si>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</si>
  <si>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</si>
  <si>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</si>
  <si>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</si>
  <si>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</si>
  <si>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</si>
  <si>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</si>
  <si>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</si>
  <si>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</si>
  <si>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</si>
  <si>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</si>
  <si>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</si>
  <si>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</si>
  <si>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</si>
  <si>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</si>
  <si>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</si>
  <si>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</si>
  <si>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</si>
  <si>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</si>
  <si>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</si>
  <si>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</si>
  <si>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</si>
  <si>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</si>
  <si>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</si>
  <si>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</si>
  <si>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</si>
  <si>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</si>
  <si>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</si>
  <si>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</si>
  <si>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</si>
  <si>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</si>
  <si>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</si>
  <si>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</si>
  <si>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</si>
  <si>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</si>
  <si>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</si>
  <si>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</si>
  <si>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</si>
  <si>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</si>
  <si>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</si>
  <si>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</si>
  <si>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</si>
  <si>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</si>
  <si>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</si>
  <si>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</si>
  <si>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</si>
  <si>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</si>
  <si>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</si>
  <si>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</si>
  <si>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</si>
  <si>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</si>
  <si>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</si>
  <si>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</si>
  <si>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</si>
  <si>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</si>
  <si>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</si>
  <si>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</si>
  <si>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</si>
  <si>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</si>
  <si>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</si>
  <si>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</si>
  <si>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</si>
  <si>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</si>
  <si>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</si>
  <si>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</si>
  <si>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</si>
  <si>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</si>
  <si>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</si>
  <si>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</si>
  <si>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</si>
  <si>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</si>
  <si>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</si>
  <si>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</si>
  <si>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</si>
  <si>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</si>
  <si>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</si>
  <si>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</si>
  <si>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</si>
  <si>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</si>
  <si>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</si>
  <si>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</si>
  <si>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</si>
  <si>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</si>
  <si>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</si>
  <si>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</si>
  <si>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</si>
  <si>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</si>
  <si>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</si>
  <si>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</si>
  <si>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</si>
  <si>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</si>
  <si>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</si>
  <si>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</si>
  <si>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</si>
  <si>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</si>
  <si>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</si>
  <si>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</si>
  <si>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</si>
  <si>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</si>
  <si>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</si>
  <si>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</si>
  <si>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</si>
  <si>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</si>
  <si>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</si>
  <si>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</si>
  <si>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</si>
  <si>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</si>
  <si>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</si>
  <si>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</si>
  <si>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</si>
  <si>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</si>
  <si>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</si>
  <si>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</si>
  <si>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</si>
  <si>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</si>
  <si>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</si>
  <si>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</si>
  <si>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</si>
  <si>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</si>
  <si>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</si>
  <si>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</si>
  <si>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</si>
  <si>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</si>
  <si>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</si>
  <si>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</si>
  <si>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</si>
  <si>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</si>
  <si>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</si>
  <si>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</si>
  <si>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</si>
  <si>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</si>
  <si>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</si>
  <si>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</si>
  <si>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</si>
  <si>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</si>
  <si>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</si>
  <si>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</si>
  <si>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</si>
  <si>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</si>
  <si>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</si>
  <si>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</si>
  <si>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</si>
  <si>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</si>
  <si>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</si>
  <si>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</si>
  <si>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</si>
  <si>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</si>
  <si>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</si>
  <si>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</si>
  <si>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</si>
  <si>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</si>
  <si>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</si>
  <si>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</si>
  <si>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</si>
  <si>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</si>
  <si>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</si>
  <si>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</si>
  <si>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</si>
  <si>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</si>
  <si>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</si>
  <si>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</si>
  <si>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</si>
  <si>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</si>
  <si>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</si>
  <si>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</si>
  <si>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</si>
  <si>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</si>
  <si>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</si>
  <si>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</si>
  <si>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</si>
  <si>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</si>
  <si>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</si>
  <si>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</si>
  <si>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</si>
  <si>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</si>
  <si>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</si>
  <si>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</si>
  <si>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</si>
  <si>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</si>
  <si>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</si>
  <si>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</si>
  <si>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</si>
  <si>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</si>
  <si>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</si>
  <si>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</si>
  <si>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</si>
  <si>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</si>
  <si>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</si>
  <si>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</si>
  <si>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</si>
  <si>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</si>
  <si>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</si>
  <si>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</si>
  <si>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</si>
  <si>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</si>
  <si>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</si>
  <si>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</si>
  <si>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</si>
  <si>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</si>
  <si>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</si>
  <si>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</si>
  <si>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</si>
  <si>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</si>
  <si>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</si>
  <si>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</si>
  <si>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</si>
  <si>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</si>
  <si>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</si>
  <si>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</si>
  <si>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</si>
  <si>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</si>
  <si>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</si>
  <si>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</si>
  <si>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</si>
  <si>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</si>
  <si>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</si>
  <si>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</si>
  <si>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</si>
  <si>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</si>
  <si>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</si>
  <si>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</si>
  <si>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</si>
  <si>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</si>
  <si>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</si>
  <si>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</si>
  <si>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</si>
  <si>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</si>
  <si>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</si>
  <si>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</si>
  <si>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</si>
  <si>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</si>
  <si>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</si>
  <si>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</si>
  <si>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</si>
  <si>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</si>
  <si>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</si>
  <si>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</si>
  <si>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</si>
  <si>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</si>
  <si>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</si>
  <si>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</si>
  <si>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</si>
  <si>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</si>
  <si>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</si>
  <si>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</si>
  <si>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</si>
  <si>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</si>
  <si>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</si>
  <si>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</si>
  <si>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</si>
  <si>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</si>
  <si>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</si>
  <si>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</si>
  <si>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</si>
  <si>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</si>
  <si>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</si>
  <si>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</si>
  <si>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</si>
  <si>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</si>
  <si>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</si>
  <si>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</si>
  <si>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</si>
  <si>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</si>
  <si>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</si>
  <si>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</si>
  <si>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</si>
  <si>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</si>
  <si>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</si>
  <si>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</si>
  <si>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</si>
  <si>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</si>
  <si>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</si>
  <si>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</si>
  <si>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</si>
  <si>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</si>
  <si>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</si>
  <si>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</si>
  <si>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</si>
  <si>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</si>
  <si>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</si>
  <si>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</si>
  <si>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</si>
  <si>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</si>
  <si>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</si>
  <si>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</si>
  <si>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</si>
  <si>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</si>
  <si>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</si>
  <si>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</si>
  <si>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</si>
  <si>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</si>
  <si>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</si>
  <si>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</si>
  <si>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</si>
  <si>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</si>
  <si>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</si>
  <si>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</si>
  <si>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</si>
  <si>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</si>
  <si>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</si>
  <si>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</si>
  <si>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</si>
  <si>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</si>
  <si>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</si>
  <si>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</si>
  <si>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</si>
  <si>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</si>
  <si>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</si>
  <si>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</si>
  <si>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</si>
  <si>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</si>
  <si>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</si>
  <si>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</si>
  <si>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</si>
  <si>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</si>
  <si>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</si>
  <si>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</si>
  <si>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</si>
  <si>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</si>
  <si>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</si>
  <si>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</si>
  <si>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</si>
  <si>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</si>
  <si>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</si>
  <si>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</si>
  <si>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</si>
  <si>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</si>
  <si>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</si>
  <si>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</si>
  <si>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</si>
  <si>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</si>
  <si>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</si>
  <si>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</si>
  <si>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</si>
  <si>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</si>
  <si>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</si>
  <si>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</si>
  <si>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</si>
  <si>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</si>
  <si>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</si>
  <si>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</si>
  <si>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</si>
  <si>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</si>
  <si>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</si>
  <si>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</si>
  <si>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</si>
  <si>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</si>
  <si>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</si>
  <si>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</si>
  <si>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</si>
  <si>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</si>
  <si>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</si>
  <si>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</si>
  <si>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</si>
  <si>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</si>
  <si>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</si>
  <si>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</si>
  <si>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</si>
  <si>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</si>
  <si>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</si>
  <si>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</si>
  <si>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</si>
  <si>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</si>
  <si>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</si>
  <si>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</si>
  <si>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</si>
  <si>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</si>
  <si>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</si>
  <si>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</si>
  <si>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</si>
  <si>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</si>
  <si>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</si>
  <si>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</si>
  <si>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</si>
  <si>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</si>
  <si>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</si>
  <si>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</si>
  <si>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</si>
  <si>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</si>
  <si>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</si>
  <si>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</si>
  <si>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</si>
  <si>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</si>
  <si>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</si>
  <si>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</si>
  <si>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</si>
  <si>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</si>
  <si>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</si>
  <si>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</si>
  <si>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</si>
  <si>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</si>
  <si>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</si>
  <si>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</si>
  <si>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</si>
  <si>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</si>
  <si>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</si>
  <si>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</si>
  <si>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</si>
  <si>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</si>
  <si>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</si>
  <si>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</si>
  <si>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</si>
  <si>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</si>
  <si>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</si>
  <si>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</si>
  <si>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</si>
  <si>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</si>
  <si>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</si>
  <si>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</si>
  <si>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</si>
  <si>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</si>
  <si>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</si>
  <si>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</si>
  <si>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</si>
  <si>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</si>
  <si>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</si>
  <si>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</si>
  <si>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</si>
  <si>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</si>
  <si>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</si>
  <si>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</si>
  <si>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</si>
  <si>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</si>
  <si>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</si>
  <si>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</si>
  <si>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</si>
  <si>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</si>
  <si>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</si>
  <si>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</si>
  <si>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</si>
  <si>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</si>
  <si>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</si>
  <si>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</si>
  <si>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</si>
  <si>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</si>
  <si>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</si>
  <si>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</si>
  <si>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</si>
  <si>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</si>
  <si>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</si>
  <si>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</si>
  <si>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</si>
  <si>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</si>
  <si>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</si>
  <si>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</si>
  <si>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</si>
  <si>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</si>
  <si>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</si>
  <si>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</si>
  <si>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</si>
  <si>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</si>
  <si>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</si>
  <si>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</si>
  <si>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</si>
  <si>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</si>
  <si>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</si>
  <si>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</si>
  <si>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</si>
  <si>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</si>
  <si>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</si>
  <si>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</si>
  <si>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</si>
  <si>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</si>
  <si>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</si>
  <si>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</si>
  <si>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</si>
  <si>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</si>
  <si>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</si>
  <si>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</si>
  <si>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</si>
  <si>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</si>
  <si>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</si>
  <si>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</si>
  <si>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</si>
  <si>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</si>
  <si>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</si>
  <si>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</si>
  <si>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</si>
  <si>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</si>
  <si>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</si>
  <si>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</si>
  <si>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</si>
  <si>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</si>
  <si>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</si>
  <si>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</si>
  <si>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</si>
  <si>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</si>
  <si>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</si>
  <si>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</si>
  <si>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</si>
  <si>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</si>
  <si>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</si>
  <si>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</si>
  <si>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</si>
  <si>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</si>
  <si>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</si>
  <si>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</si>
  <si>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</si>
  <si>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</si>
  <si>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</si>
  <si>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</si>
  <si>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</si>
  <si>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</si>
  <si>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</si>
  <si>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</si>
  <si>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</si>
  <si>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</si>
  <si>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</si>
  <si>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</si>
  <si>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</si>
  <si>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</si>
  <si>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</si>
  <si>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</si>
  <si>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</si>
  <si>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</si>
  <si>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</si>
  <si>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</si>
  <si>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</si>
  <si>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</si>
  <si>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</si>
  <si>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</si>
  <si>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</si>
  <si>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</si>
  <si>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</si>
  <si>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</si>
  <si>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</si>
  <si>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</si>
  <si>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</si>
  <si>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</si>
  <si>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</si>
  <si>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</si>
  <si>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</si>
  <si>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</si>
  <si>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</si>
  <si>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</si>
  <si>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</si>
  <si>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</si>
  <si>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</si>
  <si>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</si>
  <si>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</si>
  <si>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</si>
  <si>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</si>
  <si>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</si>
  <si>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</si>
  <si>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</si>
  <si>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</si>
  <si>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</si>
  <si>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</si>
  <si>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</si>
  <si>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</si>
  <si>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</si>
  <si>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</si>
  <si>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</si>
  <si>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</si>
  <si>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</si>
  <si>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</si>
  <si>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</si>
  <si>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</si>
  <si>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</si>
  <si>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</si>
  <si>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</si>
  <si>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</si>
  <si>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</si>
  <si>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</si>
  <si>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</si>
  <si>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</si>
  <si>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</si>
  <si>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</si>
  <si>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</si>
  <si>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</si>
  <si>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</si>
  <si>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</si>
  <si>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</si>
  <si>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</si>
  <si>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</si>
  <si>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</si>
  <si>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</si>
  <si>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</si>
  <si>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</si>
  <si>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</si>
  <si>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</si>
  <si>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</si>
  <si>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</si>
  <si>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</si>
  <si>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</si>
  <si>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</si>
  <si>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</si>
  <si>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</si>
  <si>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</si>
  <si>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</si>
  <si>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</si>
  <si>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</si>
  <si>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</si>
  <si>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</si>
  <si>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</si>
  <si>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</si>
  <si>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</si>
  <si>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</si>
  <si>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</si>
  <si>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</si>
  <si>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</si>
  <si>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</si>
  <si>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</si>
  <si>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</si>
  <si>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</si>
  <si>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</si>
  <si>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</si>
  <si>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</si>
  <si>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</si>
  <si>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</si>
  <si>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</si>
  <si>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</si>
  <si>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</si>
  <si>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</si>
  <si>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</si>
  <si>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</si>
  <si>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</si>
  <si>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</si>
  <si>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</si>
  <si>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</si>
  <si>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</si>
  <si>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</si>
  <si>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</si>
  <si>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</si>
  <si>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</si>
  <si>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</si>
  <si>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</si>
  <si>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</si>
  <si>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</si>
  <si>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</si>
  <si>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</si>
  <si>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</si>
  <si>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</si>
  <si>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</si>
  <si>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</si>
  <si>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</si>
  <si>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</si>
  <si>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</si>
  <si>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</si>
  <si>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</si>
  <si>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</si>
  <si>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</si>
  <si>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</si>
  <si>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</si>
  <si>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</si>
  <si>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</si>
  <si>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</si>
  <si>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</si>
  <si>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</si>
  <si>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</si>
  <si>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</si>
  <si>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</si>
  <si>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</si>
  <si>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</si>
  <si>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</si>
  <si>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</si>
  <si>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</si>
  <si>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</si>
  <si>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</si>
  <si>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</si>
  <si>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</si>
  <si>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</si>
  <si>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</si>
  <si>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</si>
  <si>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</si>
  <si>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</si>
  <si>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</si>
  <si>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</si>
  <si>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</si>
  <si>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</si>
  <si>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</si>
  <si>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</si>
  <si>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</si>
  <si>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</si>
  <si>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</si>
  <si>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</si>
  <si>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</si>
  <si>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</si>
  <si>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</si>
  <si>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</si>
  <si>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</si>
  <si>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</si>
  <si>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</si>
  <si>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</si>
  <si>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</si>
  <si>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</si>
  <si>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</si>
  <si>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</si>
  <si>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</si>
  <si>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</si>
  <si>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</si>
  <si>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</si>
  <si>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</si>
  <si>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</si>
  <si>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</si>
  <si>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</si>
  <si>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</si>
  <si>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</si>
  <si>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</si>
  <si>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</si>
  <si>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</si>
  <si>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</si>
  <si>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</si>
  <si>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</si>
  <si>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</si>
  <si>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</si>
  <si>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</si>
  <si>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</si>
  <si>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</si>
  <si>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</si>
  <si>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</si>
  <si>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</si>
  <si>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</si>
  <si>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</si>
  <si>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</si>
  <si>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</si>
  <si>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</si>
  <si>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</si>
  <si>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</si>
  <si>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</si>
  <si>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</si>
  <si>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</si>
  <si>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</si>
  <si>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</si>
  <si>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</si>
  <si>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</si>
  <si>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</si>
  <si>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</si>
  <si>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</si>
  <si>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</si>
  <si>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</si>
  <si>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</si>
  <si>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</si>
  <si>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</si>
  <si>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</si>
  <si>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</si>
  <si>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</si>
  <si>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</si>
  <si>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</si>
  <si>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</si>
  <si>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</si>
  <si>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</si>
  <si>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</si>
  <si>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</si>
  <si>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</si>
  <si>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</si>
  <si>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</si>
  <si>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</si>
  <si>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</si>
  <si>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</si>
  <si>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</si>
  <si>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</si>
  <si>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</si>
  <si>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</si>
  <si>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</si>
  <si>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</si>
  <si>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</si>
  <si>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</si>
  <si>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</si>
  <si>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</si>
  <si>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</si>
  <si>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</si>
  <si>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</si>
  <si>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</si>
  <si>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</si>
  <si>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</si>
  <si>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</si>
  <si>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</si>
  <si>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</si>
  <si>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</si>
  <si>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</si>
  <si>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</si>
  <si>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</si>
  <si>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</si>
  <si>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</si>
  <si>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</si>
  <si>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</si>
  <si>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</si>
  <si>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</si>
  <si>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</si>
  <si>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</si>
  <si>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</si>
  <si>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</si>
  <si>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</si>
  <si>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</si>
  <si>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</si>
  <si>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</si>
  <si>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</si>
  <si>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</si>
  <si>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</si>
  <si>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</si>
  <si>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</si>
  <si>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</si>
  <si>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</si>
  <si>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</si>
  <si>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</si>
  <si>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</si>
  <si>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</si>
  <si>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</si>
  <si>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</si>
  <si>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</si>
  <si>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</si>
  <si>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</si>
  <si>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</si>
  <si>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</si>
  <si>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</si>
  <si>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</si>
  <si>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</si>
  <si>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</si>
  <si>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</si>
  <si>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</si>
  <si>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</si>
  <si>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</si>
  <si>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</si>
  <si>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</si>
  <si>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</si>
  <si>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</si>
  <si>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</si>
  <si>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</si>
  <si>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</si>
  <si>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</si>
  <si>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</si>
  <si>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</si>
  <si>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</si>
  <si>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</si>
  <si>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</si>
  <si>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</si>
  <si>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</si>
  <si>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</si>
  <si>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</si>
  <si>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</si>
  <si>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</si>
  <si>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</si>
  <si>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</si>
  <si>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</si>
  <si>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</si>
  <si>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</si>
  <si>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</si>
  <si>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</si>
  <si>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</si>
  <si>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</si>
  <si>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</si>
  <si>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</si>
  <si>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</si>
  <si>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</si>
  <si>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</si>
  <si>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</si>
  <si>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</si>
  <si>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</si>
  <si>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</si>
  <si>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</si>
  <si>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</si>
  <si>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</si>
  <si>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</si>
  <si>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</si>
  <si>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</si>
  <si>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</si>
  <si>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</si>
  <si>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</si>
  <si>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</si>
  <si>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</si>
  <si>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</si>
  <si>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</si>
  <si>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</si>
  <si>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</si>
  <si>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</si>
  <si>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</si>
  <si>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</si>
  <si>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</si>
  <si>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</si>
  <si>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</si>
  <si>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</si>
  <si>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</si>
  <si>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</si>
  <si>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</si>
  <si>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</si>
  <si>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</si>
  <si>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</si>
  <si>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</si>
  <si>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</si>
  <si>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</si>
  <si>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</si>
  <si>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</si>
  <si>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</si>
  <si>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</si>
  <si>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</si>
  <si>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</si>
  <si>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</si>
  <si>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</si>
  <si>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</si>
  <si>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</si>
  <si>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</si>
  <si>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</si>
  <si>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</si>
  <si>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</si>
  <si>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</si>
  <si>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</si>
  <si>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</si>
  <si>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</si>
  <si>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</si>
  <si>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</si>
  <si>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</si>
  <si>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</si>
  <si>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</si>
  <si>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</si>
  <si>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</si>
  <si>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</si>
  <si>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</si>
  <si>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</si>
  <si>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</si>
  <si>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</si>
  <si>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</si>
  <si>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</si>
  <si>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</si>
  <si>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</si>
  <si>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</si>
  <si>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</si>
  <si>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</si>
  <si>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</si>
  <si>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</si>
  <si>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</si>
  <si>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</si>
  <si>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</si>
  <si>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</si>
  <si>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</si>
  <si>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</si>
  <si>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</si>
  <si>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</si>
  <si>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</si>
  <si>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</si>
  <si>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</si>
  <si>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</si>
  <si>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</si>
  <si>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</si>
  <si>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</si>
  <si>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</si>
  <si>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</si>
  <si>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</si>
  <si>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</si>
  <si>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</si>
  <si>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</si>
  <si>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</si>
  <si>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</si>
  <si>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</si>
  <si>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</si>
  <si>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</si>
  <si>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</si>
  <si>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</si>
  <si>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</si>
  <si>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</si>
  <si>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</si>
  <si>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</si>
  <si>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</si>
  <si>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</si>
  <si>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</si>
  <si>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</si>
  <si>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</si>
  <si>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</si>
  <si>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</si>
  <si>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</si>
  <si>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</si>
  <si>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</si>
  <si>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</si>
  <si>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</si>
  <si>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</si>
  <si>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</si>
  <si>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</si>
  <si>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</si>
  <si>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</si>
  <si>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</si>
  <si>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</si>
  <si>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</si>
  <si>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</si>
  <si>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</si>
  <si>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</si>
  <si>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</si>
  <si>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</si>
  <si>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</si>
  <si>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</si>
  <si>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</si>
  <si>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</si>
  <si>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</si>
  <si>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</si>
  <si>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</si>
  <si>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</si>
  <si>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</si>
  <si>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</si>
  <si>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</si>
  <si>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</si>
  <si>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</si>
  <si>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</si>
  <si>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</si>
  <si>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</si>
  <si>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</si>
  <si>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</si>
  <si>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</si>
  <si>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</si>
  <si>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</si>
  <si>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</si>
  <si>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</si>
  <si>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</si>
  <si>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</si>
  <si>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</si>
  <si>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</si>
  <si>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</si>
  <si>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</si>
  <si>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</si>
  <si>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</si>
  <si>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</si>
  <si>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</si>
  <si>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</si>
  <si>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</si>
  <si>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</si>
  <si>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</si>
  <si>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</si>
  <si>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</si>
  <si>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</si>
  <si>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</si>
  <si>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</si>
  <si>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</si>
  <si>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</si>
  <si>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</si>
  <si>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</si>
  <si>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</si>
  <si>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</si>
  <si>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</si>
  <si>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</si>
  <si>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</si>
  <si>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</si>
  <si>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</si>
  <si>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</si>
  <si>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</si>
  <si>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</si>
  <si>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</si>
  <si>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</si>
  <si>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</si>
  <si>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</si>
  <si>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</si>
  <si>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</si>
  <si>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</si>
  <si>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</si>
  <si>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</si>
  <si>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</si>
  <si>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</si>
  <si>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</si>
  <si>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</si>
  <si>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</si>
  <si>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</si>
  <si>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</si>
  <si>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</si>
  <si>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</si>
  <si>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</si>
  <si>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</si>
  <si>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</si>
  <si>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</si>
  <si>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</si>
  <si>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</si>
  <si>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</si>
  <si>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</si>
  <si>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</si>
  <si>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</si>
  <si>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</si>
  <si>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</si>
  <si>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</si>
  <si>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</si>
  <si>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</si>
  <si>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</si>
  <si>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</si>
  <si>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</si>
  <si>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</si>
  <si>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</si>
  <si>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</si>
  <si>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</si>
  <si>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</si>
  <si>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</si>
  <si>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</si>
  <si>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</si>
  <si>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</si>
  <si>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</si>
  <si>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</si>
  <si>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</si>
  <si>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</si>
  <si>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</si>
  <si>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</si>
  <si>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</si>
  <si>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</si>
  <si>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</si>
  <si>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</si>
  <si>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</si>
  <si>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</si>
  <si>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</si>
  <si>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</si>
  <si>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</si>
  <si>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</si>
  <si>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</si>
  <si>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</si>
  <si>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</si>
  <si>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</si>
  <si>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</si>
  <si>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</si>
  <si>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</si>
  <si>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</si>
  <si>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</si>
  <si>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</si>
  <si>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</si>
  <si>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</si>
  <si>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</si>
  <si>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</si>
  <si>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</si>
  <si>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</si>
  <si>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</si>
  <si>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</si>
  <si>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</si>
  <si>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</si>
  <si>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</si>
  <si>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</si>
  <si>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</si>
  <si>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</si>
  <si>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</si>
  <si>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</si>
  <si>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</si>
  <si>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</si>
  <si>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</si>
  <si>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</si>
  <si>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</si>
  <si>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</si>
  <si>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</si>
  <si>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</si>
  <si>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</si>
  <si>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</si>
  <si>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</si>
  <si>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</si>
  <si>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</si>
  <si>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</si>
  <si>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</si>
  <si>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</si>
  <si>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</si>
  <si>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</si>
  <si>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</si>
  <si>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</si>
  <si>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</si>
  <si>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</si>
  <si>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</si>
  <si>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</si>
  <si>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</si>
  <si>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</si>
  <si>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</si>
  <si>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</si>
  <si>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</si>
  <si>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</si>
  <si>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</si>
  <si>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</si>
  <si>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</si>
  <si>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</si>
  <si>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</si>
  <si>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</si>
  <si>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</si>
  <si>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</si>
  <si>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</si>
  <si>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</si>
  <si>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</si>
  <si>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</si>
  <si>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</si>
  <si>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</si>
  <si>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</si>
  <si>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</si>
  <si>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</si>
  <si>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</si>
  <si>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</si>
  <si>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</si>
  <si>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</si>
  <si>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</si>
  <si>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</si>
  <si>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</si>
  <si>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</si>
  <si>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</si>
  <si>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</si>
  <si>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</si>
  <si>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</si>
  <si>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</si>
  <si>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</si>
  <si>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</si>
  <si>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</si>
  <si>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</si>
  <si>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</si>
  <si>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</si>
  <si>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</si>
  <si>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</si>
  <si>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</si>
  <si>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</si>
  <si>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</si>
  <si>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</si>
  <si>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</si>
  <si>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</si>
  <si>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</si>
  <si>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</si>
  <si>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</si>
  <si>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</si>
  <si>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</si>
  <si>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</si>
  <si>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</si>
  <si>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</si>
  <si>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</si>
  <si>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</si>
  <si>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</si>
  <si>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</si>
  <si>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</si>
  <si>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</si>
  <si>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</si>
  <si>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</si>
  <si>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</si>
  <si>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</si>
  <si>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</si>
  <si>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</si>
  <si>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</si>
  <si>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</si>
  <si>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</si>
  <si>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</si>
  <si>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</si>
  <si>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</si>
  <si>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</si>
  <si>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</si>
  <si>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</si>
  <si>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</si>
  <si>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</si>
  <si>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</si>
  <si>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</si>
  <si>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</si>
  <si>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</si>
  <si>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</si>
  <si>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</si>
  <si>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</si>
  <si>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</si>
  <si>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</si>
  <si>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</si>
  <si>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</si>
  <si>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</si>
  <si>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</si>
  <si>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</si>
  <si>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</si>
  <si>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</si>
  <si>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</si>
  <si>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</si>
  <si>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</si>
  <si>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</si>
  <si>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</si>
  <si>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</si>
  <si>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</si>
  <si>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</si>
  <si>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</si>
  <si>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</si>
  <si>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</si>
  <si>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</si>
  <si>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</si>
  <si>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</si>
  <si>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</si>
  <si>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</si>
  <si>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</si>
  <si>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</si>
  <si>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</si>
  <si>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</si>
  <si>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</si>
  <si>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</si>
  <si>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</si>
  <si>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</si>
  <si>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</si>
  <si>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</si>
  <si>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</si>
  <si>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</si>
  <si>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</si>
  <si>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</si>
  <si>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</si>
  <si>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</si>
  <si>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</si>
  <si>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</si>
  <si>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</si>
  <si>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</si>
  <si>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</si>
  <si>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</si>
  <si>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</si>
  <si>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</si>
  <si>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</si>
  <si>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</si>
  <si>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</si>
  <si>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</si>
  <si>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</si>
  <si>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</si>
  <si>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</si>
  <si>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</si>
  <si>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</si>
  <si>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</si>
  <si>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</si>
  <si>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</si>
  <si>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</si>
  <si>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</si>
  <si>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</si>
  <si>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</si>
  <si>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</si>
  <si>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</si>
  <si>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</si>
  <si>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</si>
  <si>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</si>
  <si>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</si>
  <si>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</si>
  <si>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</si>
  <si>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</si>
  <si>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</si>
  <si>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</si>
  <si>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</si>
  <si>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</si>
  <si>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</si>
  <si>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</si>
  <si>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</si>
  <si>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</si>
  <si>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</si>
  <si>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</si>
  <si>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</si>
  <si>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</si>
  <si>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</si>
  <si>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</si>
  <si>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</si>
  <si>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</si>
  <si>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</si>
  <si>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</si>
  <si>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</si>
  <si>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</si>
  <si>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</si>
  <si>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</si>
  <si>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</si>
  <si>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</si>
  <si>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</si>
  <si>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</si>
  <si>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</si>
  <si>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</si>
  <si>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</si>
  <si>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</si>
  <si>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</si>
  <si>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</si>
  <si>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</si>
  <si>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</si>
  <si>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</si>
  <si>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</si>
  <si>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</si>
  <si>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</si>
  <si>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</si>
  <si>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</si>
  <si>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</si>
  <si>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</si>
  <si>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</si>
  <si>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</si>
  <si>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</si>
  <si>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</si>
  <si>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</si>
  <si>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</si>
  <si>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</si>
  <si>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</si>
  <si>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</si>
  <si>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</si>
  <si>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</si>
  <si>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</si>
  <si>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</si>
  <si>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</si>
  <si>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</si>
  <si>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</si>
  <si>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</si>
  <si>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</si>
  <si>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</si>
  <si>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</si>
  <si>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</si>
  <si>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</si>
  <si>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</si>
  <si>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</si>
  <si>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</si>
  <si>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</si>
  <si>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</si>
  <si>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</si>
  <si>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</si>
  <si>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</si>
  <si>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</si>
  <si>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</si>
  <si>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</si>
  <si>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</si>
  <si>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</si>
  <si>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</si>
  <si>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</si>
  <si>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</si>
  <si>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</si>
  <si>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</si>
  <si>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</si>
  <si>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</si>
  <si>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</si>
  <si>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</si>
  <si>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</si>
  <si>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</si>
  <si>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</si>
  <si>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</si>
  <si>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</si>
  <si>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</si>
  <si>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</si>
  <si>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</si>
  <si>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</si>
  <si>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</si>
  <si>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</si>
  <si>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</si>
  <si>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</si>
  <si>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</si>
  <si>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</si>
  <si>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</si>
  <si>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</si>
  <si>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</si>
  <si>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</si>
  <si>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</si>
  <si>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</si>
  <si>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</si>
  <si>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</si>
  <si>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</si>
  <si>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</si>
  <si>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</si>
  <si>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</si>
  <si>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</si>
  <si>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</si>
  <si>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</si>
  <si>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</si>
  <si>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</si>
  <si>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</si>
  <si>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</si>
  <si>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</si>
  <si>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</si>
  <si>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</si>
  <si>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</si>
  <si>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</si>
  <si>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</si>
  <si>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</si>
  <si>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</si>
  <si>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</si>
  <si>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</si>
  <si>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</si>
  <si>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</si>
  <si>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</si>
  <si>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</si>
  <si>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</si>
  <si>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</si>
  <si>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</si>
  <si>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</si>
  <si>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</si>
  <si>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</si>
  <si>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</si>
  <si>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</si>
  <si>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</si>
  <si>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</si>
  <si>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</si>
  <si>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</si>
  <si>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</si>
  <si>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</si>
  <si>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</si>
  <si>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</si>
  <si>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</si>
  <si>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</si>
  <si>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</si>
  <si>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</si>
  <si>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</si>
  <si>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</si>
  <si>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</si>
  <si>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</si>
  <si>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</si>
  <si>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</si>
  <si>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</si>
  <si>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</si>
  <si>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</si>
  <si>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</si>
  <si>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</si>
  <si>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</si>
  <si>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</si>
  <si>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</si>
  <si>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</si>
  <si>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</si>
  <si>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</si>
  <si>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</si>
  <si>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</si>
  <si>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</si>
  <si>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</si>
  <si>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</si>
  <si>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</si>
  <si>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</si>
  <si>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</si>
  <si>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</si>
  <si>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</si>
  <si>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</si>
  <si>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</si>
  <si>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</si>
  <si>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</si>
  <si>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</si>
  <si>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</si>
  <si>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</si>
  <si>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</si>
  <si>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</si>
  <si>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</si>
  <si>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</si>
  <si>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</si>
  <si>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</si>
  <si>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</si>
  <si>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</si>
  <si>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</si>
  <si>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</si>
  <si>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</si>
  <si>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</si>
  <si>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</si>
  <si>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</si>
  <si>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</si>
  <si>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</si>
  <si>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</si>
  <si>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</si>
  <si>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</si>
  <si>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</si>
  <si>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</si>
  <si>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</si>
  <si>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</si>
  <si>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</si>
  <si>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</si>
  <si>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</si>
  <si>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</si>
  <si>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</si>
  <si>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</si>
  <si>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</si>
  <si>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</si>
  <si>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</si>
  <si>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</si>
  <si>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</si>
  <si>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</si>
  <si>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</si>
  <si>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</si>
  <si>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</si>
  <si>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</si>
  <si>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</si>
  <si>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</si>
  <si>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</si>
  <si>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</si>
  <si>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</si>
  <si>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</si>
  <si>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</si>
  <si>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</si>
  <si>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</si>
  <si>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</si>
  <si>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</si>
  <si>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</si>
  <si>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</si>
  <si>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</si>
  <si>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</si>
  <si>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</si>
  <si>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</si>
  <si>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</si>
  <si>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</si>
  <si>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</si>
  <si>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</si>
  <si>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</si>
  <si>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</si>
  <si>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</si>
  <si>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</si>
  <si>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</si>
  <si>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</si>
  <si>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</si>
  <si>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</si>
  <si>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</si>
  <si>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</si>
  <si>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</si>
  <si>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</si>
  <si>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</si>
  <si>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</si>
  <si>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</si>
  <si>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</si>
  <si>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</si>
  <si>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</si>
  <si>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</si>
  <si>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</si>
  <si>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</si>
  <si>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</si>
  <si>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</si>
  <si>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</si>
  <si>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</si>
  <si>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</si>
  <si>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</si>
  <si>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</si>
  <si>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</si>
  <si>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</si>
  <si>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</si>
  <si>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</si>
  <si>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</si>
  <si>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</si>
  <si>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</si>
  <si>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</si>
  <si>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</si>
  <si>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</si>
  <si>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</si>
  <si>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</si>
  <si>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</si>
  <si>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</si>
  <si>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</si>
  <si>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</si>
  <si>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</si>
  <si>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</si>
  <si>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</si>
  <si>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</si>
  <si>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</si>
  <si>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</si>
  <si>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</si>
  <si>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</si>
  <si>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</si>
  <si>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</si>
  <si>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</si>
  <si>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</si>
  <si>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</si>
  <si>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</si>
  <si>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</si>
  <si>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</si>
  <si>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</si>
  <si>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</si>
  <si>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</si>
  <si>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</si>
  <si>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</si>
  <si>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</si>
  <si>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</si>
  <si>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</si>
  <si>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</si>
  <si>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</si>
  <si>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</si>
  <si>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</si>
  <si>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</si>
  <si>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</si>
  <si>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</si>
  <si>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</si>
  <si>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</si>
  <si>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</si>
  <si>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</si>
  <si>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</si>
  <si>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</si>
  <si>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</si>
  <si>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</si>
  <si>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</si>
  <si>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</si>
  <si>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</si>
  <si>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</si>
  <si>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</si>
  <si>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</si>
  <si>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</si>
  <si>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</si>
  <si>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</si>
  <si>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</si>
  <si>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</si>
  <si>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</si>
  <si>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</si>
  <si>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</si>
  <si>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</si>
  <si>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</si>
  <si>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</si>
  <si>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</si>
  <si>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</si>
  <si>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</si>
  <si>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</si>
  <si>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</si>
  <si>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</si>
  <si>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</si>
  <si>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</si>
  <si>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</si>
  <si>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</si>
  <si>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</si>
  <si>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</si>
  <si>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</si>
  <si>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</si>
  <si>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</si>
  <si>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</si>
  <si>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</si>
  <si>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</si>
  <si>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</si>
  <si>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</si>
  <si>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</si>
  <si>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</si>
  <si>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</si>
  <si>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</si>
  <si>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</si>
  <si>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</si>
  <si>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</si>
  <si>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</si>
  <si>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</si>
  <si>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</si>
  <si>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</si>
  <si>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</si>
  <si>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</si>
  <si>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</si>
  <si>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</si>
  <si>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</si>
  <si>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</si>
  <si>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</si>
  <si>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</si>
  <si>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</si>
  <si>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</si>
  <si>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</si>
  <si>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</si>
  <si>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</si>
  <si>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</si>
  <si>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</si>
  <si>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</si>
  <si>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</si>
  <si>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</si>
  <si>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</si>
  <si>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</si>
  <si>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</si>
  <si>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</si>
  <si>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</si>
  <si>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</si>
  <si>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</si>
  <si>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</si>
  <si>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</si>
  <si>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</si>
  <si>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</si>
  <si>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</si>
  <si>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</si>
  <si>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</si>
  <si>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</si>
  <si>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</si>
  <si>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</si>
  <si>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</si>
  <si>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</si>
  <si>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</si>
  <si>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</si>
  <si>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</si>
  <si>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</si>
  <si>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</si>
  <si>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</si>
  <si>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</si>
  <si>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</si>
  <si>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</si>
  <si>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</si>
  <si>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</si>
  <si>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</si>
  <si>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</si>
  <si>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</si>
  <si>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</si>
  <si>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</si>
  <si>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</si>
  <si>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</si>
  <si>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</si>
  <si>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</si>
  <si>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</si>
  <si>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</si>
  <si>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</si>
  <si>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</si>
  <si>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</si>
  <si>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</si>
  <si>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</si>
  <si>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</si>
  <si>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</si>
  <si>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</si>
  <si>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</si>
  <si>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</si>
  <si>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</si>
  <si>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</si>
  <si>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</si>
  <si>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</si>
  <si>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</si>
  <si>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</si>
  <si>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</si>
  <si>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</si>
  <si>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</si>
  <si>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</si>
  <si>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</si>
  <si>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</si>
  <si>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</si>
  <si>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</si>
  <si>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</si>
  <si>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</si>
  <si>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</si>
  <si>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</si>
  <si>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</si>
  <si>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</si>
  <si>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</si>
  <si>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</si>
  <si>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</si>
  <si>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</si>
  <si>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</si>
  <si>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</si>
  <si>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</si>
  <si>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</si>
  <si>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</si>
  <si>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</si>
  <si>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</si>
  <si>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</si>
  <si>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</si>
  <si>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</si>
  <si>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</si>
  <si>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</si>
  <si>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</si>
  <si>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</si>
  <si>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</si>
  <si>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</si>
  <si>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</si>
  <si>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</si>
  <si>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</si>
  <si>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</si>
  <si>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</si>
  <si>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</si>
  <si>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</si>
  <si>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</si>
  <si>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</si>
  <si>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</si>
  <si>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</si>
  <si>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</si>
  <si>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</si>
  <si>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</si>
  <si>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</si>
  <si>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</si>
  <si>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</si>
  <si>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</si>
  <si>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</si>
  <si>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</si>
  <si>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</si>
  <si>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</si>
  <si>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</si>
  <si>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</si>
  <si>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</si>
  <si>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</si>
  <si>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</si>
  <si>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</si>
  <si>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</si>
  <si>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</si>
  <si>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</si>
  <si>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</si>
  <si>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</si>
  <si>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</si>
  <si>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</si>
  <si>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</si>
  <si>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</si>
  <si>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</si>
  <si>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</si>
  <si>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</si>
  <si>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</si>
  <si>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</si>
  <si>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</si>
  <si>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</si>
  <si>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</si>
  <si>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</si>
  <si>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</si>
  <si>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</si>
  <si>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</si>
  <si>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</si>
  <si>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</si>
  <si>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</si>
  <si>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</si>
  <si>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</si>
  <si>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</si>
  <si>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</si>
  <si>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</si>
  <si>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</si>
  <si>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</si>
  <si>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</si>
  <si>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</si>
  <si>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</si>
  <si>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</si>
  <si>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</si>
  <si>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</si>
  <si>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</si>
  <si>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</si>
  <si>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</si>
  <si>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</si>
  <si>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</si>
  <si>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</si>
  <si>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</si>
  <si>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</si>
  <si>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</si>
  <si>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</si>
  <si>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</si>
  <si>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</si>
  <si>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</si>
  <si>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</si>
  <si>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</si>
  <si>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</si>
  <si>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</si>
  <si>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</si>
  <si>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</si>
  <si>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</si>
  <si>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</si>
  <si>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</si>
  <si>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</si>
  <si>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</si>
  <si>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</si>
  <si>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</si>
  <si>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</si>
  <si>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</si>
  <si>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</si>
  <si>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</si>
  <si>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</si>
  <si>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</si>
  <si>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</si>
  <si>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</si>
  <si>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</si>
  <si>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</si>
  <si>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</si>
  <si>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</si>
  <si>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</si>
  <si>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</si>
  <si>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</si>
  <si>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</si>
  <si>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</si>
  <si>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</si>
  <si>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</si>
  <si>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</si>
  <si>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</si>
  <si>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</si>
  <si>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</si>
  <si>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</si>
  <si>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</si>
  <si>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</si>
  <si>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</si>
  <si>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</si>
  <si>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</si>
  <si>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</si>
  <si>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</si>
  <si>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</si>
  <si>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</si>
  <si>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</si>
  <si>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</si>
  <si>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</si>
  <si>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</si>
  <si>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</si>
  <si>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</si>
  <si>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</si>
  <si>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</si>
  <si>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</si>
  <si>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</si>
  <si>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</si>
  <si>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</si>
  <si>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</si>
  <si>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</si>
  <si>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</si>
  <si>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</si>
  <si>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</si>
  <si>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</si>
  <si>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</si>
  <si>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</si>
  <si>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</si>
  <si>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</si>
  <si>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</si>
  <si>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</si>
  <si>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</si>
  <si>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</si>
  <si>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</si>
  <si>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</si>
  <si>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</si>
  <si>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</si>
  <si>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</si>
  <si>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</si>
  <si>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</si>
  <si>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</si>
  <si>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</si>
  <si>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</si>
  <si>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</si>
  <si>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</si>
  <si>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</si>
  <si>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</si>
  <si>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</si>
  <si>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</si>
  <si>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</si>
  <si>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</si>
  <si>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</si>
  <si>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</si>
  <si>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</si>
  <si>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</si>
  <si>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</si>
  <si>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</si>
  <si>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</si>
  <si>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</si>
  <si>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</si>
  <si>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</si>
  <si>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</si>
  <si>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</si>
  <si>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</si>
  <si>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</si>
  <si>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</si>
  <si>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</si>
  <si>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</si>
  <si>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</si>
  <si>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</si>
  <si>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</si>
  <si>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</si>
  <si>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</si>
  <si>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</si>
  <si>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</si>
  <si>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</si>
  <si>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</si>
  <si>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</si>
  <si>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</si>
  <si>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</si>
  <si>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</si>
  <si>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</si>
  <si>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</si>
  <si>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</si>
  <si>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</si>
  <si>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</si>
  <si>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</si>
  <si>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</si>
  <si>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</si>
  <si>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</si>
  <si>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</si>
  <si>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</si>
  <si>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</si>
  <si>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</si>
  <si>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</si>
  <si>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陈颖</t>
  </si>
  <si>
    <t>北京市</t>
  </si>
  <si>
    <t>自然人</t>
  </si>
  <si>
    <t>商务金融用地</t>
  </si>
  <si>
    <t>自定义容积率</t>
  </si>
  <si>
    <t>不临65条商业街</t>
  </si>
  <si>
    <t>与级别开发程度不一致</t>
  </si>
  <si>
    <t>通路</t>
  </si>
  <si>
    <t>通电</t>
  </si>
  <si>
    <t>通讯</t>
  </si>
  <si>
    <t>通上水</t>
  </si>
  <si>
    <t>通下水</t>
  </si>
  <si>
    <t>通热</t>
  </si>
  <si>
    <t>平整</t>
  </si>
  <si>
    <t>中心城区以外</t>
  </si>
  <si>
    <t>小区</t>
  </si>
  <si>
    <t>平米租金(元/㎡·月)</t>
  </si>
  <si>
    <t>乐想汇</t>
  </si>
  <si>
    <t>国际城乐想汇</t>
  </si>
  <si>
    <t>地上</t>
  </si>
  <si>
    <t>办公</t>
    <phoneticPr fontId="7" type="noConversion"/>
  </si>
  <si>
    <t>是</t>
  </si>
  <si>
    <t>成新度</t>
  </si>
  <si>
    <t>收益法 (元)</t>
  </si>
  <si>
    <t>一般</t>
  </si>
  <si>
    <t>较好</t>
  </si>
  <si>
    <t>较差</t>
  </si>
  <si>
    <t>好</t>
  </si>
  <si>
    <t>押一</t>
  </si>
  <si>
    <t>钢混</t>
  </si>
  <si>
    <t>非生产用房</t>
  </si>
  <si>
    <t>成本法 (元)</t>
  </si>
  <si>
    <t>清河营东路2号院2号楼4层420</t>
    <phoneticPr fontId="134" type="noConversion"/>
  </si>
  <si>
    <t xml:space="preserve"> 2021/11/30</t>
    <phoneticPr fontId="134" type="noConversion"/>
  </si>
  <si>
    <r>
      <t>马家堡路2</t>
    </r>
    <r>
      <rPr>
        <sz val="11"/>
        <color theme="1"/>
        <rFont val="宋体"/>
        <family val="3"/>
        <charset val="134"/>
        <scheme val="minor"/>
      </rPr>
      <t>5号</t>
    </r>
    <phoneticPr fontId="134" type="noConversion"/>
  </si>
  <si>
    <t>四路通</t>
    <phoneticPr fontId="134" type="noConversion"/>
  </si>
  <si>
    <t>利息：取LPR加浮动点数</t>
  </si>
  <si>
    <t>否</t>
  </si>
  <si>
    <t>面积</t>
    <phoneticPr fontId="134" type="noConversion"/>
  </si>
  <si>
    <t>单价</t>
    <phoneticPr fontId="134"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</si>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</sst>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u/>
      <sz val="8"/>
      <color theme="1"/>
      <name val="仿宋_GB2312"/>
      <family val="3"/>
      <charset val="134"/>
    </font>
    <font>
      <u/>
      <sz val="8"/>
      <color theme="1"/>
      <name val="宋体"/>
      <family val="3"/>
      <charset val="134"/>
    </font>
    <font>
      <u/>
      <sz val="11"/>
      <color theme="1"/>
      <name val="宋体"/>
      <family val="3"/>
      <charset val="134"/>
      <scheme val="minor"/>
    </font>
    <font>
      <u/>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0" xfId="19" applyNumberFormat="1"/>
    <xf numFmtId="0" fontId="269" fillId="0" borderId="0" xfId="19" applyNumberFormat="1"/>
    <xf numFmtId="3" fontId="269" fillId="0" borderId="0" xfId="19" applyNumberFormat="1"/>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7" borderId="6" xfId="0" applyNumberFormat="1" applyFont="1" applyFill="1" applyBorder="1" applyAlignment="1" applyProtection="1">
      <alignment horizontal="left" vertical="center" wrapText="1"/>
    </xf>
    <xf numFmtId="0" fontId="256" fillId="7" borderId="19" xfId="0" applyNumberFormat="1" applyFont="1" applyFill="1" applyBorder="1" applyAlignment="1" applyProtection="1">
      <alignment horizontal="left" vertical="center"/>
    </xf>
    <xf numFmtId="0" fontId="254" fillId="7" borderId="28" xfId="0" applyNumberFormat="1" applyFont="1" applyFill="1" applyBorder="1" applyAlignment="1" applyProtection="1">
      <alignment horizontal="left" vertical="center"/>
    </xf>
    <xf numFmtId="0" fontId="254" fillId="7" borderId="25" xfId="0" applyNumberFormat="1" applyFont="1" applyFill="1" applyBorder="1" applyAlignment="1" applyProtection="1">
      <alignment horizontal="left" vertical="center" wrapText="1"/>
    </xf>
    <xf numFmtId="0" fontId="254" fillId="7" borderId="32" xfId="0" applyNumberFormat="1" applyFont="1" applyFill="1" applyBorder="1" applyAlignment="1" applyProtection="1">
      <alignment horizontal="left" vertical="center"/>
    </xf>
    <xf numFmtId="0" fontId="254" fillId="7" borderId="33" xfId="0" applyNumberFormat="1" applyFont="1" applyFill="1" applyBorder="1" applyAlignment="1" applyProtection="1">
      <alignment horizontal="left" vertical="center"/>
    </xf>
    <xf numFmtId="0" fontId="255" fillId="7" borderId="40" xfId="0" applyNumberFormat="1" applyFont="1" applyFill="1" applyBorder="1" applyAlignment="1" applyProtection="1">
      <alignment horizontal="left" vertical="center" wrapText="1"/>
    </xf>
    <xf numFmtId="0" fontId="255" fillId="7" borderId="9" xfId="0" applyNumberFormat="1" applyFont="1" applyFill="1" applyBorder="1" applyAlignment="1" applyProtection="1">
      <alignment horizontal="left" vertical="center" wrapText="1"/>
    </xf>
    <xf numFmtId="0" fontId="255" fillId="7" borderId="1" xfId="0" applyNumberFormat="1" applyFont="1" applyFill="1" applyBorder="1" applyAlignment="1" applyProtection="1">
      <alignment horizontal="left" vertical="center" wrapText="1"/>
    </xf>
    <xf numFmtId="0" fontId="255" fillId="7" borderId="2" xfId="0" applyNumberFormat="1" applyFont="1" applyFill="1" applyBorder="1" applyAlignment="1" applyProtection="1">
      <alignment horizontal="left" vertical="center" wrapText="1"/>
    </xf>
    <xf numFmtId="0" fontId="255" fillId="7" borderId="14" xfId="0" applyNumberFormat="1" applyFont="1" applyFill="1" applyBorder="1" applyAlignment="1" applyProtection="1">
      <alignment horizontal="left" vertical="center" wrapText="1"/>
    </xf>
    <xf numFmtId="0" fontId="255" fillId="7" borderId="74" xfId="0" applyNumberFormat="1" applyFont="1" applyFill="1" applyBorder="1" applyAlignment="1" applyProtection="1">
      <alignment horizontal="left" vertical="center" wrapText="1"/>
    </xf>
    <xf numFmtId="0" fontId="255" fillId="7" borderId="32" xfId="0" applyNumberFormat="1" applyFont="1" applyFill="1" applyBorder="1" applyAlignment="1" applyProtection="1">
      <alignment horizontal="left" vertical="center" wrapText="1"/>
    </xf>
    <xf numFmtId="0" fontId="255" fillId="7" borderId="15" xfId="0" applyNumberFormat="1" applyFont="1" applyFill="1" applyBorder="1" applyAlignment="1" applyProtection="1">
      <alignment horizontal="left" vertical="center" wrapText="1"/>
    </xf>
    <xf numFmtId="0" fontId="255" fillId="7" borderId="13" xfId="0" applyNumberFormat="1" applyFont="1" applyFill="1" applyBorder="1" applyAlignment="1" applyProtection="1">
      <alignment horizontal="left" vertical="center" wrapText="1"/>
    </xf>
    <xf numFmtId="0" fontId="255" fillId="7" borderId="10" xfId="0" applyNumberFormat="1" applyFont="1" applyFill="1" applyBorder="1" applyAlignment="1" applyProtection="1">
      <alignment horizontal="left" vertical="center" wrapText="1"/>
    </xf>
    <xf numFmtId="0" fontId="255" fillId="7" borderId="24" xfId="0" applyNumberFormat="1" applyFont="1" applyFill="1" applyBorder="1" applyAlignment="1" applyProtection="1">
      <alignment horizontal="left" vertical="center" wrapText="1"/>
    </xf>
    <xf numFmtId="0" fontId="255" fillId="7" borderId="12" xfId="0" applyNumberFormat="1" applyFont="1" applyFill="1" applyBorder="1" applyAlignment="1" applyProtection="1">
      <alignment horizontal="left" vertical="center" wrapText="1"/>
    </xf>
    <xf numFmtId="0" fontId="255" fillId="7" borderId="49" xfId="0" applyNumberFormat="1" applyFont="1" applyFill="1" applyBorder="1" applyAlignment="1" applyProtection="1">
      <alignment horizontal="left" vertical="center" wrapText="1"/>
    </xf>
    <xf numFmtId="0" fontId="255" fillId="6" borderId="8" xfId="0" applyNumberFormat="1" applyFont="1" applyFill="1" applyBorder="1" applyAlignment="1" applyProtection="1">
      <alignment horizontal="left" vertical="center" wrapText="1"/>
    </xf>
    <xf numFmtId="0" fontId="254" fillId="7" borderId="10" xfId="0" applyNumberFormat="1" applyFont="1" applyFill="1" applyBorder="1" applyAlignment="1" applyProtection="1">
      <alignment horizontal="left" vertical="center"/>
    </xf>
    <xf numFmtId="0" fontId="254" fillId="7" borderId="49" xfId="0" applyNumberFormat="1" applyFont="1" applyFill="1" applyBorder="1" applyAlignment="1" applyProtection="1">
      <alignment horizontal="left" vertical="center"/>
    </xf>
    <xf numFmtId="0" fontId="255" fillId="7" borderId="61" xfId="0" applyNumberFormat="1" applyFont="1" applyFill="1" applyBorder="1" applyAlignment="1" applyProtection="1">
      <alignment horizontal="left" vertical="center" wrapText="1"/>
    </xf>
    <xf numFmtId="0" fontId="255" fillId="7" borderId="41" xfId="0" applyNumberFormat="1" applyFont="1" applyFill="1" applyBorder="1" applyAlignment="1" applyProtection="1">
      <alignment horizontal="left" vertical="center" wrapText="1"/>
    </xf>
    <xf numFmtId="0" fontId="270" fillId="7" borderId="6" xfId="0" applyFont="1" applyFill="1" applyBorder="1" applyAlignment="1" applyProtection="1">
      <alignment horizontal="left" vertical="center" wrapText="1"/>
    </xf>
    <xf numFmtId="0" fontId="270" fillId="7" borderId="9" xfId="0" applyFont="1" applyFill="1" applyBorder="1" applyAlignment="1" applyProtection="1">
      <alignment horizontal="left" vertical="center" wrapText="1"/>
    </xf>
    <xf numFmtId="10" fontId="271" fillId="7" borderId="9" xfId="0" applyNumberFormat="1" applyFont="1" applyFill="1" applyBorder="1" applyAlignment="1">
      <alignment horizontal="left" vertical="center" wrapText="1"/>
    </xf>
    <xf numFmtId="10" fontId="271" fillId="7" borderId="10" xfId="0" applyNumberFormat="1" applyFont="1" applyFill="1" applyBorder="1" applyAlignment="1">
      <alignment horizontal="left" vertical="center" wrapText="1"/>
    </xf>
    <xf numFmtId="0" fontId="270" fillId="7" borderId="23" xfId="0" applyFont="1" applyFill="1" applyBorder="1" applyAlignment="1" applyProtection="1">
      <alignment horizontal="left" vertical="center" wrapText="1"/>
    </xf>
    <xf numFmtId="0" fontId="270" fillId="7" borderId="1" xfId="0" applyFont="1" applyFill="1" applyBorder="1" applyAlignment="1" applyProtection="1">
      <alignment horizontal="left" vertical="center" wrapText="1"/>
    </xf>
    <xf numFmtId="10" fontId="271" fillId="7" borderId="1" xfId="0" applyNumberFormat="1" applyFont="1" applyFill="1" applyBorder="1" applyAlignment="1">
      <alignment horizontal="left" vertical="center" wrapText="1"/>
    </xf>
    <xf numFmtId="10" fontId="271" fillId="7" borderId="24" xfId="0" applyNumberFormat="1" applyFont="1" applyFill="1" applyBorder="1" applyAlignment="1">
      <alignment horizontal="left" vertical="center" wrapText="1"/>
    </xf>
    <xf numFmtId="10" fontId="272" fillId="7" borderId="1" xfId="0" applyNumberFormat="1" applyFont="1" applyFill="1" applyBorder="1" applyAlignment="1">
      <alignment horizontal="left" vertical="center"/>
    </xf>
    <xf numFmtId="10" fontId="273" fillId="7" borderId="1" xfId="0" applyNumberFormat="1" applyFont="1" applyFill="1" applyBorder="1" applyAlignment="1">
      <alignment horizontal="left" vertical="center" wrapText="1"/>
    </xf>
    <xf numFmtId="10" fontId="272" fillId="7" borderId="24" xfId="0" applyNumberFormat="1" applyFont="1" applyFill="1" applyBorder="1" applyAlignment="1">
      <alignment horizontal="left" vertical="center"/>
    </xf>
    <xf numFmtId="10" fontId="273" fillId="7" borderId="24" xfId="0" applyNumberFormat="1" applyFont="1" applyFill="1" applyBorder="1" applyAlignment="1">
      <alignment horizontal="left" vertical="center" wrapText="1"/>
    </xf>
    <xf numFmtId="0" fontId="270" fillId="7" borderId="11" xfId="0" applyFont="1" applyFill="1" applyBorder="1" applyAlignment="1" applyProtection="1">
      <alignment horizontal="left" vertical="center" wrapText="1"/>
    </xf>
    <xf numFmtId="0" fontId="270" fillId="7" borderId="13" xfId="0" applyFont="1" applyFill="1" applyBorder="1" applyAlignment="1" applyProtection="1">
      <alignment horizontal="left" vertical="center" wrapText="1"/>
    </xf>
    <xf numFmtId="10" fontId="272" fillId="7" borderId="13" xfId="0" applyNumberFormat="1" applyFont="1" applyFill="1" applyBorder="1" applyAlignment="1">
      <alignment horizontal="left" vertical="center"/>
    </xf>
    <xf numFmtId="10" fontId="271" fillId="7" borderId="13" xfId="0" applyNumberFormat="1" applyFont="1" applyFill="1" applyBorder="1" applyAlignment="1">
      <alignment horizontal="left" vertical="center" wrapText="1"/>
    </xf>
    <xf numFmtId="10" fontId="273" fillId="7" borderId="61" xfId="0" applyNumberFormat="1"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533018</xdr:colOff>
      <xdr:row>29</xdr:row>
      <xdr:rowOff>94944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3057143" cy="2447619"/>
        </a:xfrm>
        <a:prstGeom prst="rect">
          <a:avLst/>
        </a:prstGeom>
      </xdr:spPr>
    </xdr:pic>
    <xdr:clientData/>
  </xdr:twoCellAnchor>
  <xdr:twoCellAnchor editAs="oneCell">
    <xdr:from>
      <xdr:col>0</xdr:col>
      <xdr:colOff>9525</xdr:colOff>
      <xdr:row>29</xdr:row>
      <xdr:rowOff>76200</xdr:rowOff>
    </xdr:from>
    <xdr:to>
      <xdr:col>2</xdr:col>
      <xdr:colOff>313971</xdr:colOff>
      <xdr:row>42</xdr:row>
      <xdr:rowOff>9239</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324475"/>
          <a:ext cx="2828571" cy="2285714"/>
        </a:xfrm>
        <a:prstGeom prst="rect">
          <a:avLst/>
        </a:prstGeom>
      </xdr:spPr>
    </xdr:pic>
    <xdr:clientData/>
  </xdr:twoCellAnchor>
  <xdr:twoCellAnchor editAs="oneCell">
    <xdr:from>
      <xdr:col>0</xdr:col>
      <xdr:colOff>0</xdr:colOff>
      <xdr:row>39</xdr:row>
      <xdr:rowOff>9525</xdr:rowOff>
    </xdr:from>
    <xdr:to>
      <xdr:col>2</xdr:col>
      <xdr:colOff>590161</xdr:colOff>
      <xdr:row>45</xdr:row>
      <xdr:rowOff>114151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67550"/>
          <a:ext cx="3114286"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18</xdr:row>
      <xdr:rowOff>47233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61905"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2024年4月18日</v>
      </c>
    </row>
    <row r="13" spans="1:2" s="1203" customFormat="1">
      <c r="A13" s="1201" t="s">
        <v>529</v>
      </c>
      <c r="B13" s="1202"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31" sqref="K3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3" t="s">
        <v>2596</v>
      </c>
      <c r="J1" s="3226"/>
      <c r="K1" s="3226"/>
      <c r="L1" s="3226"/>
      <c r="M1" s="3226"/>
      <c r="N1" s="3434"/>
      <c r="O1" s="3434"/>
      <c r="P1" s="3434"/>
      <c r="Q1" s="3434"/>
      <c r="R1" s="3434"/>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45400</v>
      </c>
      <c r="C3" s="3023"/>
      <c r="D3" s="3023"/>
      <c r="E3" s="3023"/>
      <c r="F3" s="3019"/>
      <c r="I3" s="3435"/>
      <c r="J3" s="3435" t="s">
        <v>2587</v>
      </c>
      <c r="K3" s="3435" t="s">
        <v>2588</v>
      </c>
      <c r="L3" s="3435" t="s">
        <v>2589</v>
      </c>
      <c r="M3" s="3435" t="s">
        <v>2590</v>
      </c>
      <c r="N3" s="3436" t="s">
        <v>2591</v>
      </c>
      <c r="O3" s="3436" t="s">
        <v>2592</v>
      </c>
      <c r="P3" s="3436" t="s">
        <v>2593</v>
      </c>
      <c r="Q3" s="3436" t="s">
        <v>2594</v>
      </c>
      <c r="R3" s="3436" t="s">
        <v>2595</v>
      </c>
    </row>
    <row r="4" spans="1:18">
      <c r="A4" s="3020" t="s">
        <v>2505</v>
      </c>
      <c r="B4" s="3023" t="s">
        <v>2506</v>
      </c>
      <c r="C4" s="3023" t="s">
        <v>2507</v>
      </c>
      <c r="D4" s="3023" t="s">
        <v>2508</v>
      </c>
      <c r="E4" s="3023" t="s">
        <v>2509</v>
      </c>
      <c r="F4" s="3019"/>
      <c r="I4" s="3435" t="s">
        <v>2584</v>
      </c>
      <c r="J4" s="3435">
        <v>80</v>
      </c>
      <c r="K4" s="3435">
        <v>70</v>
      </c>
      <c r="L4" s="3435">
        <v>20</v>
      </c>
      <c r="M4" s="3435">
        <v>30</v>
      </c>
      <c r="N4" s="3023">
        <v>45</v>
      </c>
      <c r="O4" s="3023">
        <v>60</v>
      </c>
      <c r="P4" s="3023">
        <v>50</v>
      </c>
      <c r="Q4" s="3023">
        <v>20</v>
      </c>
      <c r="R4" s="3023">
        <v>375</v>
      </c>
    </row>
    <row r="5" spans="1:18">
      <c r="A5" s="3024">
        <v>40</v>
      </c>
      <c r="B5" s="3021">
        <v>46375</v>
      </c>
      <c r="C5" s="3023">
        <f>ROUNDDOWN(MIN((B5-B3)/365,A5),2)</f>
        <v>2.67</v>
      </c>
      <c r="D5" s="3025">
        <f>IF(ISERROR(ROUND(POWER(1+E5,A5-C5)*(POWER(1+E5,C5)-1)/(POWER(1+E5,A5)-1),3)),0,ROUND(POWER(1+E5,A5-C5)*(POWER(1+E5,C5)-1)/(POWER(1+E5,A5)-1),4))</f>
        <v>0.12559999999999999</v>
      </c>
      <c r="E5" s="3026">
        <v>0.04</v>
      </c>
      <c r="F5" s="3019"/>
      <c r="I5" s="3435" t="s">
        <v>2585</v>
      </c>
      <c r="J5" s="3435">
        <v>70</v>
      </c>
      <c r="K5" s="3435">
        <v>60</v>
      </c>
      <c r="L5" s="3435">
        <v>15</v>
      </c>
      <c r="M5" s="3435">
        <v>25</v>
      </c>
      <c r="N5" s="3023">
        <v>40</v>
      </c>
      <c r="O5" s="3023">
        <v>50</v>
      </c>
      <c r="P5" s="3023">
        <v>40</v>
      </c>
      <c r="Q5" s="3023">
        <v>15</v>
      </c>
      <c r="R5" s="3023">
        <v>315</v>
      </c>
    </row>
    <row r="6" spans="1:18">
      <c r="A6" s="3024">
        <v>50</v>
      </c>
      <c r="B6" s="3021">
        <v>50028</v>
      </c>
      <c r="C6" s="3023">
        <f>ROUNDDOWN(MIN((B6-B3)/365,A6),2)</f>
        <v>12.67</v>
      </c>
      <c r="D6" s="3025">
        <f>IF(ISERROR(ROUND(POWER(1+E6,A6-C6)*(POWER(1+E6,C6)-1)/(POWER(1+E6,A6)-1),3)),0,ROUND(POWER(1+E6,A6-C6)*(POWER(1+E6,C6)-1)/(POWER(1+E6,A6)-1),4))</f>
        <v>0.45569999999999999</v>
      </c>
      <c r="E6" s="3026">
        <v>0.04</v>
      </c>
      <c r="F6" s="3019"/>
      <c r="I6" s="3435" t="s">
        <v>2586</v>
      </c>
      <c r="J6" s="3435">
        <v>60</v>
      </c>
      <c r="K6" s="3435">
        <v>50</v>
      </c>
      <c r="L6" s="3435">
        <v>10</v>
      </c>
      <c r="M6" s="3435">
        <v>20</v>
      </c>
      <c r="N6" s="3023">
        <v>35</v>
      </c>
      <c r="O6" s="3023">
        <v>40</v>
      </c>
      <c r="P6" s="3023">
        <v>30</v>
      </c>
      <c r="Q6" s="3023">
        <v>10</v>
      </c>
      <c r="R6" s="3023">
        <v>255</v>
      </c>
    </row>
    <row r="7" spans="1:18">
      <c r="A7" s="3024">
        <v>70</v>
      </c>
      <c r="B7" s="3021">
        <v>57333</v>
      </c>
      <c r="C7" s="3023">
        <f>ROUNDDOWN(MIN((B7-B3)/365,A7),2)</f>
        <v>32.69</v>
      </c>
      <c r="D7" s="3025">
        <f>IF(ISERROR(ROUND(POWER(1+E7,A7-C7)*(POWER(1+E7,C7)-1)/(POWER(1+E7,A7)-1),3)),0,ROUND(POWER(1+E7,A7-C7)*(POWER(1+E7,C7)-1)/(POWER(1+E7,A7)-1),4))</f>
        <v>0.77210000000000001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19" t="s">
        <v>3334</v>
      </c>
      <c r="B13" s="2407" t="s">
        <v>2190</v>
      </c>
      <c r="C13" s="856"/>
      <c r="D13" s="856"/>
      <c r="E13" s="856">
        <v>57780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33.909999999999997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71.7</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71.7</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71.7</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71.7</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3402</v>
      </c>
      <c r="D19" s="45">
        <f>ROUND($D$3*E19/$E$3,2)</f>
        <v>0</v>
      </c>
      <c r="E19" s="53">
        <f t="shared" ref="E19:E26" si="1">SUM(F19:G19)</f>
        <v>71.7</v>
      </c>
      <c r="F19" s="2795">
        <f>'数据-基础表'!I13</f>
        <v>71.7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71.7</v>
      </c>
    </row>
    <row r="20" spans="1:19">
      <c r="A20" s="1670"/>
      <c r="B20" s="47" t="s">
        <v>1153</v>
      </c>
      <c r="C20" s="3413"/>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71.7</v>
      </c>
      <c r="F27" s="1140">
        <f>IF(SUM(F19:F26)=E8,SUM(F19:F26),"地上面积有误")</f>
        <v>71.7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71.7</v>
      </c>
      <c r="F31" s="677">
        <f>F27+F30</f>
        <v>71.7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71.7</v>
      </c>
      <c r="H5" s="13">
        <f t="shared" ref="H5:AT5" si="0">SUM(H13:H656)</f>
        <v>71.7</v>
      </c>
      <c r="I5" s="13">
        <f t="shared" si="0"/>
        <v>71.7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71.7</v>
      </c>
      <c r="BA5" s="15">
        <f t="shared" si="1"/>
        <v>71.7</v>
      </c>
      <c r="BB5" s="15">
        <f t="shared" si="1"/>
        <v>71.7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3403</v>
      </c>
      <c r="E13" s="13">
        <f>IF($C$3="是",ROUND($A$3*G13/$B$3,2),ROUND($A$3*(G13-AT13)/$B$3,2))</f>
        <v>0</v>
      </c>
      <c r="F13" s="29"/>
      <c r="G13" s="30">
        <f>H13+AC13+AT13</f>
        <v>71.7</v>
      </c>
      <c r="H13" s="17">
        <f>SUMIF(I$12:AB$12,"总值",I13:AB13)</f>
        <v>71.7</v>
      </c>
      <c r="I13" s="1626">
        <v>71.7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71.7</v>
      </c>
      <c r="BA13" s="13">
        <f>SUM(BB13:BK13)</f>
        <v>71.7</v>
      </c>
      <c r="BB13" s="13">
        <f>IF($D13="是",I13-J13,0)</f>
        <v>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57780</v>
      </c>
      <c r="F6" s="64">
        <f>SUMIF(项目基本情况!C$12:I$12,C6,项目基本情况!C$15:I$15)</f>
        <v>33.909999999999997</v>
      </c>
      <c r="G6" s="65">
        <f>IF(ISERROR(ROUND(POWER(1+H6,D6-F6)*(POWER(1+H6,F6)-1)/(POWER(1+H6,D6)-1),3)),0,ROUND(POWER(1+H6,D6-F6)*(POWER(1+H6,F6)-1)/(POWER(1+H6,D6)-1),3))</f>
        <v>0.85599999999999998</v>
      </c>
      <c r="H6" s="732">
        <v>0.04</v>
      </c>
      <c r="I6" s="732">
        <v>4.4999999999999998E-2</v>
      </c>
      <c r="J6" s="66">
        <v>0.05</v>
      </c>
      <c r="K6" s="1030">
        <f>SUMIF('数据-汇总表'!C$19:C$33,A6,'数据-汇总表'!E$19:E$33)</f>
        <v>71.7</v>
      </c>
      <c r="L6" s="733">
        <v>3500</v>
      </c>
      <c r="M6" s="67">
        <f t="shared" ref="M6:M14" si="0">ROUND(K6*L6/10000,0)</f>
        <v>25</v>
      </c>
      <c r="N6" s="731">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v>91</v>
      </c>
      <c r="V6" s="70">
        <v>3.5000000000000003E-2</v>
      </c>
      <c r="W6" s="70">
        <v>0.1</v>
      </c>
      <c r="X6" s="1040"/>
      <c r="Y6" s="71">
        <f>N6</f>
        <v>0.82</v>
      </c>
      <c r="Z6" s="72"/>
      <c r="AA6" s="66"/>
      <c r="AB6" s="66"/>
      <c r="AC6" s="1040"/>
      <c r="AD6" s="73"/>
      <c r="AE6" s="1041">
        <f ca="1">IF(AN6="",0,SUMIF(INDIRECT("'"&amp;AN6&amp;"'"&amp;"!E:E"),$AE$5,INDIRECT("'"&amp;AN6&amp;"'"&amp;"!F:F")))</f>
        <v>33.909999999999997</v>
      </c>
      <c r="AF6" s="1348"/>
      <c r="AG6" s="138">
        <f>IF(AF6="",0,AE6-AF6)</f>
        <v>0</v>
      </c>
      <c r="AH6" s="74">
        <f>'数据-基础表'!I13</f>
        <v>71.7</v>
      </c>
      <c r="AI6" s="76">
        <v>12</v>
      </c>
      <c r="AJ6" s="77"/>
      <c r="AK6" s="78">
        <v>1.4999999999999999E-2</v>
      </c>
      <c r="AL6" s="79">
        <v>1.5E-3</v>
      </c>
      <c r="AM6" s="80">
        <v>0.01</v>
      </c>
      <c r="AN6" s="1715" t="s">
        <v>3405</v>
      </c>
      <c r="AO6" s="52">
        <f ca="1">SUMIF(INDIRECT("'"&amp;AN6&amp;"'"&amp;"!A:A"),"总价",INDIRECT("'"&amp;AN6&amp;"'"&amp;"!B:B"))</f>
        <v>167.22540000000001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0.85599999999999998</v>
      </c>
      <c r="H16" s="90">
        <f>ROUND(SUMPRODUCT(H6:H13,K6:K13)/SUMPRODUCT((H6:H13&gt;0)*(K6:K13)),3)</f>
        <v>0.04</v>
      </c>
      <c r="I16" s="91"/>
      <c r="J16" s="91"/>
      <c r="K16" s="92">
        <f>SUM(K6:K15)</f>
        <v>71.7</v>
      </c>
      <c r="L16" s="93">
        <f>ROUND(M16*10000/SUM(K6:K14),0)</f>
        <v>3487</v>
      </c>
      <c r="M16" s="93">
        <f>SUM(M6:M14)</f>
        <v>25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ROUND(1-(2024-'收益法 (元)'!J49)/60,2)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3418</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330</v>
      </c>
      <c r="C5" s="2512">
        <f ca="1">IF(B5=D14,结果表!H102,ROUND(B5*10000/$B$1,0))</f>
        <v>23013</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37"/>
      <c r="F10" s="3441" t="s">
        <v>3360</v>
      </c>
      <c r="G10" s="3438"/>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'数据-取费表'!AH6</f>
        <v>71.7</v>
      </c>
      <c r="C14" s="2518"/>
      <c r="D14" s="2518">
        <f ca="1">结果表!G19</f>
        <v>165</v>
      </c>
      <c r="E14" s="2518">
        <f ca="1">ROUND(D14*10000/B14,0)</f>
        <v>23013</v>
      </c>
      <c r="F14" s="2518" t="e">
        <f ca="1">ROUND(D14*10000/C14,0)</f>
        <v>#DIV/0!</v>
      </c>
      <c r="G14" s="2518"/>
      <c r="H14" s="2518"/>
      <c r="I14" s="2518"/>
      <c r="J14" s="2687"/>
      <c r="K14" s="2688"/>
    </row>
    <row r="15" spans="1:11" ht="16.5">
      <c r="A15" s="2517" t="s">
        <v>649</v>
      </c>
      <c r="B15" s="2519">
        <v>71.7</v>
      </c>
      <c r="C15" s="2519"/>
      <c r="D15" s="2519">
        <f ca="1">D14</f>
        <v>165</v>
      </c>
      <c r="E15" s="2518">
        <f ca="1">E14</f>
        <v>23013</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3413</v>
      </c>
      <c r="D4" s="1756" t="s">
        <v>3405</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v>5</v>
      </c>
      <c r="D5" s="3599">
        <f>10-C5</f>
        <v>5</v>
      </c>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71.7</v>
      </c>
      <c r="M18" s="302">
        <f>IF(C1="",'数据-汇总表'!E3,SUMIF(项目类型,C1,'数据-汇总表'!E17:E26))</f>
        <v>71.7</v>
      </c>
    </row>
    <row r="19" spans="1:36" ht="15">
      <c r="A19" s="1761" t="s">
        <v>1290</v>
      </c>
      <c r="B19" s="1762" t="s">
        <v>1291</v>
      </c>
      <c r="C19" s="134">
        <f ca="1">SUMIF(INDIRECT("'"&amp;C4&amp;"'"&amp;"!A:A"),结果表!B19,INDIRECT("'"&amp;C4&amp;"'"&amp;"!B:B"))</f>
        <v>163.25829999999999</v>
      </c>
      <c r="D19" s="135">
        <f ca="1">SUMIF(INDIRECT("'"&amp;D4&amp;"'"&amp;"!A:A"),结果表!B19,INDIRECT("'"&amp;D4&amp;"'"&amp;"!B:B"))</f>
        <v>167.22540000000001</v>
      </c>
      <c r="E19" s="1761" t="s">
        <v>1292</v>
      </c>
      <c r="F19" s="1762" t="s">
        <v>1291</v>
      </c>
      <c r="G19" s="136">
        <f ca="1">ROUND(C19*$C$18+D19*$D$18,0)</f>
        <v>165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22770</v>
      </c>
      <c r="D20" s="138">
        <f ca="1">SUMIF(INDIRECT("'"&amp;D4&amp;"'"&amp;"!A:A"),结果表!B20,INDIRECT("'"&amp;D4&amp;"'"&amp;"!B:B"))</f>
        <v>23323</v>
      </c>
      <c r="E20" s="1764"/>
      <c r="F20" s="1026" t="s">
        <v>1295</v>
      </c>
      <c r="G20" s="139">
        <f ca="1">ROUND(C20*$C$18+D20*$D$18,0)</f>
        <v>23047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2.4299530253592216E-2</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23047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45400</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t="e">
        <f ca="1">ROUND(D45*'数据-取费表'!B41/(1+'数据-取费表'!C42),0)</f>
        <v>#REF!</v>
      </c>
      <c r="E53" s="2334" t="s">
        <v>1354</v>
      </c>
      <c r="F53" s="2554">
        <f>'数据-取费表'!B41</f>
        <v>5.6000000000000001E-2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5.6000000000000001E-2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t="e">
        <f ca="1">H118</f>
        <v>#REF!</v>
      </c>
      <c r="I101" s="129"/>
    </row>
    <row r="102" spans="1:35" ht="18.75" customHeight="1">
      <c r="A102" s="3577" t="s">
        <v>1433</v>
      </c>
      <c r="B102" s="2584" t="s">
        <v>1432</v>
      </c>
      <c r="C102" s="2585">
        <f ca="1">IF(D32="楼面单价",ROUND(C19,0),C19)</f>
        <v>163.25829999999999</v>
      </c>
      <c r="D102" s="2586">
        <f ca="1">IF(D32="楼面单价",ROUND(D19,0),D19)</f>
        <v>167.22540000000001</v>
      </c>
      <c r="E102" s="3545"/>
      <c r="F102" s="3546"/>
      <c r="G102" s="1827" t="s">
        <v>1434</v>
      </c>
      <c r="H102" s="2555" t="e">
        <f ca="1">I118</f>
        <v>#REF!</v>
      </c>
      <c r="I102" s="129"/>
    </row>
    <row r="103" spans="1:35" ht="42.75" customHeight="1">
      <c r="A103" s="3577"/>
      <c r="B103" s="2584" t="s">
        <v>1434</v>
      </c>
      <c r="C103" s="2587">
        <f ca="1">C20</f>
        <v>22770</v>
      </c>
      <c r="D103" s="2588">
        <f ca="1">D20</f>
        <v>23323</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71.7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1.4E-3</v>
      </c>
      <c r="D44" s="238"/>
      <c r="E44" s="238"/>
      <c r="F44" s="239"/>
      <c r="G44" s="3634"/>
    </row>
    <row r="45" spans="1:7" s="214" customFormat="1" ht="13.5" customHeight="1">
      <c r="A45" s="255" t="s">
        <v>1547</v>
      </c>
      <c r="B45" s="244" t="s">
        <v>1513</v>
      </c>
      <c r="C45" s="245">
        <f ca="1">C46</f>
        <v>4</v>
      </c>
      <c r="D45" s="235">
        <f ca="1">C47</f>
        <v>4.4999999999999997E-3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I24" sqref="I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0">
        <f ca="1">ROUND(IF(D2="——",C52/10000,C52/10000-E2),4)</f>
        <v>163.25829999999999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22770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940801.10000000009</v>
      </c>
      <c r="D5" s="211" t="s">
        <v>1469</v>
      </c>
      <c r="E5" s="212" t="s">
        <v>1470</v>
      </c>
      <c r="F5" s="212" t="s">
        <v>1471</v>
      </c>
      <c r="G5" s="213"/>
    </row>
    <row r="6" spans="1:8" s="214" customFormat="1" ht="13.5" customHeight="1">
      <c r="A6" s="778" t="s">
        <v>1472</v>
      </c>
      <c r="B6" s="215" t="s">
        <v>1473</v>
      </c>
      <c r="C6" s="216">
        <f>基准地价修正!C33*基准地价修正!D33</f>
        <v>912956.10000000009</v>
      </c>
      <c r="D6" s="217"/>
      <c r="E6" s="218"/>
      <c r="F6" s="218"/>
      <c r="G6" s="219"/>
    </row>
    <row r="7" spans="1:8" s="214" customFormat="1" ht="13.5" customHeight="1">
      <c r="A7" s="778" t="s">
        <v>1474</v>
      </c>
      <c r="B7" s="215" t="s">
        <v>1475</v>
      </c>
      <c r="C7" s="220">
        <f>ROUND(C6*F7,0)</f>
        <v>27845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14340</v>
      </c>
      <c r="D10" s="845">
        <f ca="1">IF(B1="",'数据-汇总表'!E6,IF(INDIRECT("'数据-取费表'!c"&amp;$G$1)="住宅",INDIRECT("'数据-取费表'!s"&amp;$G$1),INDIRECT("'数据-取费表'!k"&amp;$G$1)+INDIRECT("'数据-取费表'!s"&amp;$G$1)))</f>
        <v>71.7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71.7</v>
      </c>
      <c r="E19" s="211">
        <f>'数据-取费表'!B31</f>
        <v>200</v>
      </c>
      <c r="F19" s="231"/>
      <c r="G19" s="1856" t="s">
        <v>3422</v>
      </c>
    </row>
    <row r="20" spans="1:7" s="214" customFormat="1" ht="13.5" customHeight="1">
      <c r="A20" s="255" t="s">
        <v>1574</v>
      </c>
      <c r="B20" s="210" t="s">
        <v>1575</v>
      </c>
      <c r="C20" s="232">
        <f>ROUND((C5+C19)*F20,0)</f>
        <v>28224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92840</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91499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1341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145354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145354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1325449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276583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250950</v>
      </c>
      <c r="D34" s="217"/>
      <c r="E34" s="220"/>
      <c r="F34" s="257"/>
      <c r="G34" s="219"/>
    </row>
    <row r="35" spans="1:7" ht="13.5" customHeight="1">
      <c r="A35" s="780" t="s">
        <v>351</v>
      </c>
      <c r="B35" s="215" t="s">
        <v>1527</v>
      </c>
      <c r="C35" s="220">
        <f ca="1">ROUND(C34*F35,0)</f>
        <v>7529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14340</v>
      </c>
      <c r="D37" s="217">
        <f ca="1">D19</f>
        <v>71.7</v>
      </c>
      <c r="E37" s="249">
        <f>'数据-取费表'!B35</f>
        <v>200</v>
      </c>
      <c r="F37" s="259"/>
      <c r="G37" s="261"/>
    </row>
    <row r="38" spans="1:7" ht="13.5" customHeight="1">
      <c r="A38" s="780" t="s">
        <v>354</v>
      </c>
      <c r="B38" s="215" t="s">
        <v>1533</v>
      </c>
      <c r="C38" s="220">
        <f ca="1">ROUND(C34*F38,0)</f>
        <v>3764</v>
      </c>
      <c r="D38" s="220"/>
      <c r="E38" s="220"/>
      <c r="F38" s="259">
        <f>'数据-取费表'!B36</f>
        <v>1.4999999999999999E-2</v>
      </c>
      <c r="G38" s="219" t="s">
        <v>1528</v>
      </c>
    </row>
    <row r="39" spans="1:7" s="214" customFormat="1" ht="13.5" customHeight="1">
      <c r="A39" s="255" t="s">
        <v>1534</v>
      </c>
      <c r="B39" s="210" t="s">
        <v>1535</v>
      </c>
      <c r="C39" s="232">
        <f ca="1">ROUND(C33*F20,0)</f>
        <v>8297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13532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632" t="s">
        <v>1591</v>
      </c>
    </row>
    <row r="43" spans="1:7" ht="13.5" customHeight="1">
      <c r="A43" s="780" t="s">
        <v>347</v>
      </c>
      <c r="B43" s="215" t="s">
        <v>1545</v>
      </c>
      <c r="C43" s="238">
        <f ca="1">ROUND(IF('数据-取费表'!B22&lt;=1,C39*F22*'数据-取费表'!B20/2,C39*(POWER((1+F22),'数据-取费表'!B20/2)-1)),0)</f>
        <v>394</v>
      </c>
      <c r="D43" s="238"/>
      <c r="E43" s="238"/>
      <c r="F43" s="239"/>
      <c r="G43" s="3633"/>
    </row>
    <row r="44" spans="1:7" ht="13.5" customHeight="1">
      <c r="A44" s="780" t="s">
        <v>348</v>
      </c>
      <c r="B44" s="215" t="s">
        <v>1546</v>
      </c>
      <c r="C44" s="238">
        <f ca="1">ROUND(IF('数据-取费表'!B22&lt;=1,C40*F22*'数据-取费表'!B20/2,C40*(POWER((1+F22),'数据-取费表'!B20/2)-1)),4)</f>
        <v>1.4E-3</v>
      </c>
      <c r="D44" s="238"/>
      <c r="E44" s="238"/>
      <c r="F44" s="239"/>
      <c r="G44" s="3634"/>
    </row>
    <row r="45" spans="1:7" s="214" customFormat="1" ht="13.5" customHeight="1">
      <c r="A45" s="255" t="s">
        <v>1547</v>
      </c>
      <c r="B45" s="244" t="s">
        <v>1513</v>
      </c>
      <c r="C45" s="245">
        <f ca="1">C46</f>
        <v>42732</v>
      </c>
      <c r="D45" s="235">
        <f ca="1">C47</f>
        <v>4.4999999999999997E-3</v>
      </c>
      <c r="E45" s="236" t="s">
        <v>1539</v>
      </c>
      <c r="F45" s="246">
        <f ca="1">F27</f>
        <v>0.15</v>
      </c>
      <c r="G45" s="247" t="s">
        <v>1548</v>
      </c>
    </row>
    <row r="46" spans="1:7" s="214" customFormat="1" ht="13.5" customHeight="1">
      <c r="A46" s="780" t="s">
        <v>346</v>
      </c>
      <c r="B46" s="248" t="s">
        <v>1549</v>
      </c>
      <c r="C46" s="249">
        <f ca="1">ROUND((C33+C39)*F27,0)</f>
        <v>42732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374554</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307134</v>
      </c>
      <c r="D51" s="232"/>
      <c r="E51" s="232"/>
      <c r="F51" s="264"/>
      <c r="G51" s="234" t="s">
        <v>1560</v>
      </c>
    </row>
    <row r="52" spans="1:7" s="208" customFormat="1" ht="16.5" thickBot="1">
      <c r="A52" s="265" t="s">
        <v>1561</v>
      </c>
      <c r="B52" s="266"/>
      <c r="C52" s="267">
        <f ca="1">C31+C51</f>
        <v>1632583</v>
      </c>
      <c r="D52" s="266"/>
      <c r="E52" s="266"/>
      <c r="F52" s="266"/>
      <c r="G52" s="268"/>
    </row>
    <row r="55" spans="1:7" ht="15">
      <c r="B55" s="270" t="s">
        <v>1562</v>
      </c>
      <c r="C55" s="271"/>
    </row>
    <row r="56" spans="1:7">
      <c r="B56" s="273" t="s">
        <v>802</v>
      </c>
      <c r="C56" s="275">
        <f ca="1">1-C57</f>
        <v>0.81200000000000006</v>
      </c>
    </row>
    <row r="57" spans="1:7">
      <c r="B57" s="273" t="s">
        <v>803</v>
      </c>
      <c r="C57" s="274">
        <f ca="1">ROUND(C51/C52,3)</f>
        <v>0.188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B3" sqref="B3"/>
    </sheetView>
  </sheetViews>
  <sheetFormatPr defaultRowHeight="13.5"/>
  <cols>
    <col min="1" max="1" width="13.625" customWidth="1"/>
  </cols>
  <sheetData>
    <row r="1" spans="1:2">
      <c r="A1" s="3448" t="s">
        <v>3416</v>
      </c>
      <c r="B1">
        <v>91</v>
      </c>
    </row>
    <row r="2" spans="1:2">
      <c r="A2" s="3448" t="s">
        <v>3417</v>
      </c>
      <c r="B2">
        <v>95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71.7</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L46" sqref="L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33.909999999999997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167.22540000000001</v>
      </c>
      <c r="C2" s="1387" t="s">
        <v>879</v>
      </c>
      <c r="D2" s="1471">
        <f ca="1">C40+J29+L46</f>
        <v>1672254</v>
      </c>
      <c r="E2" s="1388" t="s">
        <v>880</v>
      </c>
      <c r="F2" s="1389"/>
      <c r="G2" s="2706"/>
      <c r="H2" s="2695"/>
      <c r="I2" s="2695"/>
      <c r="J2" s="2695"/>
      <c r="K2" s="2696"/>
      <c r="L2" s="2695"/>
      <c r="M2" s="2695"/>
    </row>
    <row r="3" spans="1:37" ht="18" customHeight="1" thickBot="1">
      <c r="A3" s="1390" t="s">
        <v>881</v>
      </c>
      <c r="B3" s="1391">
        <f ca="1">IF(ISERROR(D2/F43),0,ROUND(D2/F43,0))</f>
        <v>23323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70555</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70467</v>
      </c>
      <c r="D6" s="155" t="s">
        <v>2106</v>
      </c>
      <c r="E6" s="302" t="s">
        <v>696</v>
      </c>
      <c r="F6" s="303">
        <f ca="1">INDIRECT("'数据-取费表'!u"&amp;$G$1)</f>
        <v>91</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71.7</v>
      </c>
      <c r="G7" s="1384"/>
      <c r="H7" s="304"/>
      <c r="I7" s="3638"/>
      <c r="J7" s="306"/>
      <c r="K7" s="307"/>
      <c r="L7" s="302" t="s">
        <v>697</v>
      </c>
      <c r="M7" s="303">
        <f ca="1">F7</f>
        <v>71.7</v>
      </c>
    </row>
    <row r="8" spans="1:37" ht="18" customHeight="1">
      <c r="A8" s="304"/>
      <c r="B8" s="3638"/>
      <c r="C8" s="306"/>
      <c r="D8" s="307"/>
      <c r="E8" s="302" t="s">
        <v>698</v>
      </c>
      <c r="F8" s="303">
        <f ca="1">INDIRECT("'数据-取费表'!ai"&amp;$G$1)</f>
        <v>12</v>
      </c>
      <c r="G8" s="1384"/>
      <c r="H8" s="304"/>
      <c r="I8" s="3638"/>
      <c r="J8" s="306"/>
      <c r="K8" s="307"/>
      <c r="L8" s="302" t="s">
        <v>698</v>
      </c>
      <c r="M8" s="303">
        <f ca="1">INDIRECT("'数据-取费表'!ai"&amp;$G$1)</f>
        <v>12</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88</v>
      </c>
      <c r="D10" s="1366" t="s">
        <v>2116</v>
      </c>
      <c r="E10" s="313" t="s">
        <v>701</v>
      </c>
      <c r="F10" s="1116" t="s">
        <v>3410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307134</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250950</v>
      </c>
      <c r="D14" s="1345" t="s">
        <v>708</v>
      </c>
      <c r="E14" s="1342"/>
      <c r="F14" s="319"/>
      <c r="G14" s="1384"/>
      <c r="H14" s="982" t="s">
        <v>398</v>
      </c>
      <c r="I14" s="302" t="s">
        <v>709</v>
      </c>
      <c r="J14" s="21">
        <f ca="1">C29</f>
        <v>374554</v>
      </c>
      <c r="K14" s="12"/>
      <c r="L14" s="807"/>
      <c r="M14" s="808"/>
    </row>
    <row r="15" spans="1:37" s="1397" customFormat="1" ht="18" customHeight="1" thickBot="1">
      <c r="A15" s="982" t="s">
        <v>399</v>
      </c>
      <c r="B15" s="302" t="s">
        <v>710</v>
      </c>
      <c r="C15" s="21">
        <f ca="1">ROUND(C14*F15,0)</f>
        <v>7529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5618</v>
      </c>
      <c r="K16" s="1087" t="s">
        <v>715</v>
      </c>
      <c r="L16" s="1088"/>
      <c r="M16" s="1072"/>
    </row>
    <row r="17" spans="1:37" s="1397" customFormat="1" ht="18" customHeight="1">
      <c r="A17" s="982" t="s">
        <v>681</v>
      </c>
      <c r="B17" s="302" t="s">
        <v>716</v>
      </c>
      <c r="C17" s="21">
        <f ca="1">ROUND(F17*(F43+INDIRECT("'数据-取费表'!S"&amp;$G$1)),0)</f>
        <v>14340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3764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276583</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8297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13532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-5618</v>
      </c>
      <c r="K25" s="1095" t="s">
        <v>753</v>
      </c>
      <c r="L25" s="1096"/>
      <c r="M25" s="1097"/>
    </row>
    <row r="26" spans="1:37" ht="18" customHeight="1">
      <c r="A26" s="982" t="s">
        <v>397</v>
      </c>
      <c r="B26" s="302" t="s">
        <v>754</v>
      </c>
      <c r="C26" s="21">
        <f ca="1">ROUND((C19+C20)*F26,0)</f>
        <v>42732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374554</v>
      </c>
      <c r="D29" s="1092"/>
      <c r="E29" s="1090"/>
      <c r="F29" s="1093"/>
      <c r="G29" s="1396"/>
      <c r="H29" s="334" t="s">
        <v>396</v>
      </c>
      <c r="I29" s="335" t="s">
        <v>768</v>
      </c>
      <c r="J29" s="336">
        <f ca="1">ROUND(J26/(1+F40)^F41,0)</f>
        <v>0</v>
      </c>
      <c r="K29" s="337" t="s">
        <v>769</v>
      </c>
      <c r="L29" s="338"/>
      <c r="M29" s="339">
        <f ca="1">INDIRECT("'数据-取费表'!k"&amp;$G$1)</f>
        <v>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11483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4698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5618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461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59072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1643609</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33.909999999999997</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22923</v>
      </c>
      <c r="D43" s="337" t="s">
        <v>777</v>
      </c>
      <c r="E43" s="338" t="s">
        <v>778</v>
      </c>
      <c r="F43" s="339">
        <f ca="1">INDIRECT("'数据-取费表'!k"&amp;$G$1)</f>
        <v>71.7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7" t="s">
        <v>3354</v>
      </c>
      <c r="B45" s="1400"/>
      <c r="C45" s="1472">
        <f ca="1">ROUND((C68-C40)/10000,4)</f>
        <v>-174.83320000000001</v>
      </c>
      <c r="D45" s="3428" t="s">
        <v>3355</v>
      </c>
      <c r="E45" s="1400"/>
      <c r="F45" s="1400"/>
      <c r="O45" s="1403" t="s">
        <v>808</v>
      </c>
      <c r="P45" s="1461"/>
      <c r="Q45" s="1461"/>
      <c r="R45" s="1461"/>
    </row>
    <row r="46" spans="1:18" s="1384" customFormat="1" ht="13.5" thickBot="1">
      <c r="A46" s="1404" t="s">
        <v>809</v>
      </c>
      <c r="C46" s="1405">
        <f ca="1">ROUND(C45,0)</f>
        <v>-175</v>
      </c>
      <c r="D46" s="1406" t="str">
        <f>C2</f>
        <v>万元</v>
      </c>
      <c r="I46" s="1407" t="s">
        <v>810</v>
      </c>
      <c r="J46" s="1408"/>
      <c r="K46" s="1409"/>
      <c r="L46" s="1410">
        <f ca="1">IF(M47="住宅",0,IF(L48&gt;J51,L60,J60))</f>
        <v>28645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1643609</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33.909999999999997</v>
      </c>
      <c r="O48" s="1418" t="s">
        <v>404</v>
      </c>
      <c r="P48" s="1419" t="s">
        <v>821</v>
      </c>
      <c r="Q48" s="1420">
        <f ca="1">J60</f>
        <v>28645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374554</v>
      </c>
      <c r="R49" s="1420" t="s">
        <v>818</v>
      </c>
    </row>
    <row r="50" spans="1:18" s="1384" customFormat="1" ht="13.5" thickBot="1">
      <c r="A50" s="976"/>
      <c r="B50" s="979"/>
      <c r="C50" s="980"/>
      <c r="D50" s="953"/>
      <c r="E50" s="1056" t="s">
        <v>697</v>
      </c>
      <c r="F50" s="1057">
        <f ca="1">F7</f>
        <v>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932949</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33.909999999999997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33.909999999999997</v>
      </c>
      <c r="K53" s="3635" t="s">
        <v>837</v>
      </c>
      <c r="L53" s="3636"/>
      <c r="O53" s="1418" t="s">
        <v>409</v>
      </c>
      <c r="P53" s="1419" t="s">
        <v>838</v>
      </c>
      <c r="Q53" s="1420">
        <f ca="1">Q47+Q48</f>
        <v>1672254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307134</v>
      </c>
      <c r="D56" s="1447"/>
      <c r="E56" s="1448"/>
      <c r="F56" s="1440"/>
      <c r="I56" s="1449" t="s">
        <v>842</v>
      </c>
      <c r="J56" s="1450" t="s">
        <v>3419</v>
      </c>
      <c r="K56" s="1421" t="s">
        <v>843</v>
      </c>
      <c r="L56" s="1424" t="str">
        <f ca="1">IF(L48&lt;J51,"——",L48-J51)</f>
        <v>——</v>
      </c>
      <c r="O56" s="1418" t="s">
        <v>403</v>
      </c>
      <c r="P56" s="1419" t="s">
        <v>817</v>
      </c>
      <c r="Q56" s="1420">
        <f ca="1">C40+J29</f>
        <v>1643609</v>
      </c>
      <c r="R56" s="1420" t="s">
        <v>818</v>
      </c>
    </row>
    <row r="57" spans="1:18" s="1384" customFormat="1" ht="24.75" thickBot="1">
      <c r="A57" s="1451"/>
      <c r="B57" s="950" t="s">
        <v>767</v>
      </c>
      <c r="C57" s="238">
        <f ca="1">C29</f>
        <v>374554</v>
      </c>
      <c r="D57" s="1452"/>
      <c r="E57" s="1453"/>
      <c r="F57" s="1454"/>
      <c r="I57" s="1455" t="s">
        <v>844</v>
      </c>
      <c r="J57" s="1456">
        <f ca="1">IF(OR(M47="住宅",J51&lt;L48,J56="是"),"——",J51-L48)</f>
        <v>15.090000000000003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6079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149822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28645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1643609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v>
      </c>
      <c r="D65" s="964" t="s">
        <v>743</v>
      </c>
      <c r="E65" s="950" t="s">
        <v>744</v>
      </c>
      <c r="F65" s="330">
        <f t="shared" ca="1" si="0"/>
        <v>1.5E-3</v>
      </c>
      <c r="I65" s="1462" t="s">
        <v>867</v>
      </c>
      <c r="J65" s="1463">
        <v>40</v>
      </c>
      <c r="K65" s="1463">
        <v>30</v>
      </c>
      <c r="L65" s="1463">
        <v>50</v>
      </c>
      <c r="M65" s="1465">
        <v>0.02</v>
      </c>
      <c r="O65" s="1418" t="s">
        <v>403</v>
      </c>
      <c r="P65" s="1419" t="s">
        <v>868</v>
      </c>
      <c r="Q65" s="1420">
        <f ca="1">C40+J29</f>
        <v>1643609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-6079</v>
      </c>
      <c r="D67" s="963" t="s">
        <v>753</v>
      </c>
      <c r="E67" s="968"/>
      <c r="F67" s="969"/>
      <c r="O67" s="1428" t="s">
        <v>405</v>
      </c>
      <c r="P67" s="1419" t="s">
        <v>850</v>
      </c>
      <c r="Q67" s="1466">
        <f ca="1">L51</f>
        <v>932949</v>
      </c>
      <c r="R67" s="1420" t="s">
        <v>870</v>
      </c>
    </row>
    <row r="68" spans="1:18" s="1384" customFormat="1" ht="16.5" thickBot="1">
      <c r="A68" s="947" t="s">
        <v>395</v>
      </c>
      <c r="B68" s="948" t="s">
        <v>774</v>
      </c>
      <c r="C68" s="301">
        <f ca="1">ROUND(C67*(1-((1+F70)/(1+F68))^F69)/(F68-F70),0)</f>
        <v>-104723</v>
      </c>
      <c r="D68" s="965" t="s">
        <v>758</v>
      </c>
      <c r="E68" s="950" t="s">
        <v>759</v>
      </c>
      <c r="F68" s="312">
        <f ca="1">F40</f>
        <v>4.4999999999999998E-2</v>
      </c>
      <c r="O68" s="1428" t="s">
        <v>406</v>
      </c>
      <c r="P68" s="1467" t="s">
        <v>871</v>
      </c>
      <c r="Q68" s="1420">
        <f ca="1">ROUND(Q69-Q70*Q71,0)</f>
        <v>43715</v>
      </c>
      <c r="R68" s="1420" t="s">
        <v>414</v>
      </c>
    </row>
    <row r="69" spans="1:18" s="1384" customFormat="1" ht="13.5" thickBot="1">
      <c r="A69" s="951"/>
      <c r="B69" s="952"/>
      <c r="C69" s="306"/>
      <c r="D69" s="970" t="s">
        <v>762</v>
      </c>
      <c r="E69" s="950" t="s">
        <v>763</v>
      </c>
      <c r="F69" s="333">
        <f ca="1">F41</f>
        <v>33.909999999999997</v>
      </c>
      <c r="O69" s="1428" t="s">
        <v>411</v>
      </c>
      <c r="P69" s="1467" t="s">
        <v>872</v>
      </c>
      <c r="Q69" s="1420">
        <f ca="1">C39</f>
        <v>59072</v>
      </c>
      <c r="R69" s="1420" t="s">
        <v>818</v>
      </c>
    </row>
    <row r="70" spans="1:18" s="1384" customFormat="1" ht="13.5" thickBot="1">
      <c r="A70" s="954"/>
      <c r="B70" s="955"/>
      <c r="C70" s="310"/>
      <c r="D70" s="966"/>
      <c r="E70" s="950" t="s">
        <v>766</v>
      </c>
      <c r="F70" s="1054"/>
      <c r="O70" s="1428" t="s">
        <v>412</v>
      </c>
      <c r="P70" s="1467" t="s">
        <v>873</v>
      </c>
      <c r="Q70" s="1420">
        <f ca="1">C13</f>
        <v>307134</v>
      </c>
      <c r="R70" s="1420" t="s">
        <v>818</v>
      </c>
    </row>
    <row r="71" spans="1:18" s="1384" customFormat="1" ht="13.5" thickBot="1">
      <c r="A71" s="971" t="s">
        <v>396</v>
      </c>
      <c r="B71" s="972" t="s">
        <v>776</v>
      </c>
      <c r="C71" s="336">
        <f ca="1">ROUND(C68/F71,0)</f>
        <v>-1461</v>
      </c>
      <c r="D71" s="973" t="s">
        <v>777</v>
      </c>
      <c r="E71" s="974" t="s">
        <v>778</v>
      </c>
      <c r="F71" s="339">
        <f ca="1">F43</f>
        <v>71.7</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15357</v>
      </c>
      <c r="D75" s="1384"/>
      <c r="E75" s="1384"/>
      <c r="F75" s="1384"/>
      <c r="K75" s="1402"/>
      <c r="L75" s="1384"/>
      <c r="O75" s="1418" t="s">
        <v>409</v>
      </c>
      <c r="P75" s="1419" t="s">
        <v>838</v>
      </c>
      <c r="Q75" s="1420">
        <f ca="1">Q65+Q66</f>
        <v>1643609</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v>
      </c>
    </row>
    <row r="80" spans="1:18">
      <c r="B80" s="340" t="s">
        <v>800</v>
      </c>
      <c r="C80" s="274">
        <f ca="1">ROUND(C75/C39,3)</f>
        <v>0.26</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39" t="s">
        <v>3361</v>
      </c>
      <c r="E2" s="3440"/>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167.22540000000001</v>
      </c>
      <c r="C2" s="1872" t="s">
        <v>1651</v>
      </c>
      <c r="D2" s="1873" t="s">
        <v>1652</v>
      </c>
      <c r="E2" s="2607">
        <f>SUM(E6:E13)</f>
        <v>71.7</v>
      </c>
      <c r="F2" s="2707"/>
      <c r="G2" s="1489"/>
      <c r="H2" s="1489"/>
      <c r="I2" s="1489"/>
      <c r="J2" s="1489"/>
      <c r="K2" s="1489"/>
      <c r="L2" s="1489"/>
      <c r="M2" s="1489"/>
      <c r="N2" s="1489"/>
      <c r="O2" s="1489"/>
      <c r="P2" s="1489"/>
      <c r="Q2" s="1489"/>
      <c r="R2" s="1489"/>
      <c r="S2" s="1489"/>
    </row>
    <row r="3" spans="1:22" ht="15.75">
      <c r="A3" s="1870" t="s">
        <v>686</v>
      </c>
      <c r="B3" s="2601">
        <f ca="1">ROUND(B2*10000/E2,0)</f>
        <v>23323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167.22540000000001</v>
      </c>
      <c r="C6" s="1872" t="s">
        <v>1651</v>
      </c>
      <c r="D6" s="2709"/>
      <c r="E6" s="2606">
        <f>IF(OR(A6=0,F6="否"),0,'数据-取费表'!K6+'数据-取费表'!S6)</f>
        <v>71.7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45400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45400</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45400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96"/>
      <c r="Q10" s="1343" t="str">
        <f t="shared" si="6"/>
        <v>土地使用年限（年）</v>
      </c>
      <c r="R10" s="701" t="s">
        <v>14</v>
      </c>
      <c r="S10" s="702">
        <f t="shared" si="0"/>
        <v>117</v>
      </c>
      <c r="T10" s="701" t="s">
        <v>14</v>
      </c>
      <c r="U10" s="702">
        <f t="shared" si="1"/>
        <v>117</v>
      </c>
      <c r="V10" s="701" t="s">
        <v>14</v>
      </c>
      <c r="W10" s="702">
        <f t="shared" si="2"/>
        <v>117</v>
      </c>
      <c r="X10" s="703"/>
      <c r="Y10" s="3608"/>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71.7</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96"/>
      <c r="Q10" s="1343" t="str">
        <f t="shared" si="6"/>
        <v>土地使用年限（年）</v>
      </c>
      <c r="R10" s="701" t="s">
        <v>14</v>
      </c>
      <c r="S10" s="702">
        <f t="shared" si="0"/>
        <v>117</v>
      </c>
      <c r="T10" s="701" t="s">
        <v>14</v>
      </c>
      <c r="U10" s="702">
        <f t="shared" si="1"/>
        <v>117</v>
      </c>
      <c r="V10" s="701" t="s">
        <v>14</v>
      </c>
      <c r="W10" s="702">
        <f t="shared" si="2"/>
        <v>117</v>
      </c>
      <c r="X10" s="703"/>
      <c r="Y10" s="3608"/>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71.7</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v>
      </c>
      <c r="C2" s="2145" t="s">
        <v>2074</v>
      </c>
      <c r="D2" s="2145" t="s">
        <v>2075</v>
      </c>
      <c r="E2" s="2612">
        <f ca="1">SUMIF(E6:E13,"&lt;&gt;#ref!",E6:E13)</f>
        <v>71.7</v>
      </c>
      <c r="F2" s="2793"/>
      <c r="G2" s="2793"/>
      <c r="H2" s="2793"/>
      <c r="I2" s="2793"/>
      <c r="J2" s="2793"/>
      <c r="K2" s="2793"/>
      <c r="L2" s="2793"/>
      <c r="M2" s="2793"/>
      <c r="N2" s="2793"/>
      <c r="O2" s="2793"/>
      <c r="P2" s="2793"/>
    </row>
    <row r="3" spans="1:16" ht="15.75">
      <c r="A3" s="2145" t="s">
        <v>2076</v>
      </c>
      <c r="B3" s="2602">
        <f ca="1">ROUND(B2*10000/E2,0)</f>
        <v>12692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v>
      </c>
      <c r="C6" s="2145" t="s">
        <v>2074</v>
      </c>
      <c r="D6" s="2793"/>
      <c r="E6" s="2612">
        <f ca="1">SUMIF(INDIRECT("'"&amp;A6&amp;"'"&amp;"!C:C"),"建筑面积",INDIRECT("'"&amp;A6&amp;"'"&amp;"!D:D"))</f>
        <v>71.7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8" sqref="C8"/>
    </sheetView>
  </sheetViews>
  <sheetFormatPr defaultColWidth="11.5" defaultRowHeight="14.25"/>
  <cols>
    <col min="1" max="1" width="18.75" style="3446" customWidth="1"/>
    <col min="2" max="2" width="14.375" style="3446" customWidth="1"/>
    <col min="3" max="16384" width="11.5" style="3446"/>
  </cols>
  <sheetData>
    <row r="1" spans="1:14">
      <c r="A1" s="3737" t="s">
        <v>3397</v>
      </c>
      <c r="C1" s="3445">
        <v>45352.333831018521</v>
      </c>
      <c r="D1" s="3445">
        <v>45323.333831018521</v>
      </c>
      <c r="E1" s="3445">
        <v>45292.333831018521</v>
      </c>
      <c r="F1" s="3445">
        <v>45261.333831018521</v>
      </c>
      <c r="G1" s="3445">
        <v>45231.333831018521</v>
      </c>
      <c r="H1" s="3445">
        <v>45200.333831018521</v>
      </c>
      <c r="I1" s="3445">
        <v>45170.333831018521</v>
      </c>
      <c r="J1" s="3445">
        <v>45139.333831018521</v>
      </c>
      <c r="K1" s="3445">
        <v>45108.333831018521</v>
      </c>
      <c r="L1" s="3445">
        <v>45078.333831018521</v>
      </c>
      <c r="M1" s="3445">
        <v>45047.333831018521</v>
      </c>
      <c r="N1" s="3445">
        <v>45017.333831018521</v>
      </c>
    </row>
    <row r="2" spans="1:14">
      <c r="A2" s="3737"/>
      <c r="C2" s="3446" t="s">
        <v>3398</v>
      </c>
      <c r="D2" s="3446" t="s">
        <v>3398</v>
      </c>
      <c r="E2" s="3446" t="s">
        <v>3398</v>
      </c>
      <c r="F2" s="3446" t="s">
        <v>3398</v>
      </c>
      <c r="G2" s="3446" t="s">
        <v>3398</v>
      </c>
      <c r="H2" s="3446" t="s">
        <v>3398</v>
      </c>
      <c r="I2" s="3446" t="s">
        <v>3398</v>
      </c>
      <c r="J2" s="3446" t="s">
        <v>3398</v>
      </c>
      <c r="K2" s="3446" t="s">
        <v>3398</v>
      </c>
      <c r="L2" s="3446" t="s">
        <v>3398</v>
      </c>
      <c r="M2" s="3446" t="s">
        <v>3398</v>
      </c>
      <c r="N2" s="3446" t="s">
        <v>3398</v>
      </c>
    </row>
    <row r="3" spans="1:14">
      <c r="A3" s="3446" t="s">
        <v>3399</v>
      </c>
      <c r="B3" s="3446">
        <f>ROUND(AVERAGE(C3:N3),2)</f>
        <v>90.81</v>
      </c>
      <c r="C3" s="3446">
        <v>90.64</v>
      </c>
      <c r="D3" s="3446">
        <v>90.64</v>
      </c>
      <c r="E3" s="3446">
        <v>90.64</v>
      </c>
      <c r="F3" s="3446">
        <v>90.64</v>
      </c>
      <c r="G3" s="3446">
        <v>90.64</v>
      </c>
      <c r="H3" s="3446">
        <v>90.64</v>
      </c>
      <c r="I3" s="3446">
        <v>90.64</v>
      </c>
      <c r="J3" s="3446">
        <v>98.11</v>
      </c>
      <c r="K3" s="3446">
        <v>92.48</v>
      </c>
      <c r="L3" s="3446">
        <v>85.57</v>
      </c>
      <c r="M3" s="3446">
        <v>85.29</v>
      </c>
      <c r="N3" s="3446">
        <v>93.74</v>
      </c>
    </row>
    <row r="4" spans="1:14">
      <c r="A4" s="3446" t="s">
        <v>3399</v>
      </c>
      <c r="B4" s="3446">
        <f t="shared" ref="B4:B6" si="0">ROUND(AVERAGE(C4:N4),2)</f>
        <v>97.49</v>
      </c>
      <c r="C4" s="3446">
        <v>96.24</v>
      </c>
      <c r="D4" s="3446">
        <v>96.24</v>
      </c>
      <c r="E4" s="3446">
        <v>96.24</v>
      </c>
      <c r="F4" s="3446">
        <v>96.24</v>
      </c>
      <c r="G4" s="3446">
        <v>96.24</v>
      </c>
      <c r="H4" s="3446">
        <v>96.24</v>
      </c>
      <c r="I4" s="3446">
        <v>96.24</v>
      </c>
      <c r="J4" s="3446">
        <v>99.92</v>
      </c>
      <c r="K4" s="3446">
        <v>99.63</v>
      </c>
      <c r="L4" s="3446">
        <v>99.2</v>
      </c>
      <c r="M4" s="3446">
        <v>98.89</v>
      </c>
      <c r="N4" s="3446">
        <v>98.6</v>
      </c>
    </row>
    <row r="5" spans="1:14">
      <c r="A5" s="3446" t="s">
        <v>3399</v>
      </c>
      <c r="B5" s="3446">
        <f t="shared" si="0"/>
        <v>94.3</v>
      </c>
      <c r="C5" s="3446">
        <v>91.58</v>
      </c>
      <c r="D5" s="3446">
        <v>91.01</v>
      </c>
      <c r="E5" s="3446">
        <v>92.06</v>
      </c>
      <c r="F5" s="3446">
        <v>95.74</v>
      </c>
      <c r="G5" s="3446">
        <v>97.73</v>
      </c>
      <c r="H5" s="3446">
        <v>98.1</v>
      </c>
      <c r="I5" s="3446">
        <v>98.07</v>
      </c>
      <c r="J5" s="3446">
        <v>94.94</v>
      </c>
      <c r="K5" s="3446">
        <v>92.95</v>
      </c>
      <c r="L5" s="3446">
        <v>92.78</v>
      </c>
      <c r="M5" s="3446">
        <v>94.58</v>
      </c>
      <c r="N5" s="3446">
        <v>92.05</v>
      </c>
    </row>
    <row r="6" spans="1:14">
      <c r="A6" s="3446" t="s">
        <v>3399</v>
      </c>
      <c r="B6" s="3446">
        <f t="shared" si="0"/>
        <v>97.65</v>
      </c>
      <c r="C6" s="3446">
        <v>97.65</v>
      </c>
      <c r="D6" s="3446">
        <v>97.65</v>
      </c>
      <c r="E6" s="3446">
        <v>97.65</v>
      </c>
      <c r="F6" s="3446">
        <v>97.65</v>
      </c>
      <c r="G6" s="3446">
        <v>97.65</v>
      </c>
      <c r="H6" s="3446">
        <v>97.65</v>
      </c>
      <c r="I6" s="3446">
        <v>97.65</v>
      </c>
      <c r="J6" s="3446" t="s">
        <v>633</v>
      </c>
      <c r="K6" s="3446" t="s">
        <v>633</v>
      </c>
      <c r="L6" s="3446" t="s">
        <v>633</v>
      </c>
      <c r="M6" s="3446" t="s">
        <v>633</v>
      </c>
      <c r="N6" s="3446" t="s">
        <v>633</v>
      </c>
    </row>
    <row r="7" spans="1:14">
      <c r="A7" s="3446" t="s">
        <v>3400</v>
      </c>
      <c r="C7" s="3446" t="s">
        <v>633</v>
      </c>
      <c r="D7" s="3446" t="s">
        <v>633</v>
      </c>
      <c r="E7" s="3446" t="s">
        <v>633</v>
      </c>
      <c r="F7" s="3446" t="s">
        <v>633</v>
      </c>
      <c r="G7" s="3446" t="s">
        <v>633</v>
      </c>
      <c r="H7" s="3446" t="s">
        <v>633</v>
      </c>
      <c r="I7" s="3446" t="s">
        <v>633</v>
      </c>
      <c r="J7" s="3446" t="s">
        <v>633</v>
      </c>
      <c r="K7" s="3446" t="s">
        <v>633</v>
      </c>
      <c r="L7" s="3446" t="s">
        <v>633</v>
      </c>
      <c r="M7" s="3446" t="s">
        <v>633</v>
      </c>
      <c r="N7" s="3446" t="s">
        <v>633</v>
      </c>
    </row>
    <row r="13" spans="1:14">
      <c r="A13" s="3446" t="s">
        <v>3414</v>
      </c>
      <c r="B13" s="3446" t="s">
        <v>3415</v>
      </c>
      <c r="C13" s="3446">
        <v>76.61</v>
      </c>
      <c r="D13" s="3447">
        <v>1789890</v>
      </c>
      <c r="E13" s="3446">
        <f>ROUND(D13/C13,0)</f>
        <v>23364</v>
      </c>
    </row>
    <row r="17" spans="4:6">
      <c r="E17" s="3446" t="s">
        <v>3420</v>
      </c>
      <c r="F17" s="3446" t="s">
        <v>3421</v>
      </c>
    </row>
    <row r="19" spans="4:6">
      <c r="D19" s="3446">
        <v>175</v>
      </c>
      <c r="E19" s="3446">
        <v>68.58</v>
      </c>
      <c r="F19" s="3446">
        <f>ROUND(D19*10000/E19,0)</f>
        <v>25518</v>
      </c>
    </row>
    <row r="23" spans="4:6">
      <c r="D23" s="3446">
        <v>176</v>
      </c>
      <c r="E23" s="3446">
        <v>71.7</v>
      </c>
      <c r="F23" s="3446">
        <f>ROUND(D23*10000/E23,0)</f>
        <v>24547</v>
      </c>
    </row>
    <row r="27" spans="4:6">
      <c r="D27" s="3446">
        <v>175</v>
      </c>
      <c r="E27" s="3446">
        <v>71.7</v>
      </c>
      <c r="F27" s="3446">
        <f>ROUND(D27*10000/E27,0)</f>
        <v>24407</v>
      </c>
    </row>
    <row r="32" spans="4:6">
      <c r="D32" s="3446">
        <v>179.9</v>
      </c>
      <c r="E32" s="3446">
        <v>68.069999999999993</v>
      </c>
      <c r="F32" s="3446">
        <f>ROUND(D32*10000/E32,0)</f>
        <v>26429</v>
      </c>
    </row>
    <row r="41" spans="4:6">
      <c r="D41" s="3446">
        <v>126</v>
      </c>
      <c r="E41" s="3446">
        <v>53</v>
      </c>
      <c r="F41" s="3446">
        <f>ROUND(D41*10000/E41,0)</f>
        <v>23774</v>
      </c>
    </row>
  </sheetData>
  <mergeCells count="1">
    <mergeCell ref="A1:A2"/>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D69" sqref="C61:D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v>
      </c>
      <c r="C2" s="1999" t="s">
        <v>1935</v>
      </c>
      <c r="D2" s="2000" t="s">
        <v>1936</v>
      </c>
      <c r="E2" s="3418"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19123</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12692</v>
      </c>
      <c r="C3" s="1999" t="s">
        <v>1941</v>
      </c>
      <c r="D3" s="2000" t="s">
        <v>1942</v>
      </c>
      <c r="E3" s="3416" t="s">
        <v>3385</v>
      </c>
      <c r="F3" s="2004" t="s">
        <v>3386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15073</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12739</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13214</v>
      </c>
      <c r="D5" s="1339">
        <f>ROUND(C6*C17+C20,0)</f>
        <v>12584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11235</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12600</v>
      </c>
      <c r="D6" s="2017"/>
      <c r="E6" s="2018"/>
      <c r="F6" s="2018"/>
      <c r="G6" s="2019"/>
      <c r="H6" s="2019"/>
      <c r="I6" s="2019"/>
      <c r="J6" s="2020"/>
      <c r="K6" s="1384"/>
      <c r="L6" s="2003" t="s">
        <v>1951</v>
      </c>
      <c r="M6" s="864">
        <f>SUMPRODUCT((区片价!B127:B189=I2)*(区片价!C3:G3=E2)*(区片价!C127:G189))</f>
        <v>12600</v>
      </c>
      <c r="N6" s="866">
        <f>SUMPRODUCT((因素修正幅度!B127:B189=I2)*(因素修正幅度!C3:G3=E2)*(因素修正幅度!C127:G189))</f>
        <v>0.13</v>
      </c>
      <c r="O6" s="1119"/>
      <c r="P6" s="1119"/>
      <c r="Q6" s="1119"/>
      <c r="R6" s="1212">
        <v>5</v>
      </c>
      <c r="S6" s="3357">
        <f>ROUND(SUMPRODUCT((B106:B110=R6)*(C105:N105=G2)*(C106:N110)),4)</f>
        <v>0.84799999999999998</v>
      </c>
      <c r="T6" s="3357">
        <f t="shared" si="0"/>
        <v>10797</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5"/>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44"/>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4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9"/>
      <c r="AE11" s="2789"/>
      <c r="AF11" s="2789"/>
      <c r="AG11" s="2789"/>
      <c r="AH11" s="2789"/>
      <c r="AI11" s="2789"/>
      <c r="AJ11" s="2790"/>
    </row>
    <row r="12" spans="1:36" ht="25.5" thickBot="1">
      <c r="A12" s="3300" t="s">
        <v>3241</v>
      </c>
      <c r="B12" s="3301" t="s">
        <v>3242</v>
      </c>
      <c r="C12" s="3302">
        <v>1.05</v>
      </c>
      <c r="D12" s="3303" t="s">
        <v>3243</v>
      </c>
      <c r="E12" s="3304" t="s">
        <v>3244</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9"/>
      <c r="AE12" s="2789"/>
      <c r="AF12" s="2789"/>
      <c r="AG12" s="2789"/>
      <c r="AH12" s="2789"/>
      <c r="AI12" s="2789"/>
      <c r="AJ12" s="2790"/>
    </row>
    <row r="13" spans="1:36" ht="15.75" thickBot="1">
      <c r="A13" s="3300" t="s">
        <v>3245</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9"/>
      <c r="AE13" s="2789"/>
      <c r="AF13" s="2789"/>
      <c r="AG13" s="2789"/>
      <c r="AH13" s="2789"/>
      <c r="AI13" s="2789"/>
      <c r="AJ13" s="2790"/>
    </row>
    <row r="14" spans="1:36" ht="15">
      <c r="A14" s="3294"/>
      <c r="B14" s="2040" t="s">
        <v>1985</v>
      </c>
      <c r="C14" s="2041"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9"/>
      <c r="AE14" s="2789"/>
      <c r="AF14" s="2789"/>
      <c r="AG14" s="2789"/>
      <c r="AH14" s="2789"/>
      <c r="AI14" s="2789"/>
      <c r="AJ14" s="2790"/>
    </row>
    <row r="15" spans="1:36" ht="15">
      <c r="A15" s="3294"/>
      <c r="B15" s="2042"/>
      <c r="C15" s="2043"/>
      <c r="D15" s="2044"/>
      <c r="E15" s="2045"/>
      <c r="F15" s="3309" t="s">
        <v>3247</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9"/>
      <c r="AE15" s="2789"/>
      <c r="AF15" s="2789"/>
      <c r="AG15" s="2789"/>
      <c r="AH15" s="2789"/>
      <c r="AI15" s="2789"/>
      <c r="AJ15" s="2790"/>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9"/>
      <c r="AE16" s="2789"/>
      <c r="AF16" s="2789"/>
      <c r="AG16" s="2789"/>
      <c r="AH16" s="2789"/>
      <c r="AI16" s="2789"/>
      <c r="AJ16" s="2790"/>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10"/>
      <c r="C18" s="3324"/>
      <c r="D18" s="3319" t="s">
        <v>3251</v>
      </c>
      <c r="E18" s="3325"/>
      <c r="F18" s="3320" t="s">
        <v>3254</v>
      </c>
      <c r="G18" s="3324">
        <f>ROUND(1-(1/(POWER(1+G24,E18))),4)</f>
        <v>0</v>
      </c>
      <c r="H18" s="3320" t="s">
        <v>3256</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1"/>
      <c r="B19" s="3332"/>
      <c r="C19" s="3333"/>
      <c r="D19" s="3333" t="s">
        <v>3252</v>
      </c>
      <c r="E19" s="3334"/>
      <c r="F19" s="3335" t="s">
        <v>3255</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3257</v>
      </c>
      <c r="B20" s="167" t="s">
        <v>1994</v>
      </c>
      <c r="C20" s="3321">
        <f>ROUND(IF(F21="与级别开发程度一致",0,(G21-E21)/C21),0)</f>
        <v>-16</v>
      </c>
      <c r="D20" s="3337" t="s">
        <v>1998</v>
      </c>
      <c r="E20" s="3338"/>
      <c r="F20" s="3755" t="s">
        <v>1995</v>
      </c>
      <c r="G20" s="3756"/>
      <c r="H20" s="3322" t="s">
        <v>3389</v>
      </c>
      <c r="I20" s="3322" t="s">
        <v>3390</v>
      </c>
      <c r="J20" s="3323" t="s">
        <v>3391</v>
      </c>
      <c r="K20" s="2047" t="s">
        <v>3392</v>
      </c>
      <c r="L20" s="2047" t="s">
        <v>3393</v>
      </c>
      <c r="M20" s="2047" t="s">
        <v>3394</v>
      </c>
      <c r="N20" s="2047" t="s">
        <v>3395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45400</v>
      </c>
      <c r="H23" s="3339" t="s">
        <v>3258</v>
      </c>
      <c r="I23" s="3340" t="str">
        <f>IF(H23="季度增幅（自定义）",SUMIF(N25:N28,E2,O25:O28),"")</f>
        <v/>
      </c>
      <c r="J23" s="3442" t="s">
        <v>3396</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0.89910000000000001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33.909999999999997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v>
      </c>
      <c r="D30" s="2083"/>
      <c r="E30" s="2046"/>
      <c r="F30" s="2084"/>
      <c r="G30" s="2046"/>
      <c r="H30" s="2046"/>
      <c r="I30" s="2046"/>
      <c r="J30" s="2085"/>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70">
        <f>ROUND($E$24*(1+M31),3)</f>
        <v>5.3999999999999999E-2</v>
      </c>
      <c r="N32" s="2570">
        <f>ROUND($E$24*(1+N31),3)</f>
        <v>5.1999999999999998E-2</v>
      </c>
      <c r="O32" s="2570">
        <f>ROUND($E$24*(1+O31),3)</f>
        <v>0.05</v>
      </c>
      <c r="P32" s="2570">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12733</v>
      </c>
      <c r="D33" s="2098">
        <f>'数据-基础表'!I13</f>
        <v>71.7</v>
      </c>
      <c r="E33" s="773">
        <f>ROUND(C33*D33/10000,0)</f>
        <v>91</v>
      </c>
      <c r="F33" s="3342" t="s">
        <v>3262</v>
      </c>
      <c r="G33" s="2099"/>
      <c r="H33" s="2099"/>
      <c r="I33" s="2099"/>
      <c r="J33" s="2100"/>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3183</v>
      </c>
      <c r="D34" s="2103"/>
      <c r="E34" s="773">
        <f>ROUND(IF(B25="楼层修正",SUM(V2:V16)*M40,C34*D34/10000),0)</f>
        <v>0</v>
      </c>
      <c r="F34" s="2104" t="s">
        <v>2032</v>
      </c>
      <c r="G34" s="2105"/>
      <c r="H34" s="2105"/>
      <c r="I34" s="2105"/>
      <c r="J34" s="2106"/>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3267</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7275</v>
      </c>
      <c r="D37" s="2098"/>
      <c r="E37" s="171">
        <f>ROUND(C37*D37/10000,0)</f>
        <v>0</v>
      </c>
      <c r="F37" s="171">
        <f>SUMIF(修正!A57:A68,G2,修正!B57:B68)</f>
        <v>0.6</v>
      </c>
      <c r="G37" s="171">
        <f>ROUND(IF(E2="工业",C37*$M$42,C37*$M$41),0)</f>
        <v>1819</v>
      </c>
      <c r="H37" s="171">
        <f>D37</f>
        <v>0</v>
      </c>
      <c r="I37" s="171">
        <f>ROUND(G37*H37/10000,0)</f>
        <v>0</v>
      </c>
      <c r="J37" s="3012"/>
      <c r="K37" s="3355" t="s">
        <v>3268</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4"/>
      <c r="B39" s="2041" t="s">
        <v>3261</v>
      </c>
      <c r="C39" s="175">
        <f>ROUND(D5*C22*C23*C24*C28*F39,0)</f>
        <v>3031</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3031</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3271</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1.0407999999999999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0</v>
      </c>
      <c r="E61" s="744">
        <f>ROUND(SUM(D61:D69),4)</f>
        <v>4.0800000000000003E-2</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3407</v>
      </c>
      <c r="D62" s="1065">
        <f t="shared" si="12"/>
        <v>1.6899999999999998E-2</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3271</v>
      </c>
      <c r="B63" s="2134">
        <f>估价对象房地状况!C19</f>
        <v>0</v>
      </c>
      <c r="C63" s="2044" t="s">
        <v>3406</v>
      </c>
      <c r="D63" s="1065">
        <f t="shared" si="12"/>
        <v>0</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3.2000000000000002E-3</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3408</v>
      </c>
      <c r="D65" s="1065">
        <f t="shared" si="12"/>
        <v>-3.2000000000000002E-3</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3.8999999999999998E-3</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3409</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4.4999999999999997E-3</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3271</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3272</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3275</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3279</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3281</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1" t="s">
        <v>3296</v>
      </c>
      <c r="B103" s="3751"/>
      <c r="C103" s="3751"/>
      <c r="D103" s="3751"/>
      <c r="E103" s="3751"/>
      <c r="F103" s="3751"/>
      <c r="G103" s="3751"/>
      <c r="H103" s="3751"/>
      <c r="I103" s="3751"/>
      <c r="J103" s="3751"/>
      <c r="K103" s="3386"/>
      <c r="L103" s="3386"/>
      <c r="M103" s="3386"/>
      <c r="N103" s="3386"/>
    </row>
    <row r="104" spans="1:14">
      <c r="A104" s="3752" t="s">
        <v>3297</v>
      </c>
      <c r="B104" s="3752" t="s">
        <v>3298</v>
      </c>
      <c r="C104" s="3387" t="s">
        <v>3299</v>
      </c>
      <c r="D104" s="3388"/>
      <c r="E104" s="3388"/>
      <c r="F104" s="3388"/>
      <c r="G104" s="3388"/>
      <c r="H104" s="3388"/>
      <c r="I104" s="3388"/>
      <c r="J104" s="3389"/>
      <c r="K104" s="3390"/>
      <c r="L104" s="3390"/>
      <c r="M104" s="3390"/>
      <c r="N104" s="3390"/>
    </row>
    <row r="105" spans="1:14">
      <c r="A105" s="3752"/>
      <c r="B105" s="3752"/>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38"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9"/>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1" t="s">
        <v>3313</v>
      </c>
      <c r="B113" s="3741"/>
      <c r="C113" s="3741"/>
      <c r="D113" s="3741"/>
      <c r="E113" s="3741"/>
      <c r="F113" s="3741"/>
      <c r="G113" s="3741"/>
      <c r="H113" s="3741"/>
      <c r="I113" s="3741"/>
      <c r="J113" s="374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2.5</v>
      </c>
      <c r="C116" s="3396" t="s">
        <v>3315</v>
      </c>
      <c r="D116" s="3397">
        <f>SUMPRODUCT((A118:A122=F116)*(B117:M117=H116)*B118:M122)</f>
        <v>0.90600000000000003</v>
      </c>
      <c r="E116" s="2000" t="s">
        <v>3316</v>
      </c>
      <c r="F116" s="3398" t="str">
        <f>E2</f>
        <v>办公</v>
      </c>
      <c r="G116" s="2000" t="s">
        <v>3317</v>
      </c>
      <c r="H116" s="3398" t="str">
        <f>G2</f>
        <v>六级</v>
      </c>
      <c r="I116" s="2000"/>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3331</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3332</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2615</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29067</v>
      </c>
      <c r="C2" s="2" t="s">
        <v>106</v>
      </c>
      <c r="D2" s="199"/>
      <c r="E2" s="199"/>
      <c r="F2" s="199"/>
      <c r="G2" s="199"/>
    </row>
    <row r="3" spans="1:7" s="200" customFormat="1" ht="18" customHeight="1" thickBot="1">
      <c r="A3" s="203" t="s">
        <v>58</v>
      </c>
      <c r="B3" s="204">
        <f ca="1">ROUND(B2*10000/'数据-汇总表'!E3,0)</f>
        <v>4053975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71.7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1.4E-3</v>
      </c>
      <c r="D44" s="238"/>
      <c r="E44" s="238"/>
      <c r="F44" s="239"/>
      <c r="G44" s="3634"/>
    </row>
    <row r="45" spans="1:7" s="214" customFormat="1" ht="13.5" customHeight="1">
      <c r="A45" s="777" t="s">
        <v>341</v>
      </c>
      <c r="B45" s="244" t="s">
        <v>85</v>
      </c>
      <c r="C45" s="245">
        <f>C46</f>
        <v>4</v>
      </c>
      <c r="D45" s="235">
        <f>C47</f>
        <v>4.4999999999999997E-3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29067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33" zoomScale="80" zoomScaleNormal="80" workbookViewId="0">
      <selection activeCell="F150" sqref="F15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69" t="s">
        <v>2842</v>
      </c>
      <c r="B1" s="3769"/>
      <c r="C1" s="3769"/>
      <c r="D1" s="3769"/>
      <c r="E1" s="3769"/>
      <c r="F1" s="3769"/>
      <c r="G1" s="3770"/>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3" customFormat="1">
      <c r="A3" s="3787" t="s">
        <v>2869</v>
      </c>
      <c r="B3" s="3788"/>
      <c r="C3" s="3789" t="s">
        <v>2814</v>
      </c>
      <c r="D3" s="3789" t="s">
        <v>2870</v>
      </c>
      <c r="E3" s="3789" t="s">
        <v>2816</v>
      </c>
      <c r="F3" s="3789" t="s">
        <v>2871</v>
      </c>
      <c r="G3" s="3807"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90"/>
      <c r="B4" s="3791" t="s">
        <v>2875</v>
      </c>
      <c r="C4" s="3791" t="s">
        <v>2876</v>
      </c>
      <c r="D4" s="3791" t="s">
        <v>2876</v>
      </c>
      <c r="E4" s="3791" t="s">
        <v>2876</v>
      </c>
      <c r="F4" s="3792" t="s">
        <v>2876</v>
      </c>
      <c r="G4" s="3808"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hidden="1">
      <c r="A5" s="3793" t="s">
        <v>2843</v>
      </c>
      <c r="B5" s="3794" t="s">
        <v>2857</v>
      </c>
      <c r="C5" s="3794">
        <v>34550</v>
      </c>
      <c r="D5" s="3794">
        <v>34470</v>
      </c>
      <c r="E5" s="3794">
        <v>34330</v>
      </c>
      <c r="F5" s="3794">
        <v>13400</v>
      </c>
      <c r="G5" s="3802">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hidden="1" thickBot="1">
      <c r="A6" s="3795" t="s">
        <v>144</v>
      </c>
      <c r="B6" s="3795" t="s">
        <v>2872</v>
      </c>
      <c r="C6" s="3795">
        <v>36990</v>
      </c>
      <c r="D6" s="3795">
        <v>36850</v>
      </c>
      <c r="E6" s="3795">
        <v>36700</v>
      </c>
      <c r="F6" s="3795">
        <v>14590</v>
      </c>
      <c r="G6" s="3803">
        <v>27450</v>
      </c>
      <c r="H6" s="3230"/>
      <c r="I6" s="3235"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hidden="1">
      <c r="A7" s="3795" t="s">
        <v>144</v>
      </c>
      <c r="B7" s="3796" t="s">
        <v>137</v>
      </c>
      <c r="C7" s="3795">
        <v>34850</v>
      </c>
      <c r="D7" s="3795">
        <v>34690</v>
      </c>
      <c r="E7" s="3795">
        <v>34550</v>
      </c>
      <c r="F7" s="3795">
        <v>14360</v>
      </c>
      <c r="G7" s="3803">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hidden="1" thickBot="1">
      <c r="A8" s="3795" t="s">
        <v>144</v>
      </c>
      <c r="B8" s="3795" t="s">
        <v>145</v>
      </c>
      <c r="C8" s="3795">
        <v>32630</v>
      </c>
      <c r="D8" s="3795">
        <v>32510</v>
      </c>
      <c r="E8" s="3795">
        <v>32420</v>
      </c>
      <c r="F8" s="3795">
        <v>13300</v>
      </c>
      <c r="G8" s="3803">
        <v>24010</v>
      </c>
      <c r="H8" s="3230"/>
      <c r="J8" s="3232" t="s">
        <v>168</v>
      </c>
      <c r="K8" s="3232" t="s">
        <v>169</v>
      </c>
      <c r="L8" s="3231" t="s">
        <v>170</v>
      </c>
      <c r="M8" s="3231" t="s">
        <v>171</v>
      </c>
      <c r="N8" s="3231" t="s">
        <v>172</v>
      </c>
      <c r="O8" s="3231" t="s">
        <v>173</v>
      </c>
      <c r="P8" s="3231" t="s">
        <v>2893</v>
      </c>
      <c r="Q8" s="3231" t="s">
        <v>174</v>
      </c>
      <c r="R8" s="3231" t="s">
        <v>2894</v>
      </c>
      <c r="S8" s="3231" t="s">
        <v>2895</v>
      </c>
      <c r="T8" s="3236" t="s">
        <v>2896</v>
      </c>
    </row>
    <row r="9" spans="1:20" ht="12" hidden="1" thickBot="1">
      <c r="A9" s="3797" t="s">
        <v>144</v>
      </c>
      <c r="B9" s="3798" t="s">
        <v>154</v>
      </c>
      <c r="C9" s="3799">
        <v>36370</v>
      </c>
      <c r="D9" s="3799">
        <v>36210</v>
      </c>
      <c r="E9" s="3799">
        <v>36050</v>
      </c>
      <c r="F9" s="3799"/>
      <c r="G9" s="3805">
        <v>26740</v>
      </c>
      <c r="H9" s="3230"/>
      <c r="J9" s="3232" t="s">
        <v>175</v>
      </c>
      <c r="K9" s="3232" t="s">
        <v>176</v>
      </c>
      <c r="L9" s="3231" t="s">
        <v>177</v>
      </c>
      <c r="M9" s="3231" t="s">
        <v>178</v>
      </c>
      <c r="N9" s="3231" t="s">
        <v>179</v>
      </c>
      <c r="O9" s="3231" t="s">
        <v>180</v>
      </c>
      <c r="P9" s="3231" t="s">
        <v>2897</v>
      </c>
      <c r="Q9" s="3231" t="s">
        <v>182</v>
      </c>
      <c r="R9" s="3231" t="s">
        <v>183</v>
      </c>
      <c r="S9" s="3231" t="s">
        <v>200</v>
      </c>
    </row>
    <row r="10" spans="1:20" hidden="1">
      <c r="A10" s="3793" t="s">
        <v>184</v>
      </c>
      <c r="B10" s="3794" t="s">
        <v>2858</v>
      </c>
      <c r="C10" s="3795">
        <v>32350</v>
      </c>
      <c r="D10" s="3795">
        <v>31430</v>
      </c>
      <c r="E10" s="3795">
        <v>31320</v>
      </c>
      <c r="F10" s="3795">
        <v>10850</v>
      </c>
      <c r="G10" s="3803">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hidden="1">
      <c r="A11" s="3795" t="s">
        <v>184</v>
      </c>
      <c r="B11" s="3796" t="s">
        <v>128</v>
      </c>
      <c r="C11" s="3795">
        <v>31590</v>
      </c>
      <c r="D11" s="3795">
        <v>29490</v>
      </c>
      <c r="E11" s="3795">
        <v>28700</v>
      </c>
      <c r="F11" s="3795">
        <v>10410</v>
      </c>
      <c r="G11" s="3803">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hidden="1">
      <c r="A12" s="3795" t="s">
        <v>184</v>
      </c>
      <c r="B12" s="3796" t="s">
        <v>111</v>
      </c>
      <c r="C12" s="3795">
        <v>29640</v>
      </c>
      <c r="D12" s="3795">
        <v>27550</v>
      </c>
      <c r="E12" s="3795">
        <v>28010</v>
      </c>
      <c r="F12" s="3795">
        <v>8730</v>
      </c>
      <c r="G12" s="3803">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hidden="1">
      <c r="A13" s="3795" t="s">
        <v>184</v>
      </c>
      <c r="B13" s="3796" t="s">
        <v>146</v>
      </c>
      <c r="C13" s="3795">
        <v>29680</v>
      </c>
      <c r="D13" s="3795">
        <v>27660</v>
      </c>
      <c r="E13" s="3795">
        <v>28210</v>
      </c>
      <c r="F13" s="3795">
        <v>9590</v>
      </c>
      <c r="G13" s="3803">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hidden="1">
      <c r="A14" s="3795" t="s">
        <v>184</v>
      </c>
      <c r="B14" s="3796" t="s">
        <v>155</v>
      </c>
      <c r="C14" s="3795">
        <v>30520</v>
      </c>
      <c r="D14" s="3795">
        <v>29510</v>
      </c>
      <c r="E14" s="3795">
        <v>29400</v>
      </c>
      <c r="F14" s="3795">
        <v>9630</v>
      </c>
      <c r="G14" s="3803">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hidden="1">
      <c r="A15" s="3795" t="s">
        <v>184</v>
      </c>
      <c r="B15" s="3796" t="s">
        <v>162</v>
      </c>
      <c r="C15" s="3795">
        <v>29090</v>
      </c>
      <c r="D15" s="3795">
        <v>27590</v>
      </c>
      <c r="E15" s="3795">
        <v>28120</v>
      </c>
      <c r="F15" s="3795">
        <v>9110</v>
      </c>
      <c r="G15" s="3803">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hidden="1">
      <c r="A16" s="3795" t="s">
        <v>184</v>
      </c>
      <c r="B16" s="3796" t="s">
        <v>168</v>
      </c>
      <c r="C16" s="3795">
        <v>26790</v>
      </c>
      <c r="D16" s="3795">
        <v>30370</v>
      </c>
      <c r="E16" s="3795">
        <v>30240</v>
      </c>
      <c r="F16" s="3795">
        <v>11590</v>
      </c>
      <c r="G16" s="3803">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hidden="1" customHeight="1">
      <c r="A17" s="3795" t="s">
        <v>184</v>
      </c>
      <c r="B17" s="3796" t="s">
        <v>175</v>
      </c>
      <c r="C17" s="3795">
        <v>29180</v>
      </c>
      <c r="D17" s="3795">
        <v>27620</v>
      </c>
      <c r="E17" s="3795">
        <v>28180</v>
      </c>
      <c r="F17" s="3795">
        <v>10790</v>
      </c>
      <c r="G17" s="3803">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hidden="1" customHeight="1">
      <c r="A18" s="3795" t="s">
        <v>184</v>
      </c>
      <c r="B18" s="3796" t="s">
        <v>185</v>
      </c>
      <c r="C18" s="3795">
        <v>26840</v>
      </c>
      <c r="D18" s="3795">
        <v>28930</v>
      </c>
      <c r="E18" s="3795">
        <v>28820</v>
      </c>
      <c r="F18" s="3795"/>
      <c r="G18" s="3803">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hidden="1" customHeight="1">
      <c r="A19" s="3795" t="s">
        <v>184</v>
      </c>
      <c r="B19" s="3796" t="s">
        <v>194</v>
      </c>
      <c r="C19" s="3795">
        <v>27750</v>
      </c>
      <c r="D19" s="3795">
        <v>26680</v>
      </c>
      <c r="E19" s="3795">
        <v>26590</v>
      </c>
      <c r="F19" s="3795"/>
      <c r="G19" s="3803">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hidden="1" customHeight="1">
      <c r="A20" s="3795" t="s">
        <v>184</v>
      </c>
      <c r="B20" s="3796" t="s">
        <v>201</v>
      </c>
      <c r="C20" s="3795">
        <v>27050</v>
      </c>
      <c r="D20" s="3795">
        <v>29010</v>
      </c>
      <c r="E20" s="3795">
        <v>28910</v>
      </c>
      <c r="F20" s="3795"/>
      <c r="G20" s="3803">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hidden="1" customHeight="1" thickBot="1">
      <c r="A21" s="3795" t="s">
        <v>184</v>
      </c>
      <c r="B21" s="3796" t="s">
        <v>208</v>
      </c>
      <c r="C21" s="3795">
        <v>32370</v>
      </c>
      <c r="D21" s="3795">
        <v>26730</v>
      </c>
      <c r="E21" s="3795">
        <v>26640</v>
      </c>
      <c r="F21" s="3795"/>
      <c r="G21" s="3803">
        <v>19440</v>
      </c>
      <c r="J21" s="3236" t="s">
        <v>2926</v>
      </c>
      <c r="K21" s="3232" t="s">
        <v>267</v>
      </c>
      <c r="L21" s="3231" t="s">
        <v>268</v>
      </c>
      <c r="M21" s="3231" t="s">
        <v>269</v>
      </c>
      <c r="N21" s="3231" t="s">
        <v>270</v>
      </c>
      <c r="O21" s="3231" t="s">
        <v>264</v>
      </c>
      <c r="P21" s="3231" t="s">
        <v>283</v>
      </c>
      <c r="Q21" s="3231" t="s">
        <v>293</v>
      </c>
      <c r="R21" s="3231" t="s">
        <v>2927</v>
      </c>
      <c r="S21" s="3236" t="s">
        <v>2928</v>
      </c>
    </row>
    <row r="22" spans="1:19" ht="14.25" hidden="1" customHeight="1">
      <c r="A22" s="3795" t="s">
        <v>184</v>
      </c>
      <c r="B22" s="3796" t="s">
        <v>2908</v>
      </c>
      <c r="C22" s="3795">
        <v>29830</v>
      </c>
      <c r="D22" s="3795">
        <v>27600</v>
      </c>
      <c r="E22" s="3795">
        <v>28150</v>
      </c>
      <c r="F22" s="3795"/>
      <c r="G22" s="3803">
        <v>20080</v>
      </c>
      <c r="K22" s="3232" t="s">
        <v>2929</v>
      </c>
      <c r="L22" s="3231" t="s">
        <v>272</v>
      </c>
      <c r="M22" s="3231" t="s">
        <v>273</v>
      </c>
      <c r="N22" s="3231" t="s">
        <v>274</v>
      </c>
      <c r="O22" s="3231" t="s">
        <v>2930</v>
      </c>
      <c r="P22" s="3231" t="s">
        <v>286</v>
      </c>
      <c r="Q22" s="3231" t="s">
        <v>295</v>
      </c>
      <c r="R22" s="3231" t="s">
        <v>243</v>
      </c>
    </row>
    <row r="23" spans="1:19" ht="14.25" hidden="1" customHeight="1">
      <c r="A23" s="3795" t="s">
        <v>184</v>
      </c>
      <c r="B23" s="3796" t="s">
        <v>222</v>
      </c>
      <c r="C23" s="3795">
        <v>27800</v>
      </c>
      <c r="D23" s="3795">
        <v>26900</v>
      </c>
      <c r="E23" s="3795">
        <v>27170</v>
      </c>
      <c r="F23" s="3795"/>
      <c r="G23" s="3803">
        <v>19570</v>
      </c>
      <c r="K23" s="3232" t="s">
        <v>2931</v>
      </c>
      <c r="L23" s="3231" t="s">
        <v>278</v>
      </c>
      <c r="M23" s="3231" t="s">
        <v>279</v>
      </c>
      <c r="N23" s="3231" t="s">
        <v>2932</v>
      </c>
      <c r="O23" s="3231" t="s">
        <v>2933</v>
      </c>
      <c r="P23" s="3231" t="s">
        <v>289</v>
      </c>
      <c r="Q23" s="3231" t="s">
        <v>298</v>
      </c>
      <c r="R23" s="3231" t="s">
        <v>2934</v>
      </c>
    </row>
    <row r="24" spans="1:19" ht="14.25" hidden="1" customHeight="1">
      <c r="A24" s="3795" t="s">
        <v>184</v>
      </c>
      <c r="B24" s="3796" t="s">
        <v>230</v>
      </c>
      <c r="C24" s="3795">
        <v>27930</v>
      </c>
      <c r="D24" s="3795">
        <v>32260</v>
      </c>
      <c r="E24" s="3795">
        <v>32120</v>
      </c>
      <c r="F24" s="3795"/>
      <c r="G24" s="3803">
        <v>23470</v>
      </c>
      <c r="K24" s="3232" t="s">
        <v>2935</v>
      </c>
      <c r="L24" s="3231" t="s">
        <v>281</v>
      </c>
      <c r="M24" s="3231" t="s">
        <v>282</v>
      </c>
      <c r="N24" s="3231" t="s">
        <v>2936</v>
      </c>
      <c r="O24" s="3231" t="s">
        <v>285</v>
      </c>
      <c r="P24" s="3231" t="s">
        <v>2937</v>
      </c>
      <c r="Q24" s="3238" t="s">
        <v>2938</v>
      </c>
      <c r="R24" s="3231" t="s">
        <v>2939</v>
      </c>
    </row>
    <row r="25" spans="1:19" ht="14.25" hidden="1" customHeight="1">
      <c r="A25" s="3795" t="s">
        <v>184</v>
      </c>
      <c r="B25" s="3796" t="s">
        <v>235</v>
      </c>
      <c r="C25" s="3795">
        <v>32230</v>
      </c>
      <c r="D25" s="3795">
        <v>29640</v>
      </c>
      <c r="E25" s="3795">
        <v>29510</v>
      </c>
      <c r="F25" s="3795"/>
      <c r="G25" s="3803">
        <v>21560</v>
      </c>
      <c r="K25" s="3232" t="s">
        <v>2940</v>
      </c>
      <c r="L25" s="3231" t="s">
        <v>2941</v>
      </c>
      <c r="M25" s="3231" t="s">
        <v>284</v>
      </c>
      <c r="N25" s="3231" t="s">
        <v>292</v>
      </c>
      <c r="O25" s="3231" t="s">
        <v>288</v>
      </c>
      <c r="P25" s="3231" t="s">
        <v>275</v>
      </c>
      <c r="Q25" s="3238" t="s">
        <v>271</v>
      </c>
      <c r="R25" s="3231" t="s">
        <v>2942</v>
      </c>
    </row>
    <row r="26" spans="1:19" ht="14.25" hidden="1" customHeight="1" thickBot="1">
      <c r="A26" s="3795" t="s">
        <v>184</v>
      </c>
      <c r="B26" s="3796" t="s">
        <v>244</v>
      </c>
      <c r="C26" s="3795">
        <v>31690</v>
      </c>
      <c r="D26" s="3795">
        <v>27650</v>
      </c>
      <c r="E26" s="3795">
        <v>28200</v>
      </c>
      <c r="F26" s="3795"/>
      <c r="G26" s="3803">
        <v>20110</v>
      </c>
      <c r="K26" s="3235" t="s">
        <v>2943</v>
      </c>
      <c r="L26" s="3231" t="s">
        <v>2944</v>
      </c>
      <c r="M26" s="3231" t="s">
        <v>287</v>
      </c>
      <c r="N26" s="3231" t="s">
        <v>294</v>
      </c>
      <c r="O26" s="3231" t="s">
        <v>2945</v>
      </c>
      <c r="P26" s="3231" t="s">
        <v>2946</v>
      </c>
      <c r="Q26" s="3238" t="s">
        <v>276</v>
      </c>
      <c r="R26" s="3231" t="s">
        <v>2947</v>
      </c>
    </row>
    <row r="27" spans="1:19" ht="14.25" hidden="1" customHeight="1">
      <c r="A27" s="3795" t="s">
        <v>184</v>
      </c>
      <c r="B27" s="3796" t="s">
        <v>251</v>
      </c>
      <c r="C27" s="3795">
        <v>29610</v>
      </c>
      <c r="D27" s="3795">
        <v>27770</v>
      </c>
      <c r="E27" s="3795">
        <v>28300</v>
      </c>
      <c r="F27" s="3795"/>
      <c r="G27" s="3803">
        <v>20210</v>
      </c>
      <c r="L27" s="3231" t="s">
        <v>2948</v>
      </c>
      <c r="M27" s="3231" t="s">
        <v>291</v>
      </c>
      <c r="N27" s="3231" t="s">
        <v>297</v>
      </c>
      <c r="O27" s="3231" t="s">
        <v>2949</v>
      </c>
      <c r="P27" s="3231" t="s">
        <v>2950</v>
      </c>
      <c r="Q27" s="3231" t="s">
        <v>2951</v>
      </c>
      <c r="R27" s="3231" t="s">
        <v>2952</v>
      </c>
    </row>
    <row r="28" spans="1:19" ht="14.25" hidden="1" customHeight="1">
      <c r="A28" s="3795" t="s">
        <v>184</v>
      </c>
      <c r="B28" s="3796" t="s">
        <v>259</v>
      </c>
      <c r="C28" s="3795"/>
      <c r="D28" s="3795">
        <v>31520</v>
      </c>
      <c r="E28" s="3795">
        <v>31410</v>
      </c>
      <c r="F28" s="3795"/>
      <c r="G28" s="3803">
        <v>22940</v>
      </c>
      <c r="L28" s="3231" t="s">
        <v>2953</v>
      </c>
      <c r="M28" s="3231" t="s">
        <v>2954</v>
      </c>
      <c r="N28" s="3231" t="s">
        <v>2955</v>
      </c>
      <c r="O28" s="3231" t="s">
        <v>2956</v>
      </c>
      <c r="P28" s="3231" t="s">
        <v>2957</v>
      </c>
      <c r="Q28" s="3231" t="s">
        <v>2958</v>
      </c>
      <c r="R28" s="3231" t="s">
        <v>2959</v>
      </c>
    </row>
    <row r="29" spans="1:19" ht="14.25" hidden="1" customHeight="1" thickBot="1">
      <c r="A29" s="3797" t="s">
        <v>184</v>
      </c>
      <c r="B29" s="3800" t="s">
        <v>2926</v>
      </c>
      <c r="C29" s="3801"/>
      <c r="D29" s="3801">
        <v>29460</v>
      </c>
      <c r="E29" s="3801">
        <v>28640</v>
      </c>
      <c r="F29" s="3801"/>
      <c r="G29" s="3809">
        <v>21430</v>
      </c>
      <c r="L29" s="3231" t="s">
        <v>2960</v>
      </c>
      <c r="M29" s="3231" t="s">
        <v>2961</v>
      </c>
      <c r="N29" s="3231" t="s">
        <v>2962</v>
      </c>
      <c r="O29" s="3231" t="s">
        <v>2963</v>
      </c>
      <c r="P29" s="3231" t="s">
        <v>2964</v>
      </c>
      <c r="Q29" s="3231" t="s">
        <v>2965</v>
      </c>
      <c r="R29" s="3231" t="s">
        <v>280</v>
      </c>
    </row>
    <row r="30" spans="1:19" ht="14.25" hidden="1" customHeight="1">
      <c r="A30" s="3793" t="s">
        <v>296</v>
      </c>
      <c r="B30" s="3794" t="s">
        <v>2859</v>
      </c>
      <c r="C30" s="3794">
        <v>26890</v>
      </c>
      <c r="D30" s="3794">
        <v>26770</v>
      </c>
      <c r="E30" s="3794">
        <v>25700</v>
      </c>
      <c r="F30" s="3794">
        <v>8180</v>
      </c>
      <c r="G30" s="3802">
        <v>18740</v>
      </c>
      <c r="L30" s="3231" t="s">
        <v>2966</v>
      </c>
      <c r="M30" s="3231" t="s">
        <v>2967</v>
      </c>
      <c r="N30" s="3231" t="s">
        <v>2968</v>
      </c>
      <c r="O30" s="3231" t="s">
        <v>2969</v>
      </c>
      <c r="P30" s="3231" t="s">
        <v>2970</v>
      </c>
      <c r="Q30" s="3231" t="s">
        <v>2971</v>
      </c>
      <c r="R30" s="3231" t="s">
        <v>2972</v>
      </c>
    </row>
    <row r="31" spans="1:19" ht="14.25" hidden="1" customHeight="1">
      <c r="A31" s="3795" t="s">
        <v>296</v>
      </c>
      <c r="B31" s="3796" t="s">
        <v>129</v>
      </c>
      <c r="C31" s="3795">
        <v>24550</v>
      </c>
      <c r="D31" s="3795">
        <v>23990</v>
      </c>
      <c r="E31" s="3795">
        <v>22930</v>
      </c>
      <c r="F31" s="3795">
        <v>7470</v>
      </c>
      <c r="G31" s="3803">
        <v>16790</v>
      </c>
      <c r="L31" s="3231" t="s">
        <v>2973</v>
      </c>
      <c r="M31" s="3231" t="s">
        <v>2974</v>
      </c>
      <c r="N31" s="3231" t="s">
        <v>2975</v>
      </c>
      <c r="O31" s="3231" t="s">
        <v>2976</v>
      </c>
      <c r="P31" s="3231" t="s">
        <v>2977</v>
      </c>
      <c r="Q31" s="3231" t="s">
        <v>2978</v>
      </c>
      <c r="R31" s="3231" t="s">
        <v>2979</v>
      </c>
    </row>
    <row r="32" spans="1:19" ht="14.25" hidden="1" customHeight="1" thickBot="1">
      <c r="A32" s="3795" t="s">
        <v>296</v>
      </c>
      <c r="B32" s="3796" t="s">
        <v>138</v>
      </c>
      <c r="C32" s="3795">
        <v>27210</v>
      </c>
      <c r="D32" s="3795">
        <v>23240</v>
      </c>
      <c r="E32" s="3795">
        <v>23260</v>
      </c>
      <c r="F32" s="3795">
        <v>7130</v>
      </c>
      <c r="G32" s="3803">
        <v>16270</v>
      </c>
      <c r="L32" s="3231" t="s">
        <v>2980</v>
      </c>
      <c r="M32" s="3231" t="s">
        <v>2981</v>
      </c>
      <c r="N32" s="3231" t="s">
        <v>300</v>
      </c>
      <c r="O32" s="3231" t="s">
        <v>2982</v>
      </c>
      <c r="P32" s="3231" t="s">
        <v>299</v>
      </c>
      <c r="Q32" s="3231" t="s">
        <v>2983</v>
      </c>
      <c r="R32" s="3236" t="s">
        <v>2984</v>
      </c>
    </row>
    <row r="33" spans="1:17" ht="14.25" hidden="1" customHeight="1" thickBot="1">
      <c r="A33" s="3795" t="s">
        <v>296</v>
      </c>
      <c r="B33" s="3796" t="s">
        <v>147</v>
      </c>
      <c r="C33" s="3795">
        <v>27300</v>
      </c>
      <c r="D33" s="3795">
        <v>22980</v>
      </c>
      <c r="E33" s="3795">
        <v>24260</v>
      </c>
      <c r="F33" s="3795">
        <v>5860</v>
      </c>
      <c r="G33" s="3803">
        <v>16090</v>
      </c>
      <c r="L33" s="3236" t="s">
        <v>2985</v>
      </c>
      <c r="M33" s="3231" t="s">
        <v>2986</v>
      </c>
      <c r="N33" s="3231" t="s">
        <v>301</v>
      </c>
      <c r="O33" s="3231" t="s">
        <v>2987</v>
      </c>
      <c r="P33" s="3231" t="s">
        <v>2988</v>
      </c>
      <c r="Q33" s="3231" t="s">
        <v>2989</v>
      </c>
    </row>
    <row r="34" spans="1:17" ht="14.25" hidden="1" customHeight="1">
      <c r="A34" s="3795" t="s">
        <v>296</v>
      </c>
      <c r="B34" s="3796" t="s">
        <v>156</v>
      </c>
      <c r="C34" s="3795">
        <v>23090</v>
      </c>
      <c r="D34" s="3795">
        <v>23390</v>
      </c>
      <c r="E34" s="3795">
        <v>23510</v>
      </c>
      <c r="F34" s="3795">
        <v>6700</v>
      </c>
      <c r="G34" s="3803">
        <v>16370</v>
      </c>
      <c r="M34" s="3231" t="s">
        <v>2990</v>
      </c>
      <c r="N34" s="3231" t="s">
        <v>302</v>
      </c>
      <c r="O34" s="3231" t="s">
        <v>2991</v>
      </c>
      <c r="P34" s="3231" t="s">
        <v>2992</v>
      </c>
      <c r="Q34" s="3231" t="s">
        <v>2993</v>
      </c>
    </row>
    <row r="35" spans="1:17" ht="14.25" hidden="1" customHeight="1">
      <c r="A35" s="3795" t="s">
        <v>296</v>
      </c>
      <c r="B35" s="3796" t="s">
        <v>163</v>
      </c>
      <c r="C35" s="3795">
        <v>27270</v>
      </c>
      <c r="D35" s="3795">
        <v>24270</v>
      </c>
      <c r="E35" s="3795">
        <v>24950</v>
      </c>
      <c r="F35" s="3795">
        <v>6600</v>
      </c>
      <c r="G35" s="3803">
        <v>16990</v>
      </c>
      <c r="M35" s="3231" t="s">
        <v>2994</v>
      </c>
      <c r="N35" s="3231" t="s">
        <v>2995</v>
      </c>
      <c r="O35" s="3231" t="s">
        <v>2996</v>
      </c>
      <c r="P35" s="3231" t="s">
        <v>2997</v>
      </c>
      <c r="Q35" s="3231" t="s">
        <v>2998</v>
      </c>
    </row>
    <row r="36" spans="1:17" ht="14.25" hidden="1" customHeight="1">
      <c r="A36" s="3795" t="s">
        <v>296</v>
      </c>
      <c r="B36" s="3796" t="s">
        <v>169</v>
      </c>
      <c r="C36" s="3795">
        <v>23490</v>
      </c>
      <c r="D36" s="3795">
        <v>23020</v>
      </c>
      <c r="E36" s="3795">
        <v>25230</v>
      </c>
      <c r="F36" s="3795">
        <v>6780</v>
      </c>
      <c r="G36" s="3803">
        <v>16120</v>
      </c>
      <c r="M36" s="3231" t="s">
        <v>2999</v>
      </c>
      <c r="N36" s="3231" t="s">
        <v>3000</v>
      </c>
      <c r="O36" s="3231" t="s">
        <v>3001</v>
      </c>
      <c r="P36" s="3231" t="s">
        <v>3002</v>
      </c>
      <c r="Q36" s="3231" t="s">
        <v>3003</v>
      </c>
    </row>
    <row r="37" spans="1:17" ht="14.25" hidden="1" customHeight="1">
      <c r="A37" s="3795" t="s">
        <v>296</v>
      </c>
      <c r="B37" s="3796" t="s">
        <v>176</v>
      </c>
      <c r="C37" s="3795">
        <v>24380</v>
      </c>
      <c r="D37" s="3795">
        <v>22240</v>
      </c>
      <c r="E37" s="3795">
        <v>25980</v>
      </c>
      <c r="F37" s="3795">
        <v>8160</v>
      </c>
      <c r="G37" s="3803">
        <v>15570</v>
      </c>
      <c r="M37" s="3231" t="s">
        <v>3004</v>
      </c>
      <c r="N37" s="3231" t="s">
        <v>3005</v>
      </c>
      <c r="O37" s="3231" t="s">
        <v>3006</v>
      </c>
      <c r="P37" s="3231" t="s">
        <v>3007</v>
      </c>
      <c r="Q37" s="3231" t="s">
        <v>3008</v>
      </c>
    </row>
    <row r="38" spans="1:17" ht="14.25" hidden="1" customHeight="1">
      <c r="A38" s="3795" t="s">
        <v>296</v>
      </c>
      <c r="B38" s="3796" t="s">
        <v>186</v>
      </c>
      <c r="C38" s="3795">
        <v>23120</v>
      </c>
      <c r="D38" s="3795">
        <v>24630</v>
      </c>
      <c r="E38" s="3795">
        <v>25030</v>
      </c>
      <c r="F38" s="3795">
        <v>7710</v>
      </c>
      <c r="G38" s="3803">
        <v>17240</v>
      </c>
      <c r="M38" s="3231" t="s">
        <v>3009</v>
      </c>
      <c r="N38" s="3231" t="s">
        <v>3010</v>
      </c>
      <c r="O38" s="3231" t="s">
        <v>3011</v>
      </c>
      <c r="P38" s="3231" t="s">
        <v>3012</v>
      </c>
      <c r="Q38" s="3231" t="s">
        <v>3013</v>
      </c>
    </row>
    <row r="39" spans="1:17" ht="14.25" hidden="1" customHeight="1">
      <c r="A39" s="3795" t="s">
        <v>296</v>
      </c>
      <c r="B39" s="3796" t="s">
        <v>195</v>
      </c>
      <c r="C39" s="3795">
        <v>22330</v>
      </c>
      <c r="D39" s="3795">
        <v>21140</v>
      </c>
      <c r="E39" s="3795">
        <v>23970</v>
      </c>
      <c r="F39" s="3795">
        <v>7940</v>
      </c>
      <c r="G39" s="3803">
        <v>14790</v>
      </c>
      <c r="M39" s="3231" t="s">
        <v>3014</v>
      </c>
      <c r="N39" s="3231" t="s">
        <v>3015</v>
      </c>
      <c r="O39" s="3231" t="s">
        <v>3016</v>
      </c>
      <c r="P39" s="3231" t="s">
        <v>3017</v>
      </c>
      <c r="Q39" s="3231" t="s">
        <v>3018</v>
      </c>
    </row>
    <row r="40" spans="1:17" ht="14.25" hidden="1" customHeight="1">
      <c r="A40" s="3795" t="s">
        <v>296</v>
      </c>
      <c r="B40" s="3796" t="s">
        <v>202</v>
      </c>
      <c r="C40" s="3795">
        <v>24740</v>
      </c>
      <c r="D40" s="3795">
        <v>24690</v>
      </c>
      <c r="E40" s="3795">
        <v>22610</v>
      </c>
      <c r="F40" s="3795"/>
      <c r="G40" s="3803">
        <v>17280</v>
      </c>
      <c r="M40" s="3231" t="s">
        <v>3019</v>
      </c>
      <c r="N40" s="3231" t="s">
        <v>3020</v>
      </c>
      <c r="O40" s="3231" t="s">
        <v>3021</v>
      </c>
      <c r="P40" s="3231" t="s">
        <v>3022</v>
      </c>
      <c r="Q40" s="3231" t="s">
        <v>3023</v>
      </c>
    </row>
    <row r="41" spans="1:17" ht="14.25" hidden="1" customHeight="1" thickBot="1">
      <c r="A41" s="3795" t="s">
        <v>296</v>
      </c>
      <c r="B41" s="3796" t="s">
        <v>209</v>
      </c>
      <c r="C41" s="3795">
        <v>21220</v>
      </c>
      <c r="D41" s="3795">
        <v>21120</v>
      </c>
      <c r="E41" s="3795">
        <v>22590</v>
      </c>
      <c r="F41" s="3795"/>
      <c r="G41" s="3803">
        <v>14780</v>
      </c>
      <c r="M41" s="3236" t="s">
        <v>3024</v>
      </c>
      <c r="N41" s="3231" t="s">
        <v>3025</v>
      </c>
      <c r="O41" s="3231" t="s">
        <v>3026</v>
      </c>
      <c r="P41" s="3231" t="s">
        <v>3027</v>
      </c>
      <c r="Q41" s="3231" t="s">
        <v>3028</v>
      </c>
    </row>
    <row r="42" spans="1:17" ht="14.25" hidden="1" customHeight="1">
      <c r="A42" s="3795" t="s">
        <v>296</v>
      </c>
      <c r="B42" s="3796" t="s">
        <v>215</v>
      </c>
      <c r="C42" s="3795">
        <v>24800</v>
      </c>
      <c r="D42" s="3795">
        <v>22280</v>
      </c>
      <c r="E42" s="3795">
        <v>24350</v>
      </c>
      <c r="F42" s="3795"/>
      <c r="G42" s="3803">
        <v>15590</v>
      </c>
      <c r="N42" s="3231" t="s">
        <v>3029</v>
      </c>
      <c r="O42" s="3231" t="s">
        <v>3030</v>
      </c>
      <c r="P42" s="3231" t="s">
        <v>3031</v>
      </c>
      <c r="Q42" s="3231" t="s">
        <v>3032</v>
      </c>
    </row>
    <row r="43" spans="1:17" ht="14.25" hidden="1" customHeight="1">
      <c r="A43" s="3795" t="s">
        <v>3033</v>
      </c>
      <c r="B43" s="3796" t="s">
        <v>223</v>
      </c>
      <c r="C43" s="3795">
        <v>21210</v>
      </c>
      <c r="D43" s="3795">
        <v>21160</v>
      </c>
      <c r="E43" s="3795">
        <v>22650</v>
      </c>
      <c r="F43" s="3795"/>
      <c r="G43" s="3803">
        <v>14800</v>
      </c>
      <c r="N43" s="3231" t="s">
        <v>3034</v>
      </c>
      <c r="O43" s="3231" t="s">
        <v>3035</v>
      </c>
      <c r="P43" s="3231" t="s">
        <v>3036</v>
      </c>
      <c r="Q43" s="3231" t="s">
        <v>3037</v>
      </c>
    </row>
    <row r="44" spans="1:17" ht="14.25" hidden="1" customHeight="1" thickBot="1">
      <c r="A44" s="3795" t="s">
        <v>296</v>
      </c>
      <c r="B44" s="3796" t="s">
        <v>231</v>
      </c>
      <c r="C44" s="3795">
        <v>22370</v>
      </c>
      <c r="D44" s="3795">
        <v>23140</v>
      </c>
      <c r="E44" s="3795">
        <v>25090</v>
      </c>
      <c r="F44" s="3795"/>
      <c r="G44" s="3803">
        <v>16190</v>
      </c>
      <c r="N44" s="3231" t="s">
        <v>3038</v>
      </c>
      <c r="O44" s="3231" t="s">
        <v>3039</v>
      </c>
      <c r="P44" s="3236" t="s">
        <v>3040</v>
      </c>
      <c r="Q44" s="3231" t="s">
        <v>3041</v>
      </c>
    </row>
    <row r="45" spans="1:17" ht="14.25" hidden="1" customHeight="1" thickBot="1">
      <c r="A45" s="3795" t="s">
        <v>296</v>
      </c>
      <c r="B45" s="3796" t="s">
        <v>236</v>
      </c>
      <c r="C45" s="3795">
        <v>21240</v>
      </c>
      <c r="D45" s="3795">
        <v>27050</v>
      </c>
      <c r="E45" s="3795">
        <v>28000</v>
      </c>
      <c r="F45" s="3795"/>
      <c r="G45" s="3803">
        <v>18940</v>
      </c>
      <c r="N45" s="3231" t="s">
        <v>3042</v>
      </c>
      <c r="O45" s="3236" t="s">
        <v>3043</v>
      </c>
      <c r="Q45" s="3231" t="s">
        <v>3044</v>
      </c>
    </row>
    <row r="46" spans="1:17" ht="14.25" hidden="1" customHeight="1">
      <c r="A46" s="3795" t="s">
        <v>296</v>
      </c>
      <c r="B46" s="3796" t="s">
        <v>245</v>
      </c>
      <c r="C46" s="3795">
        <v>23240</v>
      </c>
      <c r="D46" s="3795">
        <v>23000</v>
      </c>
      <c r="E46" s="3795">
        <v>24980</v>
      </c>
      <c r="F46" s="3795"/>
      <c r="G46" s="3803">
        <v>16100</v>
      </c>
      <c r="N46" s="3231" t="s">
        <v>3045</v>
      </c>
      <c r="Q46" s="3231" t="s">
        <v>3046</v>
      </c>
    </row>
    <row r="47" spans="1:17" ht="14.25" hidden="1" customHeight="1">
      <c r="A47" s="3795" t="s">
        <v>296</v>
      </c>
      <c r="B47" s="3796" t="s">
        <v>252</v>
      </c>
      <c r="C47" s="3795">
        <v>27150</v>
      </c>
      <c r="D47" s="3795">
        <v>23310</v>
      </c>
      <c r="E47" s="3795">
        <v>25150</v>
      </c>
      <c r="F47" s="3795"/>
      <c r="G47" s="3803">
        <v>16310</v>
      </c>
      <c r="N47" s="3231" t="s">
        <v>3047</v>
      </c>
      <c r="Q47" s="3231" t="s">
        <v>3048</v>
      </c>
    </row>
    <row r="48" spans="1:17" ht="14.25" hidden="1" customHeight="1">
      <c r="A48" s="3795" t="s">
        <v>296</v>
      </c>
      <c r="B48" s="3796" t="s">
        <v>260</v>
      </c>
      <c r="C48" s="3795">
        <v>23100</v>
      </c>
      <c r="D48" s="3795">
        <v>21110</v>
      </c>
      <c r="E48" s="3795">
        <v>23080</v>
      </c>
      <c r="F48" s="3795"/>
      <c r="G48" s="3803">
        <v>14780</v>
      </c>
      <c r="N48" s="3231" t="s">
        <v>3049</v>
      </c>
      <c r="Q48" s="3231" t="s">
        <v>3050</v>
      </c>
    </row>
    <row r="49" spans="1:17" ht="14.25" hidden="1" customHeight="1">
      <c r="A49" s="3795" t="s">
        <v>296</v>
      </c>
      <c r="B49" s="3796" t="s">
        <v>267</v>
      </c>
      <c r="C49" s="3795">
        <v>23400</v>
      </c>
      <c r="D49" s="3795">
        <v>22920</v>
      </c>
      <c r="E49" s="3795">
        <v>24900</v>
      </c>
      <c r="F49" s="3795"/>
      <c r="G49" s="3803">
        <v>16040</v>
      </c>
      <c r="N49" s="3231" t="s">
        <v>3051</v>
      </c>
      <c r="Q49" s="3231" t="s">
        <v>3052</v>
      </c>
    </row>
    <row r="50" spans="1:17" ht="14.25" hidden="1" customHeight="1">
      <c r="A50" s="3795" t="s">
        <v>296</v>
      </c>
      <c r="B50" s="3796" t="s">
        <v>2929</v>
      </c>
      <c r="C50" s="3795">
        <v>21200</v>
      </c>
      <c r="D50" s="3795">
        <v>26540</v>
      </c>
      <c r="E50" s="3795">
        <v>23200</v>
      </c>
      <c r="F50" s="3795"/>
      <c r="G50" s="3803">
        <v>18580</v>
      </c>
      <c r="N50" s="3231" t="s">
        <v>3053</v>
      </c>
      <c r="Q50" s="3232" t="s">
        <v>3054</v>
      </c>
    </row>
    <row r="51" spans="1:17" ht="14.25" hidden="1" customHeight="1" thickBot="1">
      <c r="A51" s="3795" t="s">
        <v>296</v>
      </c>
      <c r="B51" s="3796" t="s">
        <v>2931</v>
      </c>
      <c r="C51" s="3795">
        <v>23000</v>
      </c>
      <c r="D51" s="3795">
        <v>23460</v>
      </c>
      <c r="E51" s="3795">
        <v>25290</v>
      </c>
      <c r="F51" s="3795"/>
      <c r="G51" s="3803">
        <v>16420</v>
      </c>
      <c r="N51" s="3231" t="s">
        <v>3055</v>
      </c>
      <c r="Q51" s="3236" t="s">
        <v>3056</v>
      </c>
    </row>
    <row r="52" spans="1:17" ht="14.25" hidden="1" customHeight="1">
      <c r="A52" s="3795" t="s">
        <v>296</v>
      </c>
      <c r="B52" s="3796" t="s">
        <v>2935</v>
      </c>
      <c r="C52" s="3795">
        <v>26660</v>
      </c>
      <c r="D52" s="3795">
        <v>22350</v>
      </c>
      <c r="E52" s="3795">
        <v>22920</v>
      </c>
      <c r="F52" s="3795"/>
      <c r="G52" s="3803">
        <v>15640</v>
      </c>
      <c r="N52" s="3231" t="s">
        <v>3057</v>
      </c>
    </row>
    <row r="53" spans="1:17" ht="14.25" hidden="1" customHeight="1">
      <c r="A53" s="3795" t="s">
        <v>296</v>
      </c>
      <c r="B53" s="3796" t="s">
        <v>2940</v>
      </c>
      <c r="C53" s="3795">
        <v>23580</v>
      </c>
      <c r="D53" s="3795"/>
      <c r="E53" s="3795">
        <v>24280</v>
      </c>
      <c r="F53" s="3795"/>
      <c r="G53" s="3803"/>
      <c r="N53" s="3231" t="s">
        <v>3058</v>
      </c>
    </row>
    <row r="54" spans="1:17" ht="14.25" hidden="1" customHeight="1" thickBot="1">
      <c r="A54" s="3804" t="s">
        <v>296</v>
      </c>
      <c r="B54" s="3798" t="s">
        <v>2943</v>
      </c>
      <c r="C54" s="3799">
        <v>22460</v>
      </c>
      <c r="D54" s="3799"/>
      <c r="E54" s="3799"/>
      <c r="F54" s="3799"/>
      <c r="G54" s="3805"/>
      <c r="N54" s="3231" t="s">
        <v>3059</v>
      </c>
    </row>
    <row r="55" spans="1:17" ht="14.25" hidden="1" customHeight="1">
      <c r="A55" s="3793" t="s">
        <v>110</v>
      </c>
      <c r="B55" s="3794" t="s">
        <v>3060</v>
      </c>
      <c r="C55" s="3795">
        <v>21970</v>
      </c>
      <c r="D55" s="3795">
        <v>20370</v>
      </c>
      <c r="E55" s="3795">
        <v>20180</v>
      </c>
      <c r="F55" s="3795">
        <v>5730</v>
      </c>
      <c r="G55" s="3803">
        <v>13820</v>
      </c>
      <c r="N55" s="3231" t="s">
        <v>3061</v>
      </c>
    </row>
    <row r="56" spans="1:17" ht="14.25" hidden="1" customHeight="1">
      <c r="A56" s="3795" t="s">
        <v>110</v>
      </c>
      <c r="B56" s="3795" t="s">
        <v>130</v>
      </c>
      <c r="C56" s="3795">
        <v>20470</v>
      </c>
      <c r="D56" s="3795">
        <v>20700</v>
      </c>
      <c r="E56" s="3795">
        <v>20380</v>
      </c>
      <c r="F56" s="3795">
        <v>4760</v>
      </c>
      <c r="G56" s="3803">
        <v>14050</v>
      </c>
      <c r="N56" s="3231" t="s">
        <v>3062</v>
      </c>
    </row>
    <row r="57" spans="1:17" ht="14.25" hidden="1" customHeight="1">
      <c r="A57" s="3795" t="s">
        <v>110</v>
      </c>
      <c r="B57" s="3795" t="s">
        <v>139</v>
      </c>
      <c r="C57" s="3795">
        <v>20790</v>
      </c>
      <c r="D57" s="3795">
        <v>21370</v>
      </c>
      <c r="E57" s="3795">
        <v>20890</v>
      </c>
      <c r="F57" s="3795">
        <v>4910</v>
      </c>
      <c r="G57" s="3803">
        <v>14510</v>
      </c>
      <c r="N57" s="3231" t="s">
        <v>3063</v>
      </c>
    </row>
    <row r="58" spans="1:17" ht="14.25" hidden="1" customHeight="1">
      <c r="A58" s="3795" t="s">
        <v>110</v>
      </c>
      <c r="B58" s="3795" t="s">
        <v>148</v>
      </c>
      <c r="C58" s="3795">
        <v>21460</v>
      </c>
      <c r="D58" s="3795">
        <v>20920</v>
      </c>
      <c r="E58" s="3795">
        <v>23410</v>
      </c>
      <c r="F58" s="3795">
        <v>5100</v>
      </c>
      <c r="G58" s="3803">
        <v>14200</v>
      </c>
      <c r="N58" s="3231" t="s">
        <v>3064</v>
      </c>
    </row>
    <row r="59" spans="1:17" ht="14.25" hidden="1" customHeight="1">
      <c r="A59" s="3795" t="s">
        <v>110</v>
      </c>
      <c r="B59" s="3795" t="s">
        <v>157</v>
      </c>
      <c r="C59" s="3795">
        <v>21000</v>
      </c>
      <c r="D59" s="3795">
        <v>21550</v>
      </c>
      <c r="E59" s="3795">
        <v>21150</v>
      </c>
      <c r="F59" s="3795">
        <v>5250</v>
      </c>
      <c r="G59" s="3803">
        <v>14630</v>
      </c>
      <c r="N59" s="3231" t="s">
        <v>3065</v>
      </c>
    </row>
    <row r="60" spans="1:17" ht="14.25" hidden="1" customHeight="1">
      <c r="A60" s="3795" t="s">
        <v>110</v>
      </c>
      <c r="B60" s="3795" t="s">
        <v>164</v>
      </c>
      <c r="C60" s="3795">
        <v>21640</v>
      </c>
      <c r="D60" s="3795">
        <v>21260</v>
      </c>
      <c r="E60" s="3795">
        <v>24040</v>
      </c>
      <c r="F60" s="3795">
        <v>4470</v>
      </c>
      <c r="G60" s="3803">
        <v>14430</v>
      </c>
      <c r="N60" s="3231" t="s">
        <v>3066</v>
      </c>
    </row>
    <row r="61" spans="1:17" ht="14.25" hidden="1" customHeight="1">
      <c r="A61" s="3795" t="s">
        <v>110</v>
      </c>
      <c r="B61" s="3795" t="s">
        <v>170</v>
      </c>
      <c r="C61" s="3795">
        <v>21330</v>
      </c>
      <c r="D61" s="3795">
        <v>18640</v>
      </c>
      <c r="E61" s="3795">
        <v>21190</v>
      </c>
      <c r="F61" s="3795">
        <v>4180</v>
      </c>
      <c r="G61" s="3803">
        <v>12650</v>
      </c>
      <c r="N61" s="3231" t="s">
        <v>3067</v>
      </c>
    </row>
    <row r="62" spans="1:17" ht="14.25" hidden="1" customHeight="1">
      <c r="A62" s="3795" t="s">
        <v>110</v>
      </c>
      <c r="B62" s="3795" t="s">
        <v>177</v>
      </c>
      <c r="C62" s="3795">
        <v>18710</v>
      </c>
      <c r="D62" s="3795">
        <v>19400</v>
      </c>
      <c r="E62" s="3795">
        <v>23750</v>
      </c>
      <c r="F62" s="3795">
        <v>4860</v>
      </c>
      <c r="G62" s="3803">
        <v>13170</v>
      </c>
      <c r="N62" s="3231" t="s">
        <v>3068</v>
      </c>
    </row>
    <row r="63" spans="1:17" ht="14.25" hidden="1" customHeight="1">
      <c r="A63" s="3795" t="s">
        <v>110</v>
      </c>
      <c r="B63" s="3795" t="s">
        <v>187</v>
      </c>
      <c r="C63" s="3795">
        <v>19480</v>
      </c>
      <c r="D63" s="3795">
        <v>16830</v>
      </c>
      <c r="E63" s="3795">
        <v>21590</v>
      </c>
      <c r="F63" s="3795">
        <v>4560</v>
      </c>
      <c r="G63" s="3803">
        <v>11420</v>
      </c>
      <c r="N63" s="3231" t="s">
        <v>3069</v>
      </c>
    </row>
    <row r="64" spans="1:17" ht="14.25" hidden="1" customHeight="1" thickBot="1">
      <c r="A64" s="3795" t="s">
        <v>110</v>
      </c>
      <c r="B64" s="3795" t="s">
        <v>196</v>
      </c>
      <c r="C64" s="3795">
        <v>16920</v>
      </c>
      <c r="D64" s="3795">
        <v>19190</v>
      </c>
      <c r="E64" s="3795">
        <v>22200</v>
      </c>
      <c r="F64" s="3795">
        <v>4390</v>
      </c>
      <c r="G64" s="3803">
        <v>13030</v>
      </c>
      <c r="N64" s="3236" t="s">
        <v>3070</v>
      </c>
    </row>
    <row r="65" spans="1:7" s="3222" customFormat="1" ht="14.25" hidden="1" customHeight="1">
      <c r="A65" s="3795" t="s">
        <v>110</v>
      </c>
      <c r="B65" s="3795" t="s">
        <v>203</v>
      </c>
      <c r="C65" s="3795">
        <v>19290</v>
      </c>
      <c r="D65" s="3795">
        <v>17020</v>
      </c>
      <c r="E65" s="3795">
        <v>19880</v>
      </c>
      <c r="F65" s="3795">
        <v>4070</v>
      </c>
      <c r="G65" s="3803">
        <v>11550</v>
      </c>
    </row>
    <row r="66" spans="1:7" s="3222" customFormat="1" ht="14.25" hidden="1" customHeight="1">
      <c r="A66" s="3795" t="s">
        <v>110</v>
      </c>
      <c r="B66" s="3795" t="s">
        <v>210</v>
      </c>
      <c r="C66" s="3795">
        <v>17090</v>
      </c>
      <c r="D66" s="3795">
        <v>18340</v>
      </c>
      <c r="E66" s="3795">
        <v>21830</v>
      </c>
      <c r="F66" s="3795">
        <v>4690</v>
      </c>
      <c r="G66" s="3803">
        <v>12450</v>
      </c>
    </row>
    <row r="67" spans="1:7" s="3222" customFormat="1" ht="14.25" hidden="1" customHeight="1">
      <c r="A67" s="3795" t="s">
        <v>110</v>
      </c>
      <c r="B67" s="3795" t="s">
        <v>216</v>
      </c>
      <c r="C67" s="3795">
        <v>18420</v>
      </c>
      <c r="D67" s="3795">
        <v>16360</v>
      </c>
      <c r="E67" s="3795">
        <v>20020</v>
      </c>
      <c r="F67" s="3795">
        <v>5150</v>
      </c>
      <c r="G67" s="3803">
        <v>11110</v>
      </c>
    </row>
    <row r="68" spans="1:7" s="3222" customFormat="1" ht="14.25" hidden="1" customHeight="1">
      <c r="A68" s="3795" t="s">
        <v>110</v>
      </c>
      <c r="B68" s="3795" t="s">
        <v>224</v>
      </c>
      <c r="C68" s="3795">
        <v>16450</v>
      </c>
      <c r="D68" s="3795">
        <v>18430</v>
      </c>
      <c r="E68" s="3795">
        <v>21010</v>
      </c>
      <c r="F68" s="3795">
        <v>4720</v>
      </c>
      <c r="G68" s="3803">
        <v>12510</v>
      </c>
    </row>
    <row r="69" spans="1:7" s="3222" customFormat="1" ht="14.25" hidden="1" customHeight="1">
      <c r="A69" s="3795" t="s">
        <v>110</v>
      </c>
      <c r="B69" s="3795" t="s">
        <v>232</v>
      </c>
      <c r="C69" s="3795">
        <v>18510</v>
      </c>
      <c r="D69" s="3795">
        <v>16300</v>
      </c>
      <c r="E69" s="3795">
        <v>18830</v>
      </c>
      <c r="F69" s="3795">
        <v>5400</v>
      </c>
      <c r="G69" s="3803">
        <v>11070</v>
      </c>
    </row>
    <row r="70" spans="1:7" s="3222" customFormat="1" ht="14.25" hidden="1" customHeight="1">
      <c r="A70" s="3795" t="s">
        <v>110</v>
      </c>
      <c r="B70" s="3795" t="s">
        <v>237</v>
      </c>
      <c r="C70" s="3795">
        <v>16370</v>
      </c>
      <c r="D70" s="3795">
        <v>18620</v>
      </c>
      <c r="E70" s="3795">
        <v>21100</v>
      </c>
      <c r="F70" s="3795">
        <v>5700</v>
      </c>
      <c r="G70" s="3803">
        <v>12640</v>
      </c>
    </row>
    <row r="71" spans="1:7" s="3222" customFormat="1" ht="14.25" hidden="1" customHeight="1">
      <c r="A71" s="3795" t="s">
        <v>110</v>
      </c>
      <c r="B71" s="3795" t="s">
        <v>246</v>
      </c>
      <c r="C71" s="3795">
        <v>18700</v>
      </c>
      <c r="D71" s="3795">
        <v>16290</v>
      </c>
      <c r="E71" s="3795">
        <v>18760</v>
      </c>
      <c r="F71" s="3795">
        <v>4780</v>
      </c>
      <c r="G71" s="3803">
        <v>11050</v>
      </c>
    </row>
    <row r="72" spans="1:7" s="3222" customFormat="1" ht="14.25" hidden="1" customHeight="1">
      <c r="A72" s="3795" t="s">
        <v>110</v>
      </c>
      <c r="B72" s="3795" t="s">
        <v>253</v>
      </c>
      <c r="C72" s="3795">
        <v>16340</v>
      </c>
      <c r="D72" s="3795">
        <v>17520</v>
      </c>
      <c r="E72" s="3795">
        <v>21170</v>
      </c>
      <c r="F72" s="3795"/>
      <c r="G72" s="3803">
        <v>11900</v>
      </c>
    </row>
    <row r="73" spans="1:7" s="3222" customFormat="1" ht="14.25" hidden="1" customHeight="1">
      <c r="A73" s="3795" t="s">
        <v>110</v>
      </c>
      <c r="B73" s="3795" t="s">
        <v>261</v>
      </c>
      <c r="C73" s="3795">
        <v>17610</v>
      </c>
      <c r="D73" s="3795">
        <v>18520</v>
      </c>
      <c r="E73" s="3795">
        <v>18720</v>
      </c>
      <c r="F73" s="3795"/>
      <c r="G73" s="3803">
        <v>12570</v>
      </c>
    </row>
    <row r="74" spans="1:7" s="3222" customFormat="1" ht="14.25" hidden="1" customHeight="1">
      <c r="A74" s="3795" t="s">
        <v>110</v>
      </c>
      <c r="B74" s="3795" t="s">
        <v>268</v>
      </c>
      <c r="C74" s="3795">
        <v>18600</v>
      </c>
      <c r="D74" s="3795">
        <v>16480</v>
      </c>
      <c r="E74" s="3795">
        <v>20100</v>
      </c>
      <c r="F74" s="3795"/>
      <c r="G74" s="3803">
        <v>11190</v>
      </c>
    </row>
    <row r="75" spans="1:7" s="3222" customFormat="1" ht="14.25" hidden="1" customHeight="1">
      <c r="A75" s="3795" t="s">
        <v>110</v>
      </c>
      <c r="B75" s="3795" t="s">
        <v>272</v>
      </c>
      <c r="C75" s="3795">
        <v>16570</v>
      </c>
      <c r="D75" s="3795">
        <v>17530</v>
      </c>
      <c r="E75" s="3795">
        <v>21030</v>
      </c>
      <c r="F75" s="3795"/>
      <c r="G75" s="3803">
        <v>11900</v>
      </c>
    </row>
    <row r="76" spans="1:7" s="3222" customFormat="1" ht="14.25" hidden="1" customHeight="1">
      <c r="A76" s="3795" t="s">
        <v>110</v>
      </c>
      <c r="B76" s="3795" t="s">
        <v>278</v>
      </c>
      <c r="C76" s="3795">
        <v>17610</v>
      </c>
      <c r="D76" s="3795">
        <v>20800</v>
      </c>
      <c r="E76" s="3795">
        <v>18920</v>
      </c>
      <c r="F76" s="3795"/>
      <c r="G76" s="3803">
        <v>14120</v>
      </c>
    </row>
    <row r="77" spans="1:7" s="3222" customFormat="1" ht="14.25" hidden="1" customHeight="1">
      <c r="A77" s="3795" t="s">
        <v>110</v>
      </c>
      <c r="B77" s="3795" t="s">
        <v>281</v>
      </c>
      <c r="C77" s="3795">
        <v>20890</v>
      </c>
      <c r="D77" s="3795">
        <v>19740</v>
      </c>
      <c r="E77" s="3795">
        <v>20110</v>
      </c>
      <c r="F77" s="3795"/>
      <c r="G77" s="3803">
        <v>13400</v>
      </c>
    </row>
    <row r="78" spans="1:7" s="3222" customFormat="1" ht="14.25" hidden="1" customHeight="1">
      <c r="A78" s="3795" t="s">
        <v>110</v>
      </c>
      <c r="B78" s="3795" t="s">
        <v>2941</v>
      </c>
      <c r="C78" s="3795">
        <v>19820</v>
      </c>
      <c r="D78" s="3795">
        <v>19780</v>
      </c>
      <c r="E78" s="3795">
        <v>18560</v>
      </c>
      <c r="F78" s="3795"/>
      <c r="G78" s="3803">
        <v>13430</v>
      </c>
    </row>
    <row r="79" spans="1:7" s="3222" customFormat="1" ht="14.25" hidden="1" customHeight="1">
      <c r="A79" s="3795" t="s">
        <v>110</v>
      </c>
      <c r="B79" s="3795" t="s">
        <v>2944</v>
      </c>
      <c r="C79" s="3795">
        <v>21660</v>
      </c>
      <c r="D79" s="3795">
        <v>18000</v>
      </c>
      <c r="E79" s="3795">
        <v>22570</v>
      </c>
      <c r="F79" s="3795"/>
      <c r="G79" s="3803">
        <v>12220</v>
      </c>
    </row>
    <row r="80" spans="1:7" s="3222" customFormat="1" ht="14.25" hidden="1" customHeight="1">
      <c r="A80" s="3795" t="s">
        <v>110</v>
      </c>
      <c r="B80" s="3795" t="s">
        <v>2948</v>
      </c>
      <c r="C80" s="3795">
        <v>19850</v>
      </c>
      <c r="D80" s="3795"/>
      <c r="E80" s="3795">
        <v>21700</v>
      </c>
      <c r="F80" s="3795"/>
      <c r="G80" s="3803"/>
    </row>
    <row r="81" spans="1:7" s="3222" customFormat="1" ht="14.25" hidden="1" customHeight="1">
      <c r="A81" s="3795" t="s">
        <v>110</v>
      </c>
      <c r="B81" s="3795" t="s">
        <v>2953</v>
      </c>
      <c r="C81" s="3795">
        <v>18080</v>
      </c>
      <c r="D81" s="3795"/>
      <c r="E81" s="3795">
        <v>20900</v>
      </c>
      <c r="F81" s="3795"/>
      <c r="G81" s="3803"/>
    </row>
    <row r="82" spans="1:7" s="3222" customFormat="1" ht="14.25" hidden="1" customHeight="1">
      <c r="A82" s="3795" t="s">
        <v>110</v>
      </c>
      <c r="B82" s="3795" t="s">
        <v>2960</v>
      </c>
      <c r="C82" s="3795"/>
      <c r="D82" s="3795"/>
      <c r="E82" s="3795">
        <v>20840</v>
      </c>
      <c r="F82" s="3795"/>
      <c r="G82" s="3803"/>
    </row>
    <row r="83" spans="1:7" s="3222" customFormat="1" ht="14.25" hidden="1" customHeight="1">
      <c r="A83" s="3795" t="s">
        <v>110</v>
      </c>
      <c r="B83" s="3795" t="s">
        <v>3071</v>
      </c>
      <c r="C83" s="3795"/>
      <c r="D83" s="3795"/>
      <c r="E83" s="3795"/>
      <c r="F83" s="3795">
        <v>4770</v>
      </c>
      <c r="G83" s="3803"/>
    </row>
    <row r="84" spans="1:7" s="3222" customFormat="1" ht="14.25" hidden="1" customHeight="1">
      <c r="A84" s="3795" t="s">
        <v>110</v>
      </c>
      <c r="B84" s="3795" t="s">
        <v>3072</v>
      </c>
      <c r="C84" s="3795"/>
      <c r="D84" s="3795"/>
      <c r="E84" s="3795"/>
      <c r="F84" s="3795">
        <v>4600</v>
      </c>
      <c r="G84" s="3803"/>
    </row>
    <row r="85" spans="1:7" s="3222" customFormat="1" ht="14.25" hidden="1" customHeight="1">
      <c r="A85" s="3795" t="s">
        <v>110</v>
      </c>
      <c r="B85" s="3795" t="s">
        <v>3073</v>
      </c>
      <c r="C85" s="3795"/>
      <c r="D85" s="3795"/>
      <c r="E85" s="3795"/>
      <c r="F85" s="3795">
        <v>4680</v>
      </c>
      <c r="G85" s="3803"/>
    </row>
    <row r="86" spans="1:7" s="3222" customFormat="1" ht="14.25" hidden="1" customHeight="1" thickBot="1">
      <c r="A86" s="3797" t="s">
        <v>110</v>
      </c>
      <c r="B86" s="3800" t="s">
        <v>3074</v>
      </c>
      <c r="C86" s="3801">
        <v>16610</v>
      </c>
      <c r="D86" s="3801">
        <v>16540</v>
      </c>
      <c r="E86" s="3801">
        <v>18850</v>
      </c>
      <c r="F86" s="3801"/>
      <c r="G86" s="3809">
        <v>11220</v>
      </c>
    </row>
    <row r="87" spans="1:7" s="3222" customFormat="1" ht="14.25" hidden="1" customHeight="1">
      <c r="A87" s="3793" t="s">
        <v>303</v>
      </c>
      <c r="B87" s="3794" t="s">
        <v>3075</v>
      </c>
      <c r="C87" s="3794">
        <v>15240</v>
      </c>
      <c r="D87" s="3794">
        <v>15170</v>
      </c>
      <c r="E87" s="3794">
        <v>18260</v>
      </c>
      <c r="F87" s="3794">
        <v>3830</v>
      </c>
      <c r="G87" s="3802">
        <v>10020</v>
      </c>
    </row>
    <row r="88" spans="1:7" s="3222" customFormat="1" ht="14.25" hidden="1" customHeight="1">
      <c r="A88" s="3795" t="s">
        <v>303</v>
      </c>
      <c r="B88" s="3795" t="s">
        <v>131</v>
      </c>
      <c r="C88" s="3795">
        <v>17310</v>
      </c>
      <c r="D88" s="3795">
        <v>17220</v>
      </c>
      <c r="E88" s="3795">
        <v>18610</v>
      </c>
      <c r="F88" s="3795">
        <v>3990</v>
      </c>
      <c r="G88" s="3803">
        <v>11380</v>
      </c>
    </row>
    <row r="89" spans="1:7" s="3222" customFormat="1" ht="14.25" hidden="1" customHeight="1">
      <c r="A89" s="3795" t="s">
        <v>303</v>
      </c>
      <c r="B89" s="3795" t="s">
        <v>140</v>
      </c>
      <c r="C89" s="3795">
        <v>15600</v>
      </c>
      <c r="D89" s="3795">
        <v>15550</v>
      </c>
      <c r="E89" s="3795">
        <v>19200</v>
      </c>
      <c r="F89" s="3795">
        <v>4110</v>
      </c>
      <c r="G89" s="3803">
        <v>10270</v>
      </c>
    </row>
    <row r="90" spans="1:7" s="3222" customFormat="1" ht="14.25" hidden="1" customHeight="1">
      <c r="A90" s="3795" t="s">
        <v>303</v>
      </c>
      <c r="B90" s="3795" t="s">
        <v>149</v>
      </c>
      <c r="C90" s="3795">
        <v>17330</v>
      </c>
      <c r="D90" s="3795">
        <v>17240</v>
      </c>
      <c r="E90" s="3795">
        <v>18570</v>
      </c>
      <c r="F90" s="3795">
        <v>4070</v>
      </c>
      <c r="G90" s="3803">
        <v>11390</v>
      </c>
    </row>
    <row r="91" spans="1:7" s="3222" customFormat="1" ht="14.25" hidden="1" customHeight="1">
      <c r="A91" s="3795" t="s">
        <v>303</v>
      </c>
      <c r="B91" s="3795" t="s">
        <v>158</v>
      </c>
      <c r="C91" s="3795">
        <v>16330</v>
      </c>
      <c r="D91" s="3795">
        <v>16260</v>
      </c>
      <c r="E91" s="3795">
        <v>16800</v>
      </c>
      <c r="F91" s="3795">
        <v>3410</v>
      </c>
      <c r="G91" s="3803">
        <v>10740</v>
      </c>
    </row>
    <row r="92" spans="1:7" s="3222" customFormat="1" ht="14.25" hidden="1" customHeight="1">
      <c r="A92" s="3795" t="s">
        <v>303</v>
      </c>
      <c r="B92" s="3795" t="s">
        <v>165</v>
      </c>
      <c r="C92" s="3795">
        <v>15570</v>
      </c>
      <c r="D92" s="3795">
        <v>15500</v>
      </c>
      <c r="E92" s="3795">
        <v>17360</v>
      </c>
      <c r="F92" s="3795">
        <v>3510</v>
      </c>
      <c r="G92" s="3803">
        <v>10240</v>
      </c>
    </row>
    <row r="93" spans="1:7" s="3222" customFormat="1" ht="14.25" hidden="1" customHeight="1">
      <c r="A93" s="3795" t="s">
        <v>303</v>
      </c>
      <c r="B93" s="3795" t="s">
        <v>171</v>
      </c>
      <c r="C93" s="3795">
        <v>14000</v>
      </c>
      <c r="D93" s="3795">
        <v>13930</v>
      </c>
      <c r="E93" s="3795">
        <v>18200</v>
      </c>
      <c r="F93" s="3795">
        <v>3640</v>
      </c>
      <c r="G93" s="3803">
        <v>9210</v>
      </c>
    </row>
    <row r="94" spans="1:7" s="3222" customFormat="1" ht="14.25" hidden="1" customHeight="1">
      <c r="A94" s="3795" t="s">
        <v>303</v>
      </c>
      <c r="B94" s="3795" t="s">
        <v>178</v>
      </c>
      <c r="C94" s="3795">
        <v>14530</v>
      </c>
      <c r="D94" s="3795">
        <v>14470</v>
      </c>
      <c r="E94" s="3795">
        <v>18240</v>
      </c>
      <c r="F94" s="3795">
        <v>3180</v>
      </c>
      <c r="G94" s="3803">
        <v>9560</v>
      </c>
    </row>
    <row r="95" spans="1:7" s="3222" customFormat="1" ht="14.25" hidden="1" customHeight="1">
      <c r="A95" s="3795" t="s">
        <v>303</v>
      </c>
      <c r="B95" s="3795" t="s">
        <v>188</v>
      </c>
      <c r="C95" s="3795">
        <v>17330</v>
      </c>
      <c r="D95" s="3795">
        <v>17260</v>
      </c>
      <c r="E95" s="3795">
        <v>18420</v>
      </c>
      <c r="F95" s="3795">
        <v>3060</v>
      </c>
      <c r="G95" s="3803">
        <v>11410</v>
      </c>
    </row>
    <row r="96" spans="1:7" s="3222" customFormat="1" ht="14.25" hidden="1" customHeight="1">
      <c r="A96" s="3795" t="s">
        <v>303</v>
      </c>
      <c r="B96" s="3795" t="s">
        <v>197</v>
      </c>
      <c r="C96" s="3795">
        <v>15030</v>
      </c>
      <c r="D96" s="3795">
        <v>14970</v>
      </c>
      <c r="E96" s="3795">
        <v>17580</v>
      </c>
      <c r="F96" s="3795">
        <v>2970</v>
      </c>
      <c r="G96" s="3803">
        <v>9890</v>
      </c>
    </row>
    <row r="97" spans="1:7" s="3222" customFormat="1" ht="14.25" hidden="1" customHeight="1">
      <c r="A97" s="3795" t="s">
        <v>303</v>
      </c>
      <c r="B97" s="3795" t="s">
        <v>204</v>
      </c>
      <c r="C97" s="3795">
        <v>17400</v>
      </c>
      <c r="D97" s="3795">
        <v>17330</v>
      </c>
      <c r="E97" s="3795">
        <v>16430</v>
      </c>
      <c r="F97" s="3795">
        <v>2950</v>
      </c>
      <c r="G97" s="3803">
        <v>11450</v>
      </c>
    </row>
    <row r="98" spans="1:7" s="3222" customFormat="1" ht="14.25" hidden="1" customHeight="1">
      <c r="A98" s="3795" t="s">
        <v>303</v>
      </c>
      <c r="B98" s="3795" t="s">
        <v>211</v>
      </c>
      <c r="C98" s="3795">
        <v>15200</v>
      </c>
      <c r="D98" s="3795">
        <v>15120</v>
      </c>
      <c r="E98" s="3795">
        <v>17550</v>
      </c>
      <c r="F98" s="3795">
        <v>3080</v>
      </c>
      <c r="G98" s="3803">
        <v>9990</v>
      </c>
    </row>
    <row r="99" spans="1:7" s="3222" customFormat="1" ht="14.25" hidden="1" customHeight="1">
      <c r="A99" s="3795" t="s">
        <v>303</v>
      </c>
      <c r="B99" s="3795" t="s">
        <v>217</v>
      </c>
      <c r="C99" s="3795">
        <v>17520</v>
      </c>
      <c r="D99" s="3795">
        <v>17430</v>
      </c>
      <c r="E99" s="3795">
        <v>16350</v>
      </c>
      <c r="F99" s="3795">
        <v>3260</v>
      </c>
      <c r="G99" s="3803">
        <v>11510</v>
      </c>
    </row>
    <row r="100" spans="1:7" s="3222" customFormat="1" ht="14.25" hidden="1" customHeight="1">
      <c r="A100" s="3795" t="s">
        <v>303</v>
      </c>
      <c r="B100" s="3795" t="s">
        <v>225</v>
      </c>
      <c r="C100" s="3795">
        <v>15340</v>
      </c>
      <c r="D100" s="3795">
        <v>15260</v>
      </c>
      <c r="E100" s="3795">
        <v>15930</v>
      </c>
      <c r="F100" s="3795">
        <v>2740</v>
      </c>
      <c r="G100" s="3803">
        <v>10080</v>
      </c>
    </row>
    <row r="101" spans="1:7" s="3222" customFormat="1" ht="14.25" hidden="1" customHeight="1">
      <c r="A101" s="3795" t="s">
        <v>303</v>
      </c>
      <c r="B101" s="3795" t="s">
        <v>233</v>
      </c>
      <c r="C101" s="3795">
        <v>14620</v>
      </c>
      <c r="D101" s="3795">
        <v>14560</v>
      </c>
      <c r="E101" s="3795">
        <v>15570</v>
      </c>
      <c r="F101" s="3795">
        <v>3500</v>
      </c>
      <c r="G101" s="3803">
        <v>9630</v>
      </c>
    </row>
    <row r="102" spans="1:7" s="3222" customFormat="1" ht="14.25" hidden="1" customHeight="1">
      <c r="A102" s="3795" t="s">
        <v>303</v>
      </c>
      <c r="B102" s="3795" t="s">
        <v>238</v>
      </c>
      <c r="C102" s="3795">
        <v>13680</v>
      </c>
      <c r="D102" s="3795">
        <v>13610</v>
      </c>
      <c r="E102" s="3795">
        <v>15690</v>
      </c>
      <c r="F102" s="3795">
        <v>2870</v>
      </c>
      <c r="G102" s="3803">
        <v>8990</v>
      </c>
    </row>
    <row r="103" spans="1:7" s="3222" customFormat="1" ht="14.25" hidden="1" customHeight="1">
      <c r="A103" s="3795" t="s">
        <v>303</v>
      </c>
      <c r="B103" s="3795" t="s">
        <v>247</v>
      </c>
      <c r="C103" s="3795">
        <v>14620</v>
      </c>
      <c r="D103" s="3795">
        <v>14540</v>
      </c>
      <c r="E103" s="3795">
        <v>15240</v>
      </c>
      <c r="F103" s="3795">
        <v>2840</v>
      </c>
      <c r="G103" s="3803">
        <v>9610</v>
      </c>
    </row>
    <row r="104" spans="1:7" s="3222" customFormat="1" ht="14.25" hidden="1" customHeight="1">
      <c r="A104" s="3795" t="s">
        <v>303</v>
      </c>
      <c r="B104" s="3795" t="s">
        <v>254</v>
      </c>
      <c r="C104" s="3795">
        <v>13610</v>
      </c>
      <c r="D104" s="3795">
        <v>13540</v>
      </c>
      <c r="E104" s="3795">
        <v>15750</v>
      </c>
      <c r="F104" s="3795">
        <v>2770</v>
      </c>
      <c r="G104" s="3803">
        <v>8940</v>
      </c>
    </row>
    <row r="105" spans="1:7" s="3222" customFormat="1" ht="14.25" hidden="1" customHeight="1">
      <c r="A105" s="3795" t="s">
        <v>303</v>
      </c>
      <c r="B105" s="3795" t="s">
        <v>262</v>
      </c>
      <c r="C105" s="3795">
        <v>13310</v>
      </c>
      <c r="D105" s="3795">
        <v>13240</v>
      </c>
      <c r="E105" s="3795">
        <v>16280</v>
      </c>
      <c r="F105" s="3795">
        <v>3210</v>
      </c>
      <c r="G105" s="3803">
        <v>8750</v>
      </c>
    </row>
    <row r="106" spans="1:7" s="3222" customFormat="1" ht="14.25" hidden="1" customHeight="1">
      <c r="A106" s="3795" t="s">
        <v>303</v>
      </c>
      <c r="B106" s="3795" t="s">
        <v>269</v>
      </c>
      <c r="C106" s="3795">
        <v>13010</v>
      </c>
      <c r="D106" s="3795">
        <v>12930</v>
      </c>
      <c r="E106" s="3795">
        <v>14960</v>
      </c>
      <c r="F106" s="3795">
        <v>3530</v>
      </c>
      <c r="G106" s="3803">
        <v>8550</v>
      </c>
    </row>
    <row r="107" spans="1:7" s="3222" customFormat="1" ht="14.25" hidden="1" customHeight="1">
      <c r="A107" s="3795" t="s">
        <v>303</v>
      </c>
      <c r="B107" s="3795" t="s">
        <v>273</v>
      </c>
      <c r="C107" s="3795">
        <v>13070</v>
      </c>
      <c r="D107" s="3795">
        <v>13000</v>
      </c>
      <c r="E107" s="3795">
        <v>15910</v>
      </c>
      <c r="F107" s="3795">
        <v>3990</v>
      </c>
      <c r="G107" s="3803">
        <v>8580</v>
      </c>
    </row>
    <row r="108" spans="1:7" s="3222" customFormat="1" ht="14.25" hidden="1" customHeight="1">
      <c r="A108" s="3795" t="s">
        <v>303</v>
      </c>
      <c r="B108" s="3795" t="s">
        <v>279</v>
      </c>
      <c r="C108" s="3795">
        <v>12640</v>
      </c>
      <c r="D108" s="3795">
        <v>12580</v>
      </c>
      <c r="E108" s="3795">
        <v>15730</v>
      </c>
      <c r="F108" s="3795"/>
      <c r="G108" s="3803">
        <v>8310</v>
      </c>
    </row>
    <row r="109" spans="1:7" s="3222" customFormat="1" ht="14.25" hidden="1" customHeight="1">
      <c r="A109" s="3795" t="s">
        <v>303</v>
      </c>
      <c r="B109" s="3795" t="s">
        <v>282</v>
      </c>
      <c r="C109" s="3795">
        <v>13130</v>
      </c>
      <c r="D109" s="3795">
        <v>13070</v>
      </c>
      <c r="E109" s="3795">
        <v>15000</v>
      </c>
      <c r="F109" s="3795"/>
      <c r="G109" s="3803">
        <v>8630</v>
      </c>
    </row>
    <row r="110" spans="1:7" s="3222" customFormat="1" ht="14.25" hidden="1" customHeight="1">
      <c r="A110" s="3795" t="s">
        <v>303</v>
      </c>
      <c r="B110" s="3795" t="s">
        <v>284</v>
      </c>
      <c r="C110" s="3795">
        <v>13560</v>
      </c>
      <c r="D110" s="3795">
        <v>13490</v>
      </c>
      <c r="E110" s="3795">
        <v>16300</v>
      </c>
      <c r="F110" s="3795"/>
      <c r="G110" s="3803">
        <v>8920</v>
      </c>
    </row>
    <row r="111" spans="1:7" s="3222" customFormat="1" ht="14.25" hidden="1" customHeight="1">
      <c r="A111" s="3795" t="s">
        <v>303</v>
      </c>
      <c r="B111" s="3795" t="s">
        <v>287</v>
      </c>
      <c r="C111" s="3795">
        <v>12440</v>
      </c>
      <c r="D111" s="3795">
        <v>12380</v>
      </c>
      <c r="E111" s="3795">
        <v>17850</v>
      </c>
      <c r="F111" s="3795"/>
      <c r="G111" s="3803">
        <v>8180</v>
      </c>
    </row>
    <row r="112" spans="1:7" s="3222" customFormat="1" ht="14.25" hidden="1" customHeight="1">
      <c r="A112" s="3795" t="s">
        <v>303</v>
      </c>
      <c r="B112" s="3795" t="s">
        <v>291</v>
      </c>
      <c r="C112" s="3795">
        <v>13260</v>
      </c>
      <c r="D112" s="3795">
        <v>13180</v>
      </c>
      <c r="E112" s="3795">
        <v>19740</v>
      </c>
      <c r="F112" s="3795"/>
      <c r="G112" s="3803">
        <v>8710</v>
      </c>
    </row>
    <row r="113" spans="1:7" s="3222" customFormat="1" ht="14.25" hidden="1" customHeight="1">
      <c r="A113" s="3795" t="s">
        <v>303</v>
      </c>
      <c r="B113" s="3795" t="s">
        <v>2954</v>
      </c>
      <c r="C113" s="3795">
        <v>15520</v>
      </c>
      <c r="D113" s="3795">
        <v>15450</v>
      </c>
      <c r="E113" s="3795"/>
      <c r="F113" s="3795"/>
      <c r="G113" s="3803">
        <v>10210</v>
      </c>
    </row>
    <row r="114" spans="1:7" s="3222" customFormat="1" ht="14.25" hidden="1" customHeight="1">
      <c r="A114" s="3795" t="s">
        <v>303</v>
      </c>
      <c r="B114" s="3795" t="s">
        <v>2961</v>
      </c>
      <c r="C114" s="3795">
        <v>13110</v>
      </c>
      <c r="D114" s="3795">
        <v>13050</v>
      </c>
      <c r="E114" s="3795"/>
      <c r="F114" s="3795"/>
      <c r="G114" s="3803">
        <v>8620</v>
      </c>
    </row>
    <row r="115" spans="1:7" s="3222" customFormat="1" ht="14.25" hidden="1" customHeight="1">
      <c r="A115" s="3795" t="s">
        <v>303</v>
      </c>
      <c r="B115" s="3795" t="s">
        <v>2967</v>
      </c>
      <c r="C115" s="3795">
        <v>12460</v>
      </c>
      <c r="D115" s="3795">
        <v>12390</v>
      </c>
      <c r="E115" s="3795"/>
      <c r="F115" s="3795"/>
      <c r="G115" s="3803">
        <v>8190</v>
      </c>
    </row>
    <row r="116" spans="1:7" s="3222" customFormat="1" ht="14.25" hidden="1" customHeight="1">
      <c r="A116" s="3795" t="s">
        <v>303</v>
      </c>
      <c r="B116" s="3795" t="s">
        <v>2974</v>
      </c>
      <c r="C116" s="3795">
        <v>13580</v>
      </c>
      <c r="D116" s="3795">
        <v>13520</v>
      </c>
      <c r="E116" s="3795"/>
      <c r="F116" s="3795"/>
      <c r="G116" s="3803">
        <v>8930</v>
      </c>
    </row>
    <row r="117" spans="1:7" s="3222" customFormat="1" ht="14.25" hidden="1" customHeight="1">
      <c r="A117" s="3795" t="s">
        <v>303</v>
      </c>
      <c r="B117" s="3795" t="s">
        <v>2981</v>
      </c>
      <c r="C117" s="3795">
        <v>17120</v>
      </c>
      <c r="D117" s="3795">
        <v>17040</v>
      </c>
      <c r="E117" s="3795"/>
      <c r="F117" s="3795"/>
      <c r="G117" s="3803">
        <v>11260</v>
      </c>
    </row>
    <row r="118" spans="1:7" s="3222" customFormat="1" ht="14.25" hidden="1" customHeight="1">
      <c r="A118" s="3795" t="s">
        <v>303</v>
      </c>
      <c r="B118" s="3795" t="s">
        <v>2986</v>
      </c>
      <c r="C118" s="3795">
        <v>14860</v>
      </c>
      <c r="D118" s="3795">
        <v>14790</v>
      </c>
      <c r="E118" s="3795"/>
      <c r="F118" s="3795"/>
      <c r="G118" s="3803">
        <v>9780</v>
      </c>
    </row>
    <row r="119" spans="1:7" s="3222" customFormat="1" ht="14.25" hidden="1" customHeight="1">
      <c r="A119" s="3795" t="s">
        <v>303</v>
      </c>
      <c r="B119" s="3795" t="s">
        <v>2990</v>
      </c>
      <c r="C119" s="3795">
        <v>16470</v>
      </c>
      <c r="D119" s="3795">
        <v>16400</v>
      </c>
      <c r="E119" s="3795"/>
      <c r="F119" s="3795"/>
      <c r="G119" s="3803">
        <v>10840</v>
      </c>
    </row>
    <row r="120" spans="1:7" s="3222" customFormat="1" ht="14.25" hidden="1" customHeight="1">
      <c r="A120" s="3795" t="s">
        <v>303</v>
      </c>
      <c r="B120" s="3795" t="s">
        <v>3076</v>
      </c>
      <c r="C120" s="3795"/>
      <c r="D120" s="3795"/>
      <c r="E120" s="3795"/>
      <c r="F120" s="3795">
        <v>4160</v>
      </c>
      <c r="G120" s="3803"/>
    </row>
    <row r="121" spans="1:7" s="3222" customFormat="1" ht="14.25" hidden="1" customHeight="1">
      <c r="A121" s="3795" t="s">
        <v>303</v>
      </c>
      <c r="B121" s="3795" t="s">
        <v>3077</v>
      </c>
      <c r="C121" s="3795"/>
      <c r="D121" s="3795"/>
      <c r="E121" s="3795"/>
      <c r="F121" s="3795">
        <v>3880</v>
      </c>
      <c r="G121" s="3803"/>
    </row>
    <row r="122" spans="1:7" s="3222" customFormat="1" ht="14.25" hidden="1" customHeight="1">
      <c r="A122" s="3795" t="s">
        <v>303</v>
      </c>
      <c r="B122" s="3795" t="s">
        <v>3078</v>
      </c>
      <c r="C122" s="3795">
        <v>13750</v>
      </c>
      <c r="D122" s="3795">
        <v>13680</v>
      </c>
      <c r="E122" s="3795">
        <v>16460</v>
      </c>
      <c r="F122" s="3795">
        <v>2880</v>
      </c>
      <c r="G122" s="3803">
        <v>9040</v>
      </c>
    </row>
    <row r="123" spans="1:7" s="3222" customFormat="1" ht="14.25" hidden="1" customHeight="1">
      <c r="A123" s="3795" t="s">
        <v>303</v>
      </c>
      <c r="B123" s="3795" t="s">
        <v>3009</v>
      </c>
      <c r="C123" s="3795">
        <v>13590</v>
      </c>
      <c r="D123" s="3795">
        <v>13520</v>
      </c>
      <c r="E123" s="3795">
        <v>16290</v>
      </c>
      <c r="F123" s="3795">
        <v>2790</v>
      </c>
      <c r="G123" s="3803">
        <v>8930</v>
      </c>
    </row>
    <row r="124" spans="1:7" s="3222" customFormat="1" ht="14.25" hidden="1" customHeight="1">
      <c r="A124" s="3795" t="s">
        <v>303</v>
      </c>
      <c r="B124" s="3795" t="s">
        <v>3014</v>
      </c>
      <c r="C124" s="3795">
        <v>13400</v>
      </c>
      <c r="D124" s="3795">
        <v>13320</v>
      </c>
      <c r="E124" s="3795">
        <v>16100</v>
      </c>
      <c r="F124" s="3795">
        <v>2320</v>
      </c>
      <c r="G124" s="3803">
        <v>8800</v>
      </c>
    </row>
    <row r="125" spans="1:7" s="3222" customFormat="1" ht="14.25" hidden="1" customHeight="1">
      <c r="A125" s="3795" t="s">
        <v>303</v>
      </c>
      <c r="B125" s="3795" t="s">
        <v>3019</v>
      </c>
      <c r="C125" s="3795">
        <v>12860</v>
      </c>
      <c r="D125" s="3795">
        <v>12790</v>
      </c>
      <c r="E125" s="3795">
        <v>15370</v>
      </c>
      <c r="F125" s="3795">
        <v>2280</v>
      </c>
      <c r="G125" s="3803">
        <v>8450</v>
      </c>
    </row>
    <row r="126" spans="1:7" s="3222" customFormat="1" ht="14.25" hidden="1" customHeight="1" thickBot="1">
      <c r="A126" s="3804" t="s">
        <v>303</v>
      </c>
      <c r="B126" s="3799" t="s">
        <v>3024</v>
      </c>
      <c r="C126" s="3799">
        <v>12960</v>
      </c>
      <c r="D126" s="3799">
        <v>12890</v>
      </c>
      <c r="E126" s="3799">
        <v>15530</v>
      </c>
      <c r="F126" s="3799">
        <v>2910</v>
      </c>
      <c r="G126" s="3805">
        <v>8520</v>
      </c>
    </row>
    <row r="127" spans="1:7" s="3222" customFormat="1" ht="14.25" customHeight="1">
      <c r="A127" s="3793" t="s">
        <v>29</v>
      </c>
      <c r="B127" s="3794" t="s">
        <v>3079</v>
      </c>
      <c r="C127" s="3795">
        <v>12280</v>
      </c>
      <c r="D127" s="3795">
        <v>12250</v>
      </c>
      <c r="E127" s="3795">
        <v>15130</v>
      </c>
      <c r="F127" s="3795">
        <v>2710</v>
      </c>
      <c r="G127" s="3803">
        <v>7870</v>
      </c>
    </row>
    <row r="128" spans="1:7" s="3222" customFormat="1" ht="14.25" customHeight="1">
      <c r="A128" s="3795" t="s">
        <v>29</v>
      </c>
      <c r="B128" s="3795" t="s">
        <v>132</v>
      </c>
      <c r="C128" s="3795">
        <v>13180</v>
      </c>
      <c r="D128" s="3795">
        <v>13150</v>
      </c>
      <c r="E128" s="3795">
        <v>16190</v>
      </c>
      <c r="F128" s="3795">
        <v>2820</v>
      </c>
      <c r="G128" s="3803">
        <v>8460</v>
      </c>
    </row>
    <row r="129" spans="1:7" s="3222" customFormat="1" ht="14.25" customHeight="1">
      <c r="A129" s="3795" t="s">
        <v>29</v>
      </c>
      <c r="B129" s="3795" t="s">
        <v>141</v>
      </c>
      <c r="C129" s="3795">
        <v>10950</v>
      </c>
      <c r="D129" s="3795">
        <v>10920</v>
      </c>
      <c r="E129" s="3795">
        <v>13820</v>
      </c>
      <c r="F129" s="3795">
        <v>2500</v>
      </c>
      <c r="G129" s="3803">
        <v>7020</v>
      </c>
    </row>
    <row r="130" spans="1:7" s="3222" customFormat="1" ht="14.25" customHeight="1">
      <c r="A130" s="3795" t="s">
        <v>29</v>
      </c>
      <c r="B130" s="3795" t="s">
        <v>150</v>
      </c>
      <c r="C130" s="3795">
        <v>10910</v>
      </c>
      <c r="D130" s="3795">
        <v>10860</v>
      </c>
      <c r="E130" s="3795">
        <v>13730</v>
      </c>
      <c r="F130" s="3795">
        <v>2760</v>
      </c>
      <c r="G130" s="3803">
        <v>6990</v>
      </c>
    </row>
    <row r="131" spans="1:7" s="3222" customFormat="1" ht="14.25" customHeight="1">
      <c r="A131" s="3795" t="s">
        <v>29</v>
      </c>
      <c r="B131" s="3795" t="s">
        <v>159</v>
      </c>
      <c r="C131" s="3795">
        <v>12910</v>
      </c>
      <c r="D131" s="3795">
        <v>12870</v>
      </c>
      <c r="E131" s="3795">
        <v>15720</v>
      </c>
      <c r="F131" s="3795">
        <v>2750</v>
      </c>
      <c r="G131" s="3803">
        <v>8280</v>
      </c>
    </row>
    <row r="132" spans="1:7" s="3222" customFormat="1" ht="14.25" customHeight="1">
      <c r="A132" s="3795" t="s">
        <v>29</v>
      </c>
      <c r="B132" s="3795" t="s">
        <v>166</v>
      </c>
      <c r="C132" s="3795">
        <v>11910</v>
      </c>
      <c r="D132" s="3795">
        <v>11860</v>
      </c>
      <c r="E132" s="3795">
        <v>14730</v>
      </c>
      <c r="F132" s="3795">
        <v>2360</v>
      </c>
      <c r="G132" s="3803">
        <v>7630</v>
      </c>
    </row>
    <row r="133" spans="1:7" s="3222" customFormat="1" ht="14.25" customHeight="1">
      <c r="A133" s="3795" t="s">
        <v>29</v>
      </c>
      <c r="B133" s="3795" t="s">
        <v>172</v>
      </c>
      <c r="C133" s="3795">
        <v>12270</v>
      </c>
      <c r="D133" s="3795">
        <v>12210</v>
      </c>
      <c r="E133" s="3795">
        <v>15010</v>
      </c>
      <c r="F133" s="3795">
        <v>2580</v>
      </c>
      <c r="G133" s="3803">
        <v>7860</v>
      </c>
    </row>
    <row r="134" spans="1:7" s="3222" customFormat="1" ht="14.25" customHeight="1">
      <c r="A134" s="3795" t="s">
        <v>29</v>
      </c>
      <c r="B134" s="3795" t="s">
        <v>179</v>
      </c>
      <c r="C134" s="3795">
        <v>10800</v>
      </c>
      <c r="D134" s="3795">
        <v>10780</v>
      </c>
      <c r="E134" s="3795">
        <v>13640</v>
      </c>
      <c r="F134" s="3795">
        <v>2110</v>
      </c>
      <c r="G134" s="3803">
        <v>6930</v>
      </c>
    </row>
    <row r="135" spans="1:7" s="3222" customFormat="1" ht="14.25" customHeight="1">
      <c r="A135" s="3795" t="s">
        <v>29</v>
      </c>
      <c r="B135" s="3795" t="s">
        <v>189</v>
      </c>
      <c r="C135" s="3795">
        <v>10430</v>
      </c>
      <c r="D135" s="3795">
        <v>10390</v>
      </c>
      <c r="E135" s="3795">
        <v>13140</v>
      </c>
      <c r="F135" s="3795">
        <v>2240</v>
      </c>
      <c r="G135" s="3803">
        <v>6680</v>
      </c>
    </row>
    <row r="136" spans="1:7" s="3222" customFormat="1" ht="14.25" customHeight="1">
      <c r="A136" s="3795" t="s">
        <v>29</v>
      </c>
      <c r="B136" s="3795" t="s">
        <v>198</v>
      </c>
      <c r="C136" s="3795">
        <v>11930</v>
      </c>
      <c r="D136" s="3795">
        <v>11880</v>
      </c>
      <c r="E136" s="3795">
        <v>14770</v>
      </c>
      <c r="F136" s="3795">
        <v>1970</v>
      </c>
      <c r="G136" s="3803">
        <v>7640</v>
      </c>
    </row>
    <row r="137" spans="1:7" s="3222" customFormat="1" ht="14.25" customHeight="1">
      <c r="A137" s="3795" t="s">
        <v>29</v>
      </c>
      <c r="B137" s="3795" t="s">
        <v>205</v>
      </c>
      <c r="C137" s="3795">
        <v>10470</v>
      </c>
      <c r="D137" s="3795">
        <v>10430</v>
      </c>
      <c r="E137" s="3795">
        <v>13190</v>
      </c>
      <c r="F137" s="3795">
        <v>1990</v>
      </c>
      <c r="G137" s="3803">
        <v>6710</v>
      </c>
    </row>
    <row r="138" spans="1:7" s="3222" customFormat="1" ht="14.25" customHeight="1">
      <c r="A138" s="3795" t="s">
        <v>29</v>
      </c>
      <c r="B138" s="3795" t="s">
        <v>212</v>
      </c>
      <c r="C138" s="3795">
        <v>10410</v>
      </c>
      <c r="D138" s="3795">
        <v>10380</v>
      </c>
      <c r="E138" s="3795">
        <v>13130</v>
      </c>
      <c r="F138" s="3795">
        <v>2030</v>
      </c>
      <c r="G138" s="3803">
        <v>6680</v>
      </c>
    </row>
    <row r="139" spans="1:7" s="3222" customFormat="1" ht="14.25" customHeight="1">
      <c r="A139" s="3795" t="s">
        <v>29</v>
      </c>
      <c r="B139" s="3795" t="s">
        <v>218</v>
      </c>
      <c r="C139" s="3795">
        <v>9460</v>
      </c>
      <c r="D139" s="3795">
        <v>9410</v>
      </c>
      <c r="E139" s="3795">
        <v>12050</v>
      </c>
      <c r="F139" s="3795">
        <v>2140</v>
      </c>
      <c r="G139" s="3803">
        <v>6050</v>
      </c>
    </row>
    <row r="140" spans="1:7" s="3222" customFormat="1" ht="14.25" customHeight="1">
      <c r="A140" s="3795" t="s">
        <v>29</v>
      </c>
      <c r="B140" s="3795" t="s">
        <v>226</v>
      </c>
      <c r="C140" s="3795">
        <v>11030</v>
      </c>
      <c r="D140" s="3795">
        <v>10980</v>
      </c>
      <c r="E140" s="3795">
        <v>13880</v>
      </c>
      <c r="F140" s="3795">
        <v>2210</v>
      </c>
      <c r="G140" s="3803">
        <v>7060</v>
      </c>
    </row>
    <row r="141" spans="1:7" s="3222" customFormat="1" ht="14.25" customHeight="1">
      <c r="A141" s="3795" t="s">
        <v>29</v>
      </c>
      <c r="B141" s="3795" t="s">
        <v>234</v>
      </c>
      <c r="C141" s="3795">
        <v>11200</v>
      </c>
      <c r="D141" s="3795">
        <v>11150</v>
      </c>
      <c r="E141" s="3795">
        <v>14100</v>
      </c>
      <c r="F141" s="3795">
        <v>2470</v>
      </c>
      <c r="G141" s="3803">
        <v>7170</v>
      </c>
    </row>
    <row r="142" spans="1:7" s="3222" customFormat="1" ht="14.25" customHeight="1">
      <c r="A142" s="3795" t="s">
        <v>29</v>
      </c>
      <c r="B142" s="3795" t="s">
        <v>239</v>
      </c>
      <c r="C142" s="3795">
        <v>10780</v>
      </c>
      <c r="D142" s="3795">
        <v>10730</v>
      </c>
      <c r="E142" s="3795">
        <v>13540</v>
      </c>
      <c r="F142" s="3795">
        <v>2280</v>
      </c>
      <c r="G142" s="3803">
        <v>6900</v>
      </c>
    </row>
    <row r="143" spans="1:7" s="3222" customFormat="1" ht="14.25" customHeight="1">
      <c r="A143" s="3795" t="s">
        <v>29</v>
      </c>
      <c r="B143" s="3795" t="s">
        <v>248</v>
      </c>
      <c r="C143" s="3795">
        <v>11550</v>
      </c>
      <c r="D143" s="3795">
        <v>11490</v>
      </c>
      <c r="E143" s="3795">
        <v>14480</v>
      </c>
      <c r="F143" s="3795">
        <v>2070</v>
      </c>
      <c r="G143" s="3803">
        <v>7390</v>
      </c>
    </row>
    <row r="144" spans="1:7" s="3222" customFormat="1" ht="14.25" customHeight="1">
      <c r="A144" s="3795" t="s">
        <v>29</v>
      </c>
      <c r="B144" s="3795" t="s">
        <v>255</v>
      </c>
      <c r="C144" s="3795">
        <v>10720</v>
      </c>
      <c r="D144" s="3795">
        <v>10680</v>
      </c>
      <c r="E144" s="3795">
        <v>13480</v>
      </c>
      <c r="F144" s="3795">
        <v>2440</v>
      </c>
      <c r="G144" s="3803">
        <v>6870</v>
      </c>
    </row>
    <row r="145" spans="1:7" s="3222" customFormat="1" ht="14.25" customHeight="1">
      <c r="A145" s="3795" t="s">
        <v>29</v>
      </c>
      <c r="B145" s="3795" t="s">
        <v>263</v>
      </c>
      <c r="C145" s="3795">
        <v>10340</v>
      </c>
      <c r="D145" s="3795">
        <v>10290</v>
      </c>
      <c r="E145" s="3795">
        <v>12880</v>
      </c>
      <c r="F145" s="3795">
        <v>2650</v>
      </c>
      <c r="G145" s="3803">
        <v>6620</v>
      </c>
    </row>
    <row r="146" spans="1:7" s="3222" customFormat="1" ht="14.25" customHeight="1">
      <c r="A146" s="3795" t="s">
        <v>29</v>
      </c>
      <c r="B146" s="3795" t="s">
        <v>270</v>
      </c>
      <c r="C146" s="3795">
        <v>11890</v>
      </c>
      <c r="D146" s="3795">
        <v>11830</v>
      </c>
      <c r="E146" s="3795">
        <v>14670</v>
      </c>
      <c r="F146" s="3795"/>
      <c r="G146" s="3803">
        <v>7610</v>
      </c>
    </row>
    <row r="147" spans="1:7" s="3222" customFormat="1" ht="14.25" customHeight="1">
      <c r="A147" s="3795" t="s">
        <v>29</v>
      </c>
      <c r="B147" s="3795" t="s">
        <v>274</v>
      </c>
      <c r="C147" s="3795">
        <v>12650</v>
      </c>
      <c r="D147" s="3795">
        <v>12600</v>
      </c>
      <c r="E147" s="3795">
        <v>15440</v>
      </c>
      <c r="F147" s="3795"/>
      <c r="G147" s="3803">
        <v>8110</v>
      </c>
    </row>
    <row r="148" spans="1:7" s="3222" customFormat="1" ht="14.25" customHeight="1">
      <c r="A148" s="3795" t="s">
        <v>29</v>
      </c>
      <c r="B148" s="3795" t="s">
        <v>3080</v>
      </c>
      <c r="C148" s="3795">
        <v>10370</v>
      </c>
      <c r="D148" s="3795">
        <v>10310</v>
      </c>
      <c r="E148" s="3795">
        <v>12970</v>
      </c>
      <c r="F148" s="3795"/>
      <c r="G148" s="3803">
        <v>6630</v>
      </c>
    </row>
    <row r="149" spans="1:7" s="3222" customFormat="1" ht="14.25" customHeight="1">
      <c r="A149" s="3795" t="s">
        <v>29</v>
      </c>
      <c r="B149" s="3795" t="s">
        <v>3081</v>
      </c>
      <c r="C149" s="3795">
        <v>11600</v>
      </c>
      <c r="D149" s="3795">
        <v>11560</v>
      </c>
      <c r="E149" s="3795">
        <v>14540</v>
      </c>
      <c r="F149" s="3795">
        <v>2390</v>
      </c>
      <c r="G149" s="3803">
        <v>7430</v>
      </c>
    </row>
    <row r="150" spans="1:7" s="3222" customFormat="1" ht="14.25" customHeight="1">
      <c r="A150" s="3795" t="s">
        <v>29</v>
      </c>
      <c r="B150" s="3795" t="s">
        <v>292</v>
      </c>
      <c r="C150" s="3795">
        <v>9950</v>
      </c>
      <c r="D150" s="3795">
        <v>9890</v>
      </c>
      <c r="E150" s="3795">
        <v>12590</v>
      </c>
      <c r="F150" s="3795">
        <v>1970</v>
      </c>
      <c r="G150" s="3803">
        <v>6360</v>
      </c>
    </row>
    <row r="151" spans="1:7" s="3222" customFormat="1" ht="14.25" customHeight="1">
      <c r="A151" s="3795" t="s">
        <v>29</v>
      </c>
      <c r="B151" s="3795" t="s">
        <v>294</v>
      </c>
      <c r="C151" s="3795">
        <v>10700</v>
      </c>
      <c r="D151" s="3795">
        <v>10650</v>
      </c>
      <c r="E151" s="3795">
        <v>13420</v>
      </c>
      <c r="F151" s="3795">
        <v>2020</v>
      </c>
      <c r="G151" s="3803">
        <v>6850</v>
      </c>
    </row>
    <row r="152" spans="1:7" s="3222" customFormat="1" ht="14.25" customHeight="1">
      <c r="A152" s="3795" t="s">
        <v>29</v>
      </c>
      <c r="B152" s="3795" t="s">
        <v>297</v>
      </c>
      <c r="C152" s="3795">
        <v>10310</v>
      </c>
      <c r="D152" s="3795">
        <v>10260</v>
      </c>
      <c r="E152" s="3795">
        <v>12820</v>
      </c>
      <c r="F152" s="3795">
        <v>1980</v>
      </c>
      <c r="G152" s="3803">
        <v>6600</v>
      </c>
    </row>
    <row r="153" spans="1:7" s="3222" customFormat="1" ht="14.25" customHeight="1">
      <c r="A153" s="3795" t="s">
        <v>29</v>
      </c>
      <c r="B153" s="3795" t="s">
        <v>2955</v>
      </c>
      <c r="C153" s="3795">
        <v>10880</v>
      </c>
      <c r="D153" s="3795">
        <v>10820</v>
      </c>
      <c r="E153" s="3795">
        <v>13660</v>
      </c>
      <c r="F153" s="3795">
        <v>2260</v>
      </c>
      <c r="G153" s="3803">
        <v>6970</v>
      </c>
    </row>
    <row r="154" spans="1:7" s="3222" customFormat="1" ht="14.25" customHeight="1">
      <c r="A154" s="3795" t="s">
        <v>29</v>
      </c>
      <c r="B154" s="3795" t="s">
        <v>3082</v>
      </c>
      <c r="C154" s="3795">
        <v>11220</v>
      </c>
      <c r="D154" s="3795">
        <v>11160</v>
      </c>
      <c r="E154" s="3795">
        <v>14130</v>
      </c>
      <c r="F154" s="3795">
        <v>2230</v>
      </c>
      <c r="G154" s="3803">
        <v>7180</v>
      </c>
    </row>
    <row r="155" spans="1:7" s="3222" customFormat="1" ht="14.25" customHeight="1">
      <c r="A155" s="3795" t="s">
        <v>29</v>
      </c>
      <c r="B155" s="3795" t="s">
        <v>2968</v>
      </c>
      <c r="C155" s="3795">
        <v>10430</v>
      </c>
      <c r="D155" s="3795">
        <v>10380</v>
      </c>
      <c r="E155" s="3795">
        <v>13140</v>
      </c>
      <c r="F155" s="3795">
        <v>2080</v>
      </c>
      <c r="G155" s="3803">
        <v>6650</v>
      </c>
    </row>
    <row r="156" spans="1:7" s="3222" customFormat="1" ht="14.25" customHeight="1">
      <c r="A156" s="3795" t="s">
        <v>29</v>
      </c>
      <c r="B156" s="3795" t="s">
        <v>3083</v>
      </c>
      <c r="C156" s="3795">
        <v>10440</v>
      </c>
      <c r="D156" s="3795">
        <v>10400</v>
      </c>
      <c r="E156" s="3795">
        <v>13150</v>
      </c>
      <c r="F156" s="3795">
        <v>2490</v>
      </c>
      <c r="G156" s="3803">
        <v>6690</v>
      </c>
    </row>
    <row r="157" spans="1:7" s="3222" customFormat="1" ht="14.25" customHeight="1">
      <c r="A157" s="3795" t="s">
        <v>29</v>
      </c>
      <c r="B157" s="3795" t="s">
        <v>300</v>
      </c>
      <c r="C157" s="3795">
        <v>10970</v>
      </c>
      <c r="D157" s="3795">
        <v>10920</v>
      </c>
      <c r="E157" s="3795">
        <v>13840</v>
      </c>
      <c r="F157" s="3795">
        <v>2420</v>
      </c>
      <c r="G157" s="3803">
        <v>7020</v>
      </c>
    </row>
    <row r="158" spans="1:7" s="3222" customFormat="1" ht="14.25" customHeight="1">
      <c r="A158" s="3795" t="s">
        <v>29</v>
      </c>
      <c r="B158" s="3795" t="s">
        <v>301</v>
      </c>
      <c r="C158" s="3795">
        <v>9590</v>
      </c>
      <c r="D158" s="3795">
        <v>9540</v>
      </c>
      <c r="E158" s="3795">
        <v>12210</v>
      </c>
      <c r="F158" s="3795">
        <v>2100</v>
      </c>
      <c r="G158" s="3803">
        <v>6130</v>
      </c>
    </row>
    <row r="159" spans="1:7" s="3222" customFormat="1" ht="14.25" customHeight="1">
      <c r="A159" s="3795" t="s">
        <v>29</v>
      </c>
      <c r="B159" s="3795" t="s">
        <v>302</v>
      </c>
      <c r="C159" s="3795">
        <v>11190</v>
      </c>
      <c r="D159" s="3795">
        <v>11140</v>
      </c>
      <c r="E159" s="3795">
        <v>14090</v>
      </c>
      <c r="F159" s="3795">
        <v>2470</v>
      </c>
      <c r="G159" s="3803">
        <v>7170</v>
      </c>
    </row>
    <row r="160" spans="1:7" s="3222" customFormat="1" ht="14.25" customHeight="1">
      <c r="A160" s="3795" t="s">
        <v>29</v>
      </c>
      <c r="B160" s="3795" t="s">
        <v>3084</v>
      </c>
      <c r="C160" s="3795">
        <v>11180</v>
      </c>
      <c r="D160" s="3795">
        <v>11140</v>
      </c>
      <c r="E160" s="3795">
        <v>14050</v>
      </c>
      <c r="F160" s="3795">
        <v>2270</v>
      </c>
      <c r="G160" s="3803">
        <v>7170</v>
      </c>
    </row>
    <row r="161" spans="1:7" s="3222" customFormat="1" ht="14.25" customHeight="1">
      <c r="A161" s="3795" t="s">
        <v>29</v>
      </c>
      <c r="B161" s="3795" t="s">
        <v>3000</v>
      </c>
      <c r="C161" s="3795">
        <v>11160</v>
      </c>
      <c r="D161" s="3795">
        <v>11120</v>
      </c>
      <c r="E161" s="3795">
        <v>14020</v>
      </c>
      <c r="F161" s="3795">
        <v>2150</v>
      </c>
      <c r="G161" s="3803">
        <v>7160</v>
      </c>
    </row>
    <row r="162" spans="1:7" s="3222" customFormat="1" ht="14.25" customHeight="1">
      <c r="A162" s="3795" t="s">
        <v>29</v>
      </c>
      <c r="B162" s="3795" t="s">
        <v>3005</v>
      </c>
      <c r="C162" s="3795">
        <v>9620</v>
      </c>
      <c r="D162" s="3795">
        <v>9570</v>
      </c>
      <c r="E162" s="3795">
        <v>12320</v>
      </c>
      <c r="F162" s="3795">
        <v>2010</v>
      </c>
      <c r="G162" s="3803">
        <v>6160</v>
      </c>
    </row>
    <row r="163" spans="1:7" s="3222" customFormat="1" ht="14.25" customHeight="1">
      <c r="A163" s="3795" t="s">
        <v>29</v>
      </c>
      <c r="B163" s="3795" t="s">
        <v>3010</v>
      </c>
      <c r="C163" s="3795">
        <v>9320</v>
      </c>
      <c r="D163" s="3795">
        <v>9270</v>
      </c>
      <c r="E163" s="3795">
        <v>11790</v>
      </c>
      <c r="F163" s="3795">
        <v>1920</v>
      </c>
      <c r="G163" s="3803">
        <v>5960</v>
      </c>
    </row>
    <row r="164" spans="1:7" s="3222" customFormat="1" ht="14.25" customHeight="1">
      <c r="A164" s="3795" t="s">
        <v>29</v>
      </c>
      <c r="B164" s="3795" t="s">
        <v>3015</v>
      </c>
      <c r="C164" s="3795"/>
      <c r="D164" s="3795"/>
      <c r="E164" s="3795"/>
      <c r="F164" s="3795">
        <v>1980</v>
      </c>
      <c r="G164" s="3803"/>
    </row>
    <row r="165" spans="1:7" s="3222" customFormat="1" ht="14.25" customHeight="1">
      <c r="A165" s="3795" t="s">
        <v>29</v>
      </c>
      <c r="B165" s="3795" t="s">
        <v>3085</v>
      </c>
      <c r="C165" s="3795">
        <v>11060</v>
      </c>
      <c r="D165" s="3795">
        <v>11030</v>
      </c>
      <c r="E165" s="3795">
        <v>13850</v>
      </c>
      <c r="F165" s="3795">
        <v>2170</v>
      </c>
      <c r="G165" s="3803">
        <v>7090</v>
      </c>
    </row>
    <row r="166" spans="1:7" s="3222" customFormat="1" ht="14.25" customHeight="1">
      <c r="A166" s="3795" t="s">
        <v>29</v>
      </c>
      <c r="B166" s="3795" t="s">
        <v>3025</v>
      </c>
      <c r="C166" s="3795">
        <v>11050</v>
      </c>
      <c r="D166" s="3795">
        <v>11010</v>
      </c>
      <c r="E166" s="3795">
        <v>13920</v>
      </c>
      <c r="F166" s="3795">
        <v>2140</v>
      </c>
      <c r="G166" s="3803">
        <v>7080</v>
      </c>
    </row>
    <row r="167" spans="1:7" s="3222" customFormat="1" ht="14.25" customHeight="1">
      <c r="A167" s="3795" t="s">
        <v>29</v>
      </c>
      <c r="B167" s="3795" t="s">
        <v>3029</v>
      </c>
      <c r="C167" s="3795">
        <v>10930</v>
      </c>
      <c r="D167" s="3795">
        <v>10890</v>
      </c>
      <c r="E167" s="3795">
        <v>13790</v>
      </c>
      <c r="F167" s="3795">
        <v>2010</v>
      </c>
      <c r="G167" s="3803">
        <v>7000</v>
      </c>
    </row>
    <row r="168" spans="1:7" s="3222" customFormat="1" ht="14.25" customHeight="1">
      <c r="A168" s="3795" t="s">
        <v>29</v>
      </c>
      <c r="B168" s="3795" t="s">
        <v>3034</v>
      </c>
      <c r="C168" s="3795">
        <v>9420</v>
      </c>
      <c r="D168" s="3795">
        <v>9380</v>
      </c>
      <c r="E168" s="3795">
        <v>11970</v>
      </c>
      <c r="F168" s="3795"/>
      <c r="G168" s="3803">
        <v>6040</v>
      </c>
    </row>
    <row r="169" spans="1:7" s="3222" customFormat="1" ht="14.25" customHeight="1">
      <c r="A169" s="3795" t="s">
        <v>29</v>
      </c>
      <c r="B169" s="3795" t="s">
        <v>3086</v>
      </c>
      <c r="C169" s="3795"/>
      <c r="D169" s="3795"/>
      <c r="E169" s="3795"/>
      <c r="F169" s="3795">
        <v>2880</v>
      </c>
      <c r="G169" s="3803"/>
    </row>
    <row r="170" spans="1:7" s="3222" customFormat="1" ht="14.25" customHeight="1">
      <c r="A170" s="3795" t="s">
        <v>29</v>
      </c>
      <c r="B170" s="3795" t="s">
        <v>3042</v>
      </c>
      <c r="C170" s="3795"/>
      <c r="D170" s="3795"/>
      <c r="E170" s="3795"/>
      <c r="F170" s="3795">
        <v>2880</v>
      </c>
      <c r="G170" s="3803"/>
    </row>
    <row r="171" spans="1:7" s="3222" customFormat="1" ht="14.25" customHeight="1">
      <c r="A171" s="3795" t="s">
        <v>29</v>
      </c>
      <c r="B171" s="3795" t="s">
        <v>3045</v>
      </c>
      <c r="C171" s="3795"/>
      <c r="D171" s="3795"/>
      <c r="E171" s="3795"/>
      <c r="F171" s="3795">
        <v>2880</v>
      </c>
      <c r="G171" s="3803"/>
    </row>
    <row r="172" spans="1:7" s="3222" customFormat="1" ht="14.25" customHeight="1">
      <c r="A172" s="3795" t="s">
        <v>29</v>
      </c>
      <c r="B172" s="3795" t="s">
        <v>3047</v>
      </c>
      <c r="C172" s="3795"/>
      <c r="D172" s="3795"/>
      <c r="E172" s="3795"/>
      <c r="F172" s="3795">
        <v>2880</v>
      </c>
      <c r="G172" s="3803"/>
    </row>
    <row r="173" spans="1:7" s="3222" customFormat="1" ht="14.25" customHeight="1">
      <c r="A173" s="3795" t="s">
        <v>29</v>
      </c>
      <c r="B173" s="3795" t="s">
        <v>3049</v>
      </c>
      <c r="C173" s="3795"/>
      <c r="D173" s="3795"/>
      <c r="E173" s="3795"/>
      <c r="F173" s="3795">
        <v>2150</v>
      </c>
      <c r="G173" s="3803"/>
    </row>
    <row r="174" spans="1:7" s="3222" customFormat="1" ht="14.25" customHeight="1">
      <c r="A174" s="3795" t="s">
        <v>29</v>
      </c>
      <c r="B174" s="3795" t="s">
        <v>3051</v>
      </c>
      <c r="C174" s="3795"/>
      <c r="D174" s="3795"/>
      <c r="E174" s="3795"/>
      <c r="F174" s="3795">
        <v>2030</v>
      </c>
      <c r="G174" s="3803"/>
    </row>
    <row r="175" spans="1:7" s="3222" customFormat="1" ht="14.25" customHeight="1">
      <c r="A175" s="3795" t="s">
        <v>29</v>
      </c>
      <c r="B175" s="3795" t="s">
        <v>3053</v>
      </c>
      <c r="C175" s="3795"/>
      <c r="D175" s="3795"/>
      <c r="E175" s="3795"/>
      <c r="F175" s="3795">
        <v>2780</v>
      </c>
      <c r="G175" s="3803"/>
    </row>
    <row r="176" spans="1:7" s="3222" customFormat="1" ht="14.25" customHeight="1">
      <c r="A176" s="3795" t="s">
        <v>29</v>
      </c>
      <c r="B176" s="3795" t="s">
        <v>3055</v>
      </c>
      <c r="C176" s="3795"/>
      <c r="D176" s="3795"/>
      <c r="E176" s="3795"/>
      <c r="F176" s="3795">
        <v>2780</v>
      </c>
      <c r="G176" s="3803"/>
    </row>
    <row r="177" spans="1:7" s="3222" customFormat="1" ht="14.25" customHeight="1">
      <c r="A177" s="3795" t="s">
        <v>29</v>
      </c>
      <c r="B177" s="3795" t="s">
        <v>3087</v>
      </c>
      <c r="C177" s="3795"/>
      <c r="D177" s="3795"/>
      <c r="E177" s="3795"/>
      <c r="F177" s="3795">
        <v>2780</v>
      </c>
      <c r="G177" s="3803"/>
    </row>
    <row r="178" spans="1:7" s="3222" customFormat="1" ht="14.25" customHeight="1">
      <c r="A178" s="3795" t="s">
        <v>29</v>
      </c>
      <c r="B178" s="3795" t="s">
        <v>3088</v>
      </c>
      <c r="C178" s="3795"/>
      <c r="D178" s="3795"/>
      <c r="E178" s="3795"/>
      <c r="F178" s="3795">
        <v>2060</v>
      </c>
      <c r="G178" s="3803"/>
    </row>
    <row r="179" spans="1:7" s="3222" customFormat="1" ht="14.25" customHeight="1">
      <c r="A179" s="3795" t="s">
        <v>29</v>
      </c>
      <c r="B179" s="3795" t="s">
        <v>3089</v>
      </c>
      <c r="C179" s="3795"/>
      <c r="D179" s="3795"/>
      <c r="E179" s="3795"/>
      <c r="F179" s="3795">
        <v>2120</v>
      </c>
      <c r="G179" s="3803"/>
    </row>
    <row r="180" spans="1:7" s="3222" customFormat="1" ht="14.25" customHeight="1">
      <c r="A180" s="3795" t="s">
        <v>29</v>
      </c>
      <c r="B180" s="3795" t="s">
        <v>3061</v>
      </c>
      <c r="C180" s="3795"/>
      <c r="D180" s="3795"/>
      <c r="E180" s="3795"/>
      <c r="F180" s="3795">
        <v>2340</v>
      </c>
      <c r="G180" s="3803"/>
    </row>
    <row r="181" spans="1:7" s="3222" customFormat="1" ht="14.25" customHeight="1">
      <c r="A181" s="3795" t="s">
        <v>29</v>
      </c>
      <c r="B181" s="3795" t="s">
        <v>3062</v>
      </c>
      <c r="C181" s="3795"/>
      <c r="D181" s="3795"/>
      <c r="E181" s="3795"/>
      <c r="F181" s="3795">
        <v>2340</v>
      </c>
      <c r="G181" s="3803"/>
    </row>
    <row r="182" spans="1:7" s="3222" customFormat="1" ht="14.25" customHeight="1">
      <c r="A182" s="3795" t="s">
        <v>29</v>
      </c>
      <c r="B182" s="3795" t="s">
        <v>3063</v>
      </c>
      <c r="C182" s="3795"/>
      <c r="D182" s="3795"/>
      <c r="E182" s="3795"/>
      <c r="F182" s="3795">
        <v>2340</v>
      </c>
      <c r="G182" s="3803"/>
    </row>
    <row r="183" spans="1:7" s="3222" customFormat="1" ht="14.25" customHeight="1">
      <c r="A183" s="3795" t="s">
        <v>29</v>
      </c>
      <c r="B183" s="3795" t="s">
        <v>3064</v>
      </c>
      <c r="C183" s="3795"/>
      <c r="D183" s="3795"/>
      <c r="E183" s="3795"/>
      <c r="F183" s="3795">
        <v>2340</v>
      </c>
      <c r="G183" s="3803"/>
    </row>
    <row r="184" spans="1:7" s="3222" customFormat="1" ht="14.25" customHeight="1">
      <c r="A184" s="3795" t="s">
        <v>29</v>
      </c>
      <c r="B184" s="3795" t="s">
        <v>3065</v>
      </c>
      <c r="C184" s="3795"/>
      <c r="D184" s="3795"/>
      <c r="E184" s="3795"/>
      <c r="F184" s="3795">
        <v>2340</v>
      </c>
      <c r="G184" s="3803"/>
    </row>
    <row r="185" spans="1:7" s="3222" customFormat="1" ht="14.25" customHeight="1">
      <c r="A185" s="3795" t="s">
        <v>29</v>
      </c>
      <c r="B185" s="3795" t="s">
        <v>3066</v>
      </c>
      <c r="C185" s="3795"/>
      <c r="D185" s="3795"/>
      <c r="E185" s="3795"/>
      <c r="F185" s="3795">
        <v>2530</v>
      </c>
      <c r="G185" s="3803"/>
    </row>
    <row r="186" spans="1:7" s="3222" customFormat="1" ht="14.25" customHeight="1">
      <c r="A186" s="3795" t="s">
        <v>29</v>
      </c>
      <c r="B186" s="3795" t="s">
        <v>3067</v>
      </c>
      <c r="C186" s="3795"/>
      <c r="D186" s="3795"/>
      <c r="E186" s="3795"/>
      <c r="F186" s="3795">
        <v>2550</v>
      </c>
      <c r="G186" s="3803"/>
    </row>
    <row r="187" spans="1:7" s="3222" customFormat="1" ht="14.25" customHeight="1">
      <c r="A187" s="3795" t="s">
        <v>29</v>
      </c>
      <c r="B187" s="3795" t="s">
        <v>3068</v>
      </c>
      <c r="C187" s="3795"/>
      <c r="D187" s="3795"/>
      <c r="E187" s="3795"/>
      <c r="F187" s="3795">
        <v>2070</v>
      </c>
      <c r="G187" s="3803"/>
    </row>
    <row r="188" spans="1:7" s="3222" customFormat="1" ht="14.25" customHeight="1">
      <c r="A188" s="3795" t="s">
        <v>29</v>
      </c>
      <c r="B188" s="3795" t="s">
        <v>3069</v>
      </c>
      <c r="C188" s="3795"/>
      <c r="D188" s="3795"/>
      <c r="E188" s="3795"/>
      <c r="F188" s="3795">
        <v>2340</v>
      </c>
      <c r="G188" s="3803"/>
    </row>
    <row r="189" spans="1:7" s="3222" customFormat="1" ht="14.25" customHeight="1">
      <c r="A189" s="3810" t="s">
        <v>29</v>
      </c>
      <c r="B189" s="3795" t="s">
        <v>3070</v>
      </c>
      <c r="C189" s="3795"/>
      <c r="D189" s="3795"/>
      <c r="E189" s="3795"/>
      <c r="F189" s="3795">
        <v>2050</v>
      </c>
      <c r="G189" s="3803"/>
    </row>
    <row r="190" spans="1:7" s="3222" customFormat="1" ht="14.25" customHeight="1">
      <c r="A190" s="3237" t="s">
        <v>304</v>
      </c>
      <c r="B190" s="3232" t="s">
        <v>3090</v>
      </c>
      <c r="C190" s="3232">
        <v>8830</v>
      </c>
      <c r="D190" s="3232">
        <v>8790</v>
      </c>
      <c r="E190" s="3232">
        <v>11630</v>
      </c>
      <c r="F190" s="3232">
        <v>1790</v>
      </c>
      <c r="G190" s="3806">
        <v>5550</v>
      </c>
    </row>
    <row r="191" spans="1:7" s="3222" customFormat="1" ht="14.25" customHeight="1">
      <c r="A191" s="3231" t="s">
        <v>304</v>
      </c>
      <c r="B191" s="3231" t="s">
        <v>133</v>
      </c>
      <c r="C191" s="3231">
        <v>9780</v>
      </c>
      <c r="D191" s="3231">
        <v>9710</v>
      </c>
      <c r="E191" s="3231">
        <v>12550</v>
      </c>
      <c r="F191" s="3231">
        <v>1980</v>
      </c>
      <c r="G191" s="3242">
        <v>6130</v>
      </c>
    </row>
    <row r="192" spans="1:7" s="3222" customFormat="1" ht="14.25" customHeight="1">
      <c r="A192" s="3231" t="s">
        <v>304</v>
      </c>
      <c r="B192" s="3231" t="s">
        <v>142</v>
      </c>
      <c r="C192" s="3231">
        <v>8180</v>
      </c>
      <c r="D192" s="3231">
        <v>8140</v>
      </c>
      <c r="E192" s="3231">
        <v>10870</v>
      </c>
      <c r="F192" s="3231">
        <v>1690</v>
      </c>
      <c r="G192" s="3242">
        <v>5140</v>
      </c>
    </row>
    <row r="193" spans="1:7" s="3222" customFormat="1" ht="14.25" customHeight="1">
      <c r="A193" s="3231" t="s">
        <v>304</v>
      </c>
      <c r="B193" s="3231" t="s">
        <v>151</v>
      </c>
      <c r="C193" s="3231">
        <v>8440</v>
      </c>
      <c r="D193" s="3231">
        <v>8390</v>
      </c>
      <c r="E193" s="3231">
        <v>11210</v>
      </c>
      <c r="F193" s="3231">
        <v>1600</v>
      </c>
      <c r="G193" s="3242">
        <v>5300</v>
      </c>
    </row>
    <row r="194" spans="1:7" s="3222" customFormat="1" ht="14.25" customHeight="1">
      <c r="A194" s="3231" t="s">
        <v>304</v>
      </c>
      <c r="B194" s="3231" t="s">
        <v>160</v>
      </c>
      <c r="C194" s="3231">
        <v>8780</v>
      </c>
      <c r="D194" s="3231">
        <v>8730</v>
      </c>
      <c r="E194" s="3231">
        <v>11550</v>
      </c>
      <c r="F194" s="3231">
        <v>1660</v>
      </c>
      <c r="G194" s="3242">
        <v>5520</v>
      </c>
    </row>
    <row r="195" spans="1:7" s="3222" customFormat="1" ht="14.25" customHeight="1">
      <c r="A195" s="3231" t="s">
        <v>304</v>
      </c>
      <c r="B195" s="3231" t="s">
        <v>167</v>
      </c>
      <c r="C195" s="3231">
        <v>8720</v>
      </c>
      <c r="D195" s="3231">
        <v>8670</v>
      </c>
      <c r="E195" s="3231">
        <v>11450</v>
      </c>
      <c r="F195" s="3231">
        <v>1720</v>
      </c>
      <c r="G195" s="3242">
        <v>5480</v>
      </c>
    </row>
    <row r="196" spans="1:7" s="3222" customFormat="1" ht="14.25" customHeight="1">
      <c r="A196" s="3231" t="s">
        <v>304</v>
      </c>
      <c r="B196" s="3231" t="s">
        <v>173</v>
      </c>
      <c r="C196" s="3231">
        <v>8460</v>
      </c>
      <c r="D196" s="3231">
        <v>8410</v>
      </c>
      <c r="E196" s="3231">
        <v>11230</v>
      </c>
      <c r="F196" s="3231">
        <v>1730</v>
      </c>
      <c r="G196" s="3242">
        <v>5310</v>
      </c>
    </row>
    <row r="197" spans="1:7" s="3222" customFormat="1" ht="14.25" customHeight="1">
      <c r="A197" s="3231" t="s">
        <v>304</v>
      </c>
      <c r="B197" s="3231" t="s">
        <v>180</v>
      </c>
      <c r="C197" s="3231">
        <v>8790</v>
      </c>
      <c r="D197" s="3231">
        <v>8730</v>
      </c>
      <c r="E197" s="3231">
        <v>11560</v>
      </c>
      <c r="F197" s="3231">
        <v>1750</v>
      </c>
      <c r="G197" s="3242">
        <v>5520</v>
      </c>
    </row>
    <row r="198" spans="1:7" s="3222" customFormat="1" ht="14.25" customHeight="1">
      <c r="A198" s="3231" t="s">
        <v>304</v>
      </c>
      <c r="B198" s="3231" t="s">
        <v>190</v>
      </c>
      <c r="C198" s="3231">
        <v>8720</v>
      </c>
      <c r="D198" s="3231">
        <v>8680</v>
      </c>
      <c r="E198" s="3231">
        <v>11470</v>
      </c>
      <c r="F198" s="3231"/>
      <c r="G198" s="3242">
        <v>5480</v>
      </c>
    </row>
    <row r="199" spans="1:7" s="3222" customFormat="1" ht="14.25" customHeight="1">
      <c r="A199" s="3231" t="s">
        <v>304</v>
      </c>
      <c r="B199" s="3231" t="s">
        <v>3091</v>
      </c>
      <c r="C199" s="3231">
        <v>8690</v>
      </c>
      <c r="D199" s="3231">
        <v>8630</v>
      </c>
      <c r="E199" s="3231">
        <v>11350</v>
      </c>
      <c r="F199" s="3231">
        <v>1600</v>
      </c>
      <c r="G199" s="3242">
        <v>5450</v>
      </c>
    </row>
    <row r="200" spans="1:7" s="3222" customFormat="1" ht="14.25" customHeight="1">
      <c r="A200" s="3231" t="s">
        <v>304</v>
      </c>
      <c r="B200" s="3231" t="s">
        <v>2902</v>
      </c>
      <c r="C200" s="3231"/>
      <c r="D200" s="3231"/>
      <c r="E200" s="3231"/>
      <c r="F200" s="3231">
        <v>1510</v>
      </c>
      <c r="G200" s="3242"/>
    </row>
    <row r="201" spans="1:7" s="3222" customFormat="1" ht="14.25" customHeight="1">
      <c r="A201" s="3231" t="s">
        <v>304</v>
      </c>
      <c r="B201" s="3231" t="s">
        <v>3092</v>
      </c>
      <c r="C201" s="3231">
        <v>8440</v>
      </c>
      <c r="D201" s="3231">
        <v>8390</v>
      </c>
      <c r="E201" s="3231">
        <v>10930</v>
      </c>
      <c r="F201" s="3231">
        <v>1500</v>
      </c>
      <c r="G201" s="3242">
        <v>5300</v>
      </c>
    </row>
    <row r="202" spans="1:7" s="3222" customFormat="1" ht="14.25" customHeight="1">
      <c r="A202" s="3231" t="s">
        <v>304</v>
      </c>
      <c r="B202" s="3231" t="s">
        <v>240</v>
      </c>
      <c r="C202" s="3231">
        <v>8530</v>
      </c>
      <c r="D202" s="3231">
        <v>8490</v>
      </c>
      <c r="E202" s="3231">
        <v>11160</v>
      </c>
      <c r="F202" s="3231">
        <v>1580</v>
      </c>
      <c r="G202" s="3242">
        <v>5360</v>
      </c>
    </row>
    <row r="203" spans="1:7" s="3222" customFormat="1" ht="14.25" customHeight="1">
      <c r="A203" s="3231" t="s">
        <v>304</v>
      </c>
      <c r="B203" s="3231" t="s">
        <v>3093</v>
      </c>
      <c r="C203" s="3231">
        <v>8130</v>
      </c>
      <c r="D203" s="3231">
        <v>8070</v>
      </c>
      <c r="E203" s="3231">
        <v>10820</v>
      </c>
      <c r="F203" s="3231">
        <v>1690</v>
      </c>
      <c r="G203" s="3242">
        <v>5100</v>
      </c>
    </row>
    <row r="204" spans="1:7" s="3222" customFormat="1" ht="14.25" customHeight="1">
      <c r="A204" s="3231" t="s">
        <v>304</v>
      </c>
      <c r="B204" s="3231" t="s">
        <v>2913</v>
      </c>
      <c r="C204" s="3231">
        <v>8350</v>
      </c>
      <c r="D204" s="3231">
        <v>8290</v>
      </c>
      <c r="E204" s="3231">
        <v>11080</v>
      </c>
      <c r="F204" s="3231">
        <v>1450</v>
      </c>
      <c r="G204" s="3242">
        <v>5240</v>
      </c>
    </row>
    <row r="205" spans="1:7" s="3222" customFormat="1" ht="14.25" customHeight="1">
      <c r="A205" s="3231" t="s">
        <v>304</v>
      </c>
      <c r="B205" s="3231" t="s">
        <v>2915</v>
      </c>
      <c r="C205" s="3231">
        <v>7190</v>
      </c>
      <c r="D205" s="3231">
        <v>7130</v>
      </c>
      <c r="E205" s="3231">
        <v>9490</v>
      </c>
      <c r="F205" s="3231">
        <v>1470</v>
      </c>
      <c r="G205" s="3242">
        <v>4510</v>
      </c>
    </row>
    <row r="206" spans="1:7" s="3222" customFormat="1" ht="14.25" customHeight="1">
      <c r="A206" s="3231" t="s">
        <v>304</v>
      </c>
      <c r="B206" s="3231" t="s">
        <v>2918</v>
      </c>
      <c r="C206" s="3231">
        <v>7000</v>
      </c>
      <c r="D206" s="3231">
        <v>6950</v>
      </c>
      <c r="E206" s="3231">
        <v>9170</v>
      </c>
      <c r="F206" s="3231">
        <v>1400</v>
      </c>
      <c r="G206" s="3242">
        <v>4380</v>
      </c>
    </row>
    <row r="207" spans="1:7" s="3222" customFormat="1" ht="14.25" customHeight="1">
      <c r="A207" s="3231" t="s">
        <v>304</v>
      </c>
      <c r="B207" s="3231" t="s">
        <v>2920</v>
      </c>
      <c r="C207" s="3231">
        <v>6950</v>
      </c>
      <c r="D207" s="3231">
        <v>6900</v>
      </c>
      <c r="E207" s="3231">
        <v>9110</v>
      </c>
      <c r="F207" s="3231">
        <v>1790</v>
      </c>
      <c r="G207" s="3242">
        <v>4360</v>
      </c>
    </row>
    <row r="208" spans="1:7" s="3222" customFormat="1" ht="14.25" customHeight="1">
      <c r="A208" s="3231" t="s">
        <v>304</v>
      </c>
      <c r="B208" s="3231" t="s">
        <v>3094</v>
      </c>
      <c r="C208" s="3231">
        <v>9470</v>
      </c>
      <c r="D208" s="3231">
        <v>9410</v>
      </c>
      <c r="E208" s="3231">
        <v>12330</v>
      </c>
      <c r="F208" s="3231">
        <v>1770</v>
      </c>
      <c r="G208" s="3242">
        <v>5940</v>
      </c>
    </row>
    <row r="209" spans="1:7" s="3222" customFormat="1" ht="14.25" customHeight="1">
      <c r="A209" s="3231" t="s">
        <v>304</v>
      </c>
      <c r="B209" s="3231" t="s">
        <v>264</v>
      </c>
      <c r="C209" s="3231">
        <v>8740</v>
      </c>
      <c r="D209" s="3231">
        <v>8700</v>
      </c>
      <c r="E209" s="3231">
        <v>11500</v>
      </c>
      <c r="F209" s="3231">
        <v>1730</v>
      </c>
      <c r="G209" s="3242">
        <v>5490</v>
      </c>
    </row>
    <row r="210" spans="1:7" s="3222" customFormat="1" ht="14.25" customHeight="1">
      <c r="A210" s="3231" t="s">
        <v>304</v>
      </c>
      <c r="B210" s="3231" t="s">
        <v>2930</v>
      </c>
      <c r="C210" s="3231">
        <v>8710</v>
      </c>
      <c r="D210" s="3231">
        <v>8660</v>
      </c>
      <c r="E210" s="3231">
        <v>11440</v>
      </c>
      <c r="F210" s="3231">
        <v>1740</v>
      </c>
      <c r="G210" s="3242">
        <v>5470</v>
      </c>
    </row>
    <row r="211" spans="1:7" s="3222" customFormat="1" ht="14.25" customHeight="1">
      <c r="A211" s="3231" t="s">
        <v>304</v>
      </c>
      <c r="B211" s="3231" t="s">
        <v>3095</v>
      </c>
      <c r="C211" s="3231">
        <v>9480</v>
      </c>
      <c r="D211" s="3231">
        <v>9430</v>
      </c>
      <c r="E211" s="3231">
        <v>12360</v>
      </c>
      <c r="F211" s="3231">
        <v>1820</v>
      </c>
      <c r="G211" s="3242">
        <v>5950</v>
      </c>
    </row>
    <row r="212" spans="1:7" s="3222" customFormat="1" ht="14.25" customHeight="1">
      <c r="A212" s="3231" t="s">
        <v>304</v>
      </c>
      <c r="B212" s="3231" t="s">
        <v>285</v>
      </c>
      <c r="C212" s="3231">
        <v>9070</v>
      </c>
      <c r="D212" s="3231">
        <v>9020</v>
      </c>
      <c r="E212" s="3231">
        <v>11720</v>
      </c>
      <c r="F212" s="3231">
        <v>1850</v>
      </c>
      <c r="G212" s="3242">
        <v>5700</v>
      </c>
    </row>
    <row r="213" spans="1:7" s="3222" customFormat="1" ht="14.25" customHeight="1">
      <c r="A213" s="3231" t="s">
        <v>304</v>
      </c>
      <c r="B213" s="3231" t="s">
        <v>288</v>
      </c>
      <c r="C213" s="3231">
        <v>9030</v>
      </c>
      <c r="D213" s="3231">
        <v>8980</v>
      </c>
      <c r="E213" s="3231">
        <v>11670</v>
      </c>
      <c r="F213" s="3231">
        <v>1690</v>
      </c>
      <c r="G213" s="3242">
        <v>5670</v>
      </c>
    </row>
    <row r="214" spans="1:7" s="3222" customFormat="1" ht="14.25" customHeight="1">
      <c r="A214" s="3231" t="s">
        <v>304</v>
      </c>
      <c r="B214" s="3231" t="s">
        <v>3096</v>
      </c>
      <c r="C214" s="3231">
        <v>8090</v>
      </c>
      <c r="D214" s="3231">
        <v>8030</v>
      </c>
      <c r="E214" s="3231">
        <v>10780</v>
      </c>
      <c r="F214" s="3231">
        <v>1570</v>
      </c>
      <c r="G214" s="3242">
        <v>5070</v>
      </c>
    </row>
    <row r="215" spans="1:7" s="3222" customFormat="1" ht="14.25" customHeight="1">
      <c r="A215" s="3231" t="s">
        <v>304</v>
      </c>
      <c r="B215" s="3231" t="s">
        <v>3097</v>
      </c>
      <c r="C215" s="3231">
        <v>7950</v>
      </c>
      <c r="D215" s="3231">
        <v>7900</v>
      </c>
      <c r="E215" s="3231">
        <v>10560</v>
      </c>
      <c r="F215" s="3231">
        <v>1630</v>
      </c>
      <c r="G215" s="3242">
        <v>4990</v>
      </c>
    </row>
    <row r="216" spans="1:7" s="3222" customFormat="1" ht="14.25" customHeight="1">
      <c r="A216" s="3231" t="s">
        <v>304</v>
      </c>
      <c r="B216" s="3231" t="s">
        <v>3098</v>
      </c>
      <c r="C216" s="3231">
        <v>8490</v>
      </c>
      <c r="D216" s="3231">
        <v>8440</v>
      </c>
      <c r="E216" s="3231">
        <v>11260</v>
      </c>
      <c r="F216" s="3231">
        <v>1690</v>
      </c>
      <c r="G216" s="3242">
        <v>5330</v>
      </c>
    </row>
    <row r="217" spans="1:7" s="3222" customFormat="1" ht="14.25" customHeight="1">
      <c r="A217" s="3231" t="s">
        <v>304</v>
      </c>
      <c r="B217" s="3231" t="s">
        <v>2963</v>
      </c>
      <c r="C217" s="3231">
        <v>8200</v>
      </c>
      <c r="D217" s="3231">
        <v>8150</v>
      </c>
      <c r="E217" s="3231">
        <v>10910</v>
      </c>
      <c r="F217" s="3231">
        <v>1670</v>
      </c>
      <c r="G217" s="3242">
        <v>5150</v>
      </c>
    </row>
    <row r="218" spans="1:7" s="3222" customFormat="1" ht="14.25" customHeight="1">
      <c r="A218" s="3231" t="s">
        <v>304</v>
      </c>
      <c r="B218" s="3231" t="s">
        <v>3099</v>
      </c>
      <c r="C218" s="3231"/>
      <c r="D218" s="3231"/>
      <c r="E218" s="3231"/>
      <c r="F218" s="3231">
        <v>2040</v>
      </c>
      <c r="G218" s="3242"/>
    </row>
    <row r="219" spans="1:7" s="3222" customFormat="1" ht="14.25" customHeight="1">
      <c r="A219" s="3231" t="s">
        <v>304</v>
      </c>
      <c r="B219" s="3231" t="s">
        <v>3100</v>
      </c>
      <c r="C219" s="3231"/>
      <c r="D219" s="3231"/>
      <c r="E219" s="3231"/>
      <c r="F219" s="3231">
        <v>2040</v>
      </c>
      <c r="G219" s="3242"/>
    </row>
    <row r="220" spans="1:7" s="3222" customFormat="1" ht="14.25" customHeight="1">
      <c r="A220" s="3231" t="s">
        <v>304</v>
      </c>
      <c r="B220" s="3231" t="s">
        <v>3101</v>
      </c>
      <c r="C220" s="3231"/>
      <c r="D220" s="3231"/>
      <c r="E220" s="3231"/>
      <c r="F220" s="3231">
        <v>2040</v>
      </c>
      <c r="G220" s="3242"/>
    </row>
    <row r="221" spans="1:7" s="3222" customFormat="1" ht="14.25" customHeight="1">
      <c r="A221" s="3231" t="s">
        <v>304</v>
      </c>
      <c r="B221" s="3231" t="s">
        <v>3102</v>
      </c>
      <c r="C221" s="3231"/>
      <c r="D221" s="3231"/>
      <c r="E221" s="3231"/>
      <c r="F221" s="3231">
        <v>2040</v>
      </c>
      <c r="G221" s="3242"/>
    </row>
    <row r="222" spans="1:7" s="3222" customFormat="1" ht="14.25" customHeight="1">
      <c r="A222" s="3231" t="s">
        <v>304</v>
      </c>
      <c r="B222" s="3231" t="s">
        <v>3103</v>
      </c>
      <c r="C222" s="3231"/>
      <c r="D222" s="3231"/>
      <c r="E222" s="3231"/>
      <c r="F222" s="3231">
        <v>2040</v>
      </c>
      <c r="G222" s="3242"/>
    </row>
    <row r="223" spans="1:7" s="3222" customFormat="1" ht="14.25" customHeight="1">
      <c r="A223" s="3231" t="s">
        <v>304</v>
      </c>
      <c r="B223" s="3231" t="s">
        <v>3104</v>
      </c>
      <c r="C223" s="3231"/>
      <c r="D223" s="3231"/>
      <c r="E223" s="3231"/>
      <c r="F223" s="3231">
        <v>1930</v>
      </c>
      <c r="G223" s="3242"/>
    </row>
    <row r="224" spans="1:7" s="3222" customFormat="1" ht="14.25" customHeight="1">
      <c r="A224" s="3231" t="s">
        <v>304</v>
      </c>
      <c r="B224" s="3231" t="s">
        <v>3105</v>
      </c>
      <c r="C224" s="3231"/>
      <c r="D224" s="3231"/>
      <c r="E224" s="3231"/>
      <c r="F224" s="3231">
        <v>1930</v>
      </c>
      <c r="G224" s="3242"/>
    </row>
    <row r="225" spans="1:7" s="3222" customFormat="1" ht="14.25" customHeight="1">
      <c r="A225" s="3231" t="s">
        <v>304</v>
      </c>
      <c r="B225" s="3231" t="s">
        <v>3106</v>
      </c>
      <c r="C225" s="3231"/>
      <c r="D225" s="3231"/>
      <c r="E225" s="3231"/>
      <c r="F225" s="3231">
        <v>1930</v>
      </c>
      <c r="G225" s="3242"/>
    </row>
    <row r="226" spans="1:7" s="3222" customFormat="1" ht="14.25" customHeight="1">
      <c r="A226" s="3231" t="s">
        <v>304</v>
      </c>
      <c r="B226" s="3231" t="s">
        <v>3107</v>
      </c>
      <c r="C226" s="3231"/>
      <c r="D226" s="3231"/>
      <c r="E226" s="3231"/>
      <c r="F226" s="3231">
        <v>1700</v>
      </c>
      <c r="G226" s="3242"/>
    </row>
    <row r="227" spans="1:7" s="3222" customFormat="1" ht="14.25" customHeight="1">
      <c r="A227" s="3231" t="s">
        <v>304</v>
      </c>
      <c r="B227" s="3231" t="s">
        <v>3108</v>
      </c>
      <c r="C227" s="3231"/>
      <c r="D227" s="3231"/>
      <c r="E227" s="3231"/>
      <c r="F227" s="3231">
        <v>1520</v>
      </c>
      <c r="G227" s="3242"/>
    </row>
    <row r="228" spans="1:7" s="3222" customFormat="1" ht="14.25" customHeight="1">
      <c r="A228" s="3231" t="s">
        <v>304</v>
      </c>
      <c r="B228" s="3231" t="s">
        <v>3109</v>
      </c>
      <c r="C228" s="3231"/>
      <c r="D228" s="3231"/>
      <c r="E228" s="3231"/>
      <c r="F228" s="3231">
        <v>1520</v>
      </c>
      <c r="G228" s="3242"/>
    </row>
    <row r="229" spans="1:7" s="3222" customFormat="1" ht="14.25" customHeight="1">
      <c r="A229" s="3231" t="s">
        <v>304</v>
      </c>
      <c r="B229" s="3231" t="s">
        <v>3026</v>
      </c>
      <c r="C229" s="3231"/>
      <c r="D229" s="3231"/>
      <c r="E229" s="3231"/>
      <c r="F229" s="3231">
        <v>1520</v>
      </c>
      <c r="G229" s="3242"/>
    </row>
    <row r="230" spans="1:7" s="3222" customFormat="1" ht="14.25" customHeight="1">
      <c r="A230" s="3231" t="s">
        <v>304</v>
      </c>
      <c r="B230" s="3231" t="s">
        <v>3110</v>
      </c>
      <c r="C230" s="3231"/>
      <c r="D230" s="3231"/>
      <c r="E230" s="3231"/>
      <c r="F230" s="3231">
        <v>1820</v>
      </c>
      <c r="G230" s="3242"/>
    </row>
    <row r="231" spans="1:7" s="3222" customFormat="1" ht="14.25" customHeight="1">
      <c r="A231" s="3231" t="s">
        <v>304</v>
      </c>
      <c r="B231" s="3231" t="s">
        <v>3111</v>
      </c>
      <c r="C231" s="3231"/>
      <c r="D231" s="3231"/>
      <c r="E231" s="3231"/>
      <c r="F231" s="3231">
        <v>1760</v>
      </c>
      <c r="G231" s="3242"/>
    </row>
    <row r="232" spans="1:7" s="3222" customFormat="1" ht="14.25" customHeight="1">
      <c r="A232" s="3231" t="s">
        <v>304</v>
      </c>
      <c r="B232" s="3231" t="s">
        <v>3112</v>
      </c>
      <c r="C232" s="3231"/>
      <c r="D232" s="3231"/>
      <c r="E232" s="3231"/>
      <c r="F232" s="3231">
        <v>1840</v>
      </c>
      <c r="G232" s="3242"/>
    </row>
    <row r="233" spans="1:7" s="3222" customFormat="1" ht="14.25" customHeight="1" thickBot="1">
      <c r="A233" s="3243" t="s">
        <v>304</v>
      </c>
      <c r="B233" s="3236" t="s">
        <v>3043</v>
      </c>
      <c r="C233" s="3236"/>
      <c r="D233" s="3236"/>
      <c r="E233" s="3236"/>
      <c r="F233" s="3236">
        <v>1770</v>
      </c>
      <c r="G233" s="3244"/>
    </row>
    <row r="234" spans="1:7" s="3222" customFormat="1" ht="14.25" customHeight="1">
      <c r="A234" s="3234" t="s">
        <v>305</v>
      </c>
      <c r="B234" s="3229" t="s">
        <v>3113</v>
      </c>
      <c r="C234" s="3231">
        <v>6980</v>
      </c>
      <c r="D234" s="3231">
        <v>6970</v>
      </c>
      <c r="E234" s="3231">
        <v>8720</v>
      </c>
      <c r="F234" s="3231">
        <v>1350</v>
      </c>
      <c r="G234" s="3231">
        <v>4280</v>
      </c>
    </row>
    <row r="235" spans="1:7" s="3222" customFormat="1" ht="14.25" customHeight="1">
      <c r="A235" s="3231" t="s">
        <v>305</v>
      </c>
      <c r="B235" s="3231" t="s">
        <v>134</v>
      </c>
      <c r="C235" s="3231">
        <v>7620</v>
      </c>
      <c r="D235" s="3231">
        <v>7580</v>
      </c>
      <c r="E235" s="3231">
        <v>9360</v>
      </c>
      <c r="F235" s="3231">
        <v>1490</v>
      </c>
      <c r="G235" s="3231">
        <v>4650</v>
      </c>
    </row>
    <row r="236" spans="1:7" s="3222" customFormat="1" ht="14.25" customHeight="1">
      <c r="A236" s="3231" t="s">
        <v>305</v>
      </c>
      <c r="B236" s="3231" t="s">
        <v>143</v>
      </c>
      <c r="C236" s="3231">
        <v>6650</v>
      </c>
      <c r="D236" s="3231">
        <v>6630</v>
      </c>
      <c r="E236" s="3231">
        <v>8330</v>
      </c>
      <c r="F236" s="3231">
        <v>1250</v>
      </c>
      <c r="G236" s="3231">
        <v>4070</v>
      </c>
    </row>
    <row r="237" spans="1:7" s="3222" customFormat="1" ht="14.25" customHeight="1">
      <c r="A237" s="3231" t="s">
        <v>305</v>
      </c>
      <c r="B237" s="3231" t="s">
        <v>152</v>
      </c>
      <c r="C237" s="3231">
        <v>5850</v>
      </c>
      <c r="D237" s="3231">
        <v>5820</v>
      </c>
      <c r="E237" s="3231">
        <v>7260</v>
      </c>
      <c r="F237" s="3231">
        <v>1140</v>
      </c>
      <c r="G237" s="3231">
        <v>3570</v>
      </c>
    </row>
    <row r="238" spans="1:7" s="3222" customFormat="1" ht="14.25" customHeight="1">
      <c r="A238" s="3231" t="s">
        <v>305</v>
      </c>
      <c r="B238" s="3231" t="s">
        <v>2884</v>
      </c>
      <c r="C238" s="3231">
        <v>6920</v>
      </c>
      <c r="D238" s="3231">
        <v>6890</v>
      </c>
      <c r="E238" s="3231">
        <v>8640</v>
      </c>
      <c r="F238" s="3231">
        <v>1310</v>
      </c>
      <c r="G238" s="3231">
        <v>4230</v>
      </c>
    </row>
    <row r="239" spans="1:7" s="3222" customFormat="1" ht="14.25" customHeight="1">
      <c r="A239" s="3231" t="s">
        <v>305</v>
      </c>
      <c r="B239" s="3231" t="s">
        <v>3114</v>
      </c>
      <c r="C239" s="3231">
        <v>6780</v>
      </c>
      <c r="D239" s="3231">
        <v>6750</v>
      </c>
      <c r="E239" s="3231">
        <v>8440</v>
      </c>
      <c r="F239" s="3231">
        <v>1160</v>
      </c>
      <c r="G239" s="3231">
        <v>4140</v>
      </c>
    </row>
    <row r="240" spans="1:7" s="3222" customFormat="1" ht="14.25" customHeight="1">
      <c r="A240" s="3231" t="s">
        <v>305</v>
      </c>
      <c r="B240" s="3231" t="s">
        <v>3115</v>
      </c>
      <c r="C240" s="3231">
        <v>5420</v>
      </c>
      <c r="D240" s="3231">
        <v>5380</v>
      </c>
      <c r="E240" s="3231">
        <v>6640</v>
      </c>
      <c r="F240" s="3231">
        <v>1020</v>
      </c>
      <c r="G240" s="3231">
        <v>3300</v>
      </c>
    </row>
    <row r="241" spans="1:7" s="3222" customFormat="1" ht="14.25" customHeight="1">
      <c r="A241" s="3231" t="s">
        <v>305</v>
      </c>
      <c r="B241" s="3231" t="s">
        <v>3116</v>
      </c>
      <c r="C241" s="3231">
        <v>6660</v>
      </c>
      <c r="D241" s="3231">
        <v>6640</v>
      </c>
      <c r="E241" s="3231">
        <v>8340</v>
      </c>
      <c r="F241" s="3231">
        <v>1130</v>
      </c>
      <c r="G241" s="3231">
        <v>4080</v>
      </c>
    </row>
    <row r="242" spans="1:7" s="3222" customFormat="1" ht="14.25" customHeight="1">
      <c r="A242" s="3231" t="s">
        <v>305</v>
      </c>
      <c r="B242" s="3231" t="s">
        <v>181</v>
      </c>
      <c r="C242" s="3231">
        <v>6580</v>
      </c>
      <c r="D242" s="3231">
        <v>6550</v>
      </c>
      <c r="E242" s="3231">
        <v>8090</v>
      </c>
      <c r="F242" s="3231">
        <v>1240</v>
      </c>
      <c r="G242" s="3231">
        <v>4020</v>
      </c>
    </row>
    <row r="243" spans="1:7" s="3222" customFormat="1" ht="14.25" customHeight="1">
      <c r="A243" s="3231" t="s">
        <v>305</v>
      </c>
      <c r="B243" s="3231" t="s">
        <v>191</v>
      </c>
      <c r="C243" s="3231">
        <v>6000</v>
      </c>
      <c r="D243" s="3231">
        <v>5970</v>
      </c>
      <c r="E243" s="3231">
        <v>7370</v>
      </c>
      <c r="F243" s="3231">
        <v>1070</v>
      </c>
      <c r="G243" s="3231">
        <v>3670</v>
      </c>
    </row>
    <row r="244" spans="1:7" s="3222" customFormat="1" ht="14.25" customHeight="1">
      <c r="A244" s="3231" t="s">
        <v>305</v>
      </c>
      <c r="B244" s="3231" t="s">
        <v>3117</v>
      </c>
      <c r="C244" s="3231">
        <v>5840</v>
      </c>
      <c r="D244" s="3231">
        <v>5810</v>
      </c>
      <c r="E244" s="3231">
        <v>7240</v>
      </c>
      <c r="F244" s="3231">
        <v>1100</v>
      </c>
      <c r="G244" s="3231">
        <v>3560</v>
      </c>
    </row>
    <row r="245" spans="1:7" s="3222" customFormat="1" ht="14.25" customHeight="1">
      <c r="A245" s="3231" t="s">
        <v>305</v>
      </c>
      <c r="B245" s="3231" t="s">
        <v>206</v>
      </c>
      <c r="C245" s="3231">
        <v>6040</v>
      </c>
      <c r="D245" s="3231">
        <v>6000</v>
      </c>
      <c r="E245" s="3231">
        <v>7420</v>
      </c>
      <c r="F245" s="3231">
        <v>1140</v>
      </c>
      <c r="G245" s="3231">
        <v>3690</v>
      </c>
    </row>
    <row r="246" spans="1:7" s="3222" customFormat="1" ht="14.25" customHeight="1">
      <c r="A246" s="3231" t="s">
        <v>305</v>
      </c>
      <c r="B246" s="3231" t="s">
        <v>213</v>
      </c>
      <c r="C246" s="3231">
        <v>5890</v>
      </c>
      <c r="D246" s="3231">
        <v>5860</v>
      </c>
      <c r="E246" s="3231">
        <v>7300</v>
      </c>
      <c r="F246" s="3231">
        <v>1110</v>
      </c>
      <c r="G246" s="3231">
        <v>3590</v>
      </c>
    </row>
    <row r="247" spans="1:7" s="3222" customFormat="1" ht="14.25" customHeight="1">
      <c r="A247" s="3231" t="s">
        <v>305</v>
      </c>
      <c r="B247" s="3231" t="s">
        <v>3118</v>
      </c>
      <c r="C247" s="3231">
        <v>6480</v>
      </c>
      <c r="D247" s="3231">
        <v>6450</v>
      </c>
      <c r="E247" s="3231">
        <v>8010</v>
      </c>
      <c r="F247" s="3231">
        <v>1170</v>
      </c>
      <c r="G247" s="3231">
        <v>3960</v>
      </c>
    </row>
    <row r="248" spans="1:7" s="3222" customFormat="1" ht="14.25" customHeight="1">
      <c r="A248" s="3231" t="s">
        <v>305</v>
      </c>
      <c r="B248" s="3231" t="s">
        <v>227</v>
      </c>
      <c r="C248" s="3231">
        <v>6860</v>
      </c>
      <c r="D248" s="3231">
        <v>6840</v>
      </c>
      <c r="E248" s="3231">
        <v>8520</v>
      </c>
      <c r="F248" s="3231">
        <v>1240</v>
      </c>
      <c r="G248" s="3231">
        <v>4200</v>
      </c>
    </row>
    <row r="249" spans="1:7" s="3222" customFormat="1" ht="14.25" customHeight="1">
      <c r="A249" s="3231" t="s">
        <v>305</v>
      </c>
      <c r="B249" s="3231" t="s">
        <v>3119</v>
      </c>
      <c r="C249" s="3231">
        <v>7180</v>
      </c>
      <c r="D249" s="3231">
        <v>7140</v>
      </c>
      <c r="E249" s="3231">
        <v>8900</v>
      </c>
      <c r="F249" s="3231">
        <v>1350</v>
      </c>
      <c r="G249" s="3231">
        <v>4380</v>
      </c>
    </row>
    <row r="250" spans="1:7" s="3222" customFormat="1" ht="14.25" customHeight="1">
      <c r="A250" s="3231" t="s">
        <v>305</v>
      </c>
      <c r="B250" s="3231" t="s">
        <v>241</v>
      </c>
      <c r="C250" s="3231">
        <v>6880</v>
      </c>
      <c r="D250" s="3231">
        <v>6860</v>
      </c>
      <c r="E250" s="3231">
        <v>8550</v>
      </c>
      <c r="F250" s="3231">
        <v>1220</v>
      </c>
      <c r="G250" s="3231">
        <v>4210</v>
      </c>
    </row>
    <row r="251" spans="1:7" s="3222" customFormat="1" ht="14.25" customHeight="1">
      <c r="A251" s="3231" t="s">
        <v>305</v>
      </c>
      <c r="B251" s="3231" t="s">
        <v>249</v>
      </c>
      <c r="C251" s="3231"/>
      <c r="D251" s="3231"/>
      <c r="E251" s="3231"/>
      <c r="F251" s="3231">
        <v>1100</v>
      </c>
      <c r="G251" s="3231"/>
    </row>
    <row r="252" spans="1:7" s="3222" customFormat="1" ht="14.25" customHeight="1">
      <c r="A252" s="3231" t="s">
        <v>305</v>
      </c>
      <c r="B252" s="3231" t="s">
        <v>3120</v>
      </c>
      <c r="C252" s="3231">
        <v>7240</v>
      </c>
      <c r="D252" s="3231">
        <v>7200</v>
      </c>
      <c r="E252" s="3231">
        <v>9040</v>
      </c>
      <c r="F252" s="3231">
        <v>1380</v>
      </c>
      <c r="G252" s="3231">
        <v>4420</v>
      </c>
    </row>
    <row r="253" spans="1:7" s="3222" customFormat="1" ht="14.25" customHeight="1">
      <c r="A253" s="3231" t="s">
        <v>305</v>
      </c>
      <c r="B253" s="3231" t="s">
        <v>283</v>
      </c>
      <c r="C253" s="3231">
        <v>6670</v>
      </c>
      <c r="D253" s="3231">
        <v>6650</v>
      </c>
      <c r="E253" s="3231">
        <v>8350</v>
      </c>
      <c r="F253" s="3231">
        <v>1260</v>
      </c>
      <c r="G253" s="3231">
        <v>4080</v>
      </c>
    </row>
    <row r="254" spans="1:7" s="3222" customFormat="1" ht="14.25" customHeight="1">
      <c r="A254" s="3231" t="s">
        <v>305</v>
      </c>
      <c r="B254" s="3231" t="s">
        <v>286</v>
      </c>
      <c r="C254" s="3231">
        <v>7630</v>
      </c>
      <c r="D254" s="3231">
        <v>7590</v>
      </c>
      <c r="E254" s="3231">
        <v>9380</v>
      </c>
      <c r="F254" s="3231">
        <v>1320</v>
      </c>
      <c r="G254" s="3231">
        <v>4660</v>
      </c>
    </row>
    <row r="255" spans="1:7" s="3222" customFormat="1" ht="14.25" customHeight="1">
      <c r="A255" s="3231" t="s">
        <v>305</v>
      </c>
      <c r="B255" s="3231" t="s">
        <v>289</v>
      </c>
      <c r="C255" s="3231">
        <v>6940</v>
      </c>
      <c r="D255" s="3231">
        <v>6890</v>
      </c>
      <c r="E255" s="3231">
        <v>8650</v>
      </c>
      <c r="F255" s="3231">
        <v>1210</v>
      </c>
      <c r="G255" s="3231">
        <v>4230</v>
      </c>
    </row>
    <row r="256" spans="1:7" s="3222" customFormat="1" ht="14.25" customHeight="1">
      <c r="A256" s="3231" t="s">
        <v>305</v>
      </c>
      <c r="B256" s="3231" t="s">
        <v>3121</v>
      </c>
      <c r="C256" s="3231">
        <v>7520</v>
      </c>
      <c r="D256" s="3231">
        <v>7490</v>
      </c>
      <c r="E256" s="3231">
        <v>9240</v>
      </c>
      <c r="F256" s="3231">
        <v>1270</v>
      </c>
      <c r="G256" s="3231">
        <v>4590</v>
      </c>
    </row>
    <row r="257" spans="1:7" s="3222" customFormat="1" ht="14.25" customHeight="1">
      <c r="A257" s="3231" t="s">
        <v>305</v>
      </c>
      <c r="B257" s="3231" t="s">
        <v>275</v>
      </c>
      <c r="C257" s="3231">
        <v>6280</v>
      </c>
      <c r="D257" s="3231">
        <v>6230</v>
      </c>
      <c r="E257" s="3231">
        <v>7740</v>
      </c>
      <c r="F257" s="3231">
        <v>1080</v>
      </c>
      <c r="G257" s="3231">
        <v>3830</v>
      </c>
    </row>
    <row r="258" spans="1:7" s="3222" customFormat="1" ht="14.25" customHeight="1">
      <c r="A258" s="3231" t="s">
        <v>305</v>
      </c>
      <c r="B258" s="3231" t="s">
        <v>2946</v>
      </c>
      <c r="C258" s="3231">
        <v>6190</v>
      </c>
      <c r="D258" s="3231">
        <v>6160</v>
      </c>
      <c r="E258" s="3231">
        <v>7680</v>
      </c>
      <c r="F258" s="3231">
        <v>1170</v>
      </c>
      <c r="G258" s="3231">
        <v>3780</v>
      </c>
    </row>
    <row r="259" spans="1:7" s="3222" customFormat="1" ht="14.25" customHeight="1">
      <c r="A259" s="3231" t="s">
        <v>305</v>
      </c>
      <c r="B259" s="3231" t="s">
        <v>3122</v>
      </c>
      <c r="C259" s="3231">
        <v>7610</v>
      </c>
      <c r="D259" s="3231">
        <v>7570</v>
      </c>
      <c r="E259" s="3231">
        <v>9350</v>
      </c>
      <c r="F259" s="3231">
        <v>1350</v>
      </c>
      <c r="G259" s="3231">
        <v>4650</v>
      </c>
    </row>
    <row r="260" spans="1:7" s="3222" customFormat="1" ht="14.25" customHeight="1">
      <c r="A260" s="3231" t="s">
        <v>305</v>
      </c>
      <c r="B260" s="3231" t="s">
        <v>3123</v>
      </c>
      <c r="C260" s="3231">
        <v>6920</v>
      </c>
      <c r="D260" s="3231">
        <v>6880</v>
      </c>
      <c r="E260" s="3231">
        <v>8380</v>
      </c>
      <c r="F260" s="3231">
        <v>1160</v>
      </c>
      <c r="G260" s="3231">
        <v>4220</v>
      </c>
    </row>
    <row r="261" spans="1:7" s="3222" customFormat="1" ht="14.25" customHeight="1">
      <c r="A261" s="3231" t="s">
        <v>305</v>
      </c>
      <c r="B261" s="3231" t="s">
        <v>3124</v>
      </c>
      <c r="C261" s="3231">
        <v>6850</v>
      </c>
      <c r="D261" s="3231">
        <v>6810</v>
      </c>
      <c r="E261" s="3231">
        <v>8290</v>
      </c>
      <c r="F261" s="3231">
        <v>1130</v>
      </c>
      <c r="G261" s="3231">
        <v>4180</v>
      </c>
    </row>
    <row r="262" spans="1:7" s="3222" customFormat="1" ht="14.25" customHeight="1">
      <c r="A262" s="3231" t="s">
        <v>305</v>
      </c>
      <c r="B262" s="3231" t="s">
        <v>3125</v>
      </c>
      <c r="C262" s="3231">
        <v>5860</v>
      </c>
      <c r="D262" s="3231">
        <v>5820</v>
      </c>
      <c r="E262" s="3231">
        <v>7640</v>
      </c>
      <c r="F262" s="3231">
        <v>1070</v>
      </c>
      <c r="G262" s="3231">
        <v>3570</v>
      </c>
    </row>
    <row r="263" spans="1:7" s="3222" customFormat="1" ht="14.25" customHeight="1">
      <c r="A263" s="3231" t="s">
        <v>305</v>
      </c>
      <c r="B263" s="3231" t="s">
        <v>3126</v>
      </c>
      <c r="C263" s="3231">
        <v>5870</v>
      </c>
      <c r="D263" s="3231">
        <v>5840</v>
      </c>
      <c r="E263" s="3231">
        <v>7270</v>
      </c>
      <c r="F263" s="3231">
        <v>1190</v>
      </c>
      <c r="G263" s="3231">
        <v>3580</v>
      </c>
    </row>
    <row r="264" spans="1:7" s="3222" customFormat="1" ht="14.25" customHeight="1">
      <c r="A264" s="3231" t="s">
        <v>305</v>
      </c>
      <c r="B264" s="3231" t="s">
        <v>299</v>
      </c>
      <c r="C264" s="3231">
        <v>6190</v>
      </c>
      <c r="D264" s="3231">
        <v>6150</v>
      </c>
      <c r="E264" s="3231">
        <v>7660</v>
      </c>
      <c r="F264" s="3231">
        <v>1160</v>
      </c>
      <c r="G264" s="3231">
        <v>3770</v>
      </c>
    </row>
    <row r="265" spans="1:7" s="3222" customFormat="1" ht="14.25" customHeight="1">
      <c r="A265" s="3231" t="s">
        <v>305</v>
      </c>
      <c r="B265" s="3231" t="s">
        <v>3127</v>
      </c>
      <c r="C265" s="3231"/>
      <c r="D265" s="3231"/>
      <c r="E265" s="3231"/>
      <c r="F265" s="3231">
        <v>1500</v>
      </c>
      <c r="G265" s="3231"/>
    </row>
    <row r="266" spans="1:7" s="3222" customFormat="1" ht="14.25" customHeight="1">
      <c r="A266" s="3231" t="s">
        <v>305</v>
      </c>
      <c r="B266" s="3231" t="s">
        <v>3128</v>
      </c>
      <c r="C266" s="3231"/>
      <c r="D266" s="3231"/>
      <c r="E266" s="3231"/>
      <c r="F266" s="3231">
        <v>1500</v>
      </c>
      <c r="G266" s="3231"/>
    </row>
    <row r="267" spans="1:7" s="3222" customFormat="1" ht="14.25" customHeight="1">
      <c r="A267" s="3231" t="s">
        <v>305</v>
      </c>
      <c r="B267" s="3231" t="s">
        <v>3129</v>
      </c>
      <c r="C267" s="3231"/>
      <c r="D267" s="3231"/>
      <c r="E267" s="3231"/>
      <c r="F267" s="3231">
        <v>1500</v>
      </c>
      <c r="G267" s="3231"/>
    </row>
    <row r="268" spans="1:7" s="3222" customFormat="1" ht="14.25" customHeight="1">
      <c r="A268" s="3231" t="s">
        <v>305</v>
      </c>
      <c r="B268" s="3231" t="s">
        <v>3130</v>
      </c>
      <c r="C268" s="3231"/>
      <c r="D268" s="3231"/>
      <c r="E268" s="3231"/>
      <c r="F268" s="3231">
        <v>1290</v>
      </c>
      <c r="G268" s="3231"/>
    </row>
    <row r="269" spans="1:7" s="3222" customFormat="1" ht="14.25" customHeight="1">
      <c r="A269" s="3231" t="s">
        <v>305</v>
      </c>
      <c r="B269" s="3231" t="s">
        <v>3131</v>
      </c>
      <c r="C269" s="3231"/>
      <c r="D269" s="3231"/>
      <c r="E269" s="3231"/>
      <c r="F269" s="3231">
        <v>1150</v>
      </c>
      <c r="G269" s="3231"/>
    </row>
    <row r="270" spans="1:7" s="3222" customFormat="1" ht="14.25" customHeight="1">
      <c r="A270" s="3231" t="s">
        <v>305</v>
      </c>
      <c r="B270" s="3231" t="s">
        <v>3132</v>
      </c>
      <c r="C270" s="3231"/>
      <c r="D270" s="3231"/>
      <c r="E270" s="3231"/>
      <c r="F270" s="3231">
        <v>1380</v>
      </c>
      <c r="G270" s="3231"/>
    </row>
    <row r="271" spans="1:7" s="3222" customFormat="1" ht="14.25" customHeight="1">
      <c r="A271" s="3231" t="s">
        <v>305</v>
      </c>
      <c r="B271" s="3231" t="s">
        <v>3133</v>
      </c>
      <c r="C271" s="3231"/>
      <c r="D271" s="3231"/>
      <c r="E271" s="3231"/>
      <c r="F271" s="3231">
        <v>1460</v>
      </c>
      <c r="G271" s="3231"/>
    </row>
    <row r="272" spans="1:7" s="3222" customFormat="1" ht="14.25" customHeight="1">
      <c r="A272" s="3231" t="s">
        <v>305</v>
      </c>
      <c r="B272" s="3231" t="s">
        <v>3134</v>
      </c>
      <c r="C272" s="3231"/>
      <c r="D272" s="3231"/>
      <c r="E272" s="3231"/>
      <c r="F272" s="3231">
        <v>1460</v>
      </c>
      <c r="G272" s="3231"/>
    </row>
    <row r="273" spans="1:7" s="3222" customFormat="1" ht="14.25" customHeight="1">
      <c r="A273" s="3231" t="s">
        <v>305</v>
      </c>
      <c r="B273" s="3231" t="s">
        <v>3027</v>
      </c>
      <c r="C273" s="3231"/>
      <c r="D273" s="3231"/>
      <c r="E273" s="3231"/>
      <c r="F273" s="3231">
        <v>1490</v>
      </c>
      <c r="G273" s="3231"/>
    </row>
    <row r="274" spans="1:7" s="3222" customFormat="1" ht="14.25" customHeight="1">
      <c r="A274" s="3231" t="s">
        <v>305</v>
      </c>
      <c r="B274" s="3231" t="s">
        <v>3135</v>
      </c>
      <c r="C274" s="3231"/>
      <c r="D274" s="3231"/>
      <c r="E274" s="3231"/>
      <c r="F274" s="3231">
        <v>1490</v>
      </c>
      <c r="G274" s="3231"/>
    </row>
    <row r="275" spans="1:7" s="3222" customFormat="1" ht="14.25" customHeight="1">
      <c r="A275" s="3231" t="s">
        <v>305</v>
      </c>
      <c r="B275" s="3231" t="s">
        <v>3136</v>
      </c>
      <c r="C275" s="3231"/>
      <c r="D275" s="3231"/>
      <c r="E275" s="3231"/>
      <c r="F275" s="3231">
        <v>1220</v>
      </c>
      <c r="G275" s="3231"/>
    </row>
    <row r="276" spans="1:7" s="3222" customFormat="1" ht="14.25" customHeight="1" thickBot="1">
      <c r="A276" s="3237" t="s">
        <v>305</v>
      </c>
      <c r="B276" s="3239" t="s">
        <v>3137</v>
      </c>
      <c r="C276" s="3240"/>
      <c r="D276" s="3240"/>
      <c r="E276" s="3240"/>
      <c r="F276" s="3240">
        <v>1380</v>
      </c>
      <c r="G276" s="3240"/>
    </row>
    <row r="277" spans="1:7" s="3222" customFormat="1" ht="14.25" customHeight="1">
      <c r="A277" s="3234" t="s">
        <v>306</v>
      </c>
      <c r="B277" s="3229" t="s">
        <v>3138</v>
      </c>
      <c r="C277" s="3229">
        <v>5790</v>
      </c>
      <c r="D277" s="3229">
        <v>5740</v>
      </c>
      <c r="E277" s="3229">
        <v>6730</v>
      </c>
      <c r="F277" s="3229">
        <v>1110</v>
      </c>
      <c r="G277" s="3241">
        <v>3460</v>
      </c>
    </row>
    <row r="278" spans="1:7" s="3222" customFormat="1" ht="14.25" customHeight="1">
      <c r="A278" s="3231" t="s">
        <v>306</v>
      </c>
      <c r="B278" s="3231" t="s">
        <v>135</v>
      </c>
      <c r="C278" s="3231">
        <v>5740</v>
      </c>
      <c r="D278" s="3231">
        <v>5670</v>
      </c>
      <c r="E278" s="3231">
        <v>6680</v>
      </c>
      <c r="F278" s="3231">
        <v>1070</v>
      </c>
      <c r="G278" s="3242">
        <v>3420</v>
      </c>
    </row>
    <row r="279" spans="1:7" s="3222" customFormat="1" ht="14.25" customHeight="1">
      <c r="A279" s="3231" t="s">
        <v>306</v>
      </c>
      <c r="B279" s="3231" t="s">
        <v>3139</v>
      </c>
      <c r="C279" s="3231">
        <v>4760</v>
      </c>
      <c r="D279" s="3231">
        <v>4720</v>
      </c>
      <c r="E279" s="3231">
        <v>5540</v>
      </c>
      <c r="F279" s="3231">
        <v>810</v>
      </c>
      <c r="G279" s="3242">
        <v>2850</v>
      </c>
    </row>
    <row r="280" spans="1:7" s="3222" customFormat="1" ht="14.25" customHeight="1">
      <c r="A280" s="3231" t="s">
        <v>306</v>
      </c>
      <c r="B280" s="3231" t="s">
        <v>3140</v>
      </c>
      <c r="C280" s="3231">
        <v>4010</v>
      </c>
      <c r="D280" s="3231">
        <v>3950</v>
      </c>
      <c r="E280" s="3231">
        <v>4710</v>
      </c>
      <c r="F280" s="3231">
        <v>800</v>
      </c>
      <c r="G280" s="3242">
        <v>2390</v>
      </c>
    </row>
    <row r="281" spans="1:7" s="3222" customFormat="1" ht="14.25" customHeight="1">
      <c r="A281" s="3231" t="s">
        <v>306</v>
      </c>
      <c r="B281" s="3231" t="s">
        <v>3141</v>
      </c>
      <c r="C281" s="3231">
        <v>4480</v>
      </c>
      <c r="D281" s="3231">
        <v>4420</v>
      </c>
      <c r="E281" s="3231">
        <v>5230</v>
      </c>
      <c r="F281" s="3231">
        <v>870</v>
      </c>
      <c r="G281" s="3242">
        <v>2660</v>
      </c>
    </row>
    <row r="282" spans="1:7" s="3222" customFormat="1" ht="14.25" customHeight="1">
      <c r="A282" s="3231" t="s">
        <v>306</v>
      </c>
      <c r="B282" s="3231" t="s">
        <v>3142</v>
      </c>
      <c r="C282" s="3231">
        <v>5360</v>
      </c>
      <c r="D282" s="3231">
        <v>5300</v>
      </c>
      <c r="E282" s="3231">
        <v>6190</v>
      </c>
      <c r="F282" s="3231">
        <v>950</v>
      </c>
      <c r="G282" s="3242">
        <v>3190</v>
      </c>
    </row>
    <row r="283" spans="1:7" s="3222" customFormat="1" ht="14.25" customHeight="1">
      <c r="A283" s="3231" t="s">
        <v>306</v>
      </c>
      <c r="B283" s="3231" t="s">
        <v>174</v>
      </c>
      <c r="C283" s="3231">
        <v>4950</v>
      </c>
      <c r="D283" s="3231">
        <v>4900</v>
      </c>
      <c r="E283" s="3231">
        <v>5720</v>
      </c>
      <c r="F283" s="3231">
        <v>920</v>
      </c>
      <c r="G283" s="3242">
        <v>2950</v>
      </c>
    </row>
    <row r="284" spans="1:7" s="3222" customFormat="1" ht="14.25" customHeight="1">
      <c r="A284" s="3231" t="s">
        <v>306</v>
      </c>
      <c r="B284" s="3231" t="s">
        <v>182</v>
      </c>
      <c r="C284" s="3231">
        <v>5610</v>
      </c>
      <c r="D284" s="3231">
        <v>5560</v>
      </c>
      <c r="E284" s="3231">
        <v>6520</v>
      </c>
      <c r="F284" s="3231">
        <v>1030</v>
      </c>
      <c r="G284" s="3242">
        <v>3360</v>
      </c>
    </row>
    <row r="285" spans="1:7" s="3222" customFormat="1" ht="14.25" customHeight="1">
      <c r="A285" s="3231" t="s">
        <v>306</v>
      </c>
      <c r="B285" s="3231" t="s">
        <v>192</v>
      </c>
      <c r="C285" s="3231">
        <v>5340</v>
      </c>
      <c r="D285" s="3231">
        <v>5290</v>
      </c>
      <c r="E285" s="3231">
        <v>6170</v>
      </c>
      <c r="F285" s="3231">
        <v>1080</v>
      </c>
      <c r="G285" s="3242">
        <v>3180</v>
      </c>
    </row>
    <row r="286" spans="1:7" s="3222" customFormat="1" ht="14.25" customHeight="1">
      <c r="A286" s="3231" t="s">
        <v>306</v>
      </c>
      <c r="B286" s="3231" t="s">
        <v>199</v>
      </c>
      <c r="C286" s="3231">
        <v>4890</v>
      </c>
      <c r="D286" s="3231">
        <v>4840</v>
      </c>
      <c r="E286" s="3231">
        <v>5640</v>
      </c>
      <c r="F286" s="3231">
        <v>960</v>
      </c>
      <c r="G286" s="3242">
        <v>2910</v>
      </c>
    </row>
    <row r="287" spans="1:7" s="3222" customFormat="1" ht="14.25" customHeight="1">
      <c r="A287" s="3231" t="s">
        <v>306</v>
      </c>
      <c r="B287" s="3231" t="s">
        <v>3143</v>
      </c>
      <c r="C287" s="3231">
        <v>4960</v>
      </c>
      <c r="D287" s="3231">
        <v>4920</v>
      </c>
      <c r="E287" s="3231">
        <v>5730</v>
      </c>
      <c r="F287" s="3231">
        <v>930</v>
      </c>
      <c r="G287" s="3242">
        <v>2960</v>
      </c>
    </row>
    <row r="288" spans="1:7" s="3222" customFormat="1" ht="14.25" customHeight="1">
      <c r="A288" s="3231" t="s">
        <v>306</v>
      </c>
      <c r="B288" s="3231" t="s">
        <v>219</v>
      </c>
      <c r="C288" s="3231">
        <v>4350</v>
      </c>
      <c r="D288" s="3231">
        <v>4300</v>
      </c>
      <c r="E288" s="3231">
        <v>4900</v>
      </c>
      <c r="F288" s="3231">
        <v>820</v>
      </c>
      <c r="G288" s="3242">
        <v>2590</v>
      </c>
    </row>
    <row r="289" spans="1:7" s="3222" customFormat="1" ht="14.25" customHeight="1">
      <c r="A289" s="3231" t="s">
        <v>306</v>
      </c>
      <c r="B289" s="3231" t="s">
        <v>3144</v>
      </c>
      <c r="C289" s="3231">
        <v>5230</v>
      </c>
      <c r="D289" s="3231">
        <v>5170</v>
      </c>
      <c r="E289" s="3231">
        <v>6060</v>
      </c>
      <c r="F289" s="3231">
        <v>900</v>
      </c>
      <c r="G289" s="3242">
        <v>3120</v>
      </c>
    </row>
    <row r="290" spans="1:7" s="3222" customFormat="1" ht="14.25" customHeight="1">
      <c r="A290" s="3231" t="s">
        <v>306</v>
      </c>
      <c r="B290" s="3231" t="s">
        <v>242</v>
      </c>
      <c r="C290" s="3231">
        <v>5550</v>
      </c>
      <c r="D290" s="3231">
        <v>5500</v>
      </c>
      <c r="E290" s="3231">
        <v>6440</v>
      </c>
      <c r="F290" s="3231">
        <v>960</v>
      </c>
      <c r="G290" s="3242">
        <v>3320</v>
      </c>
    </row>
    <row r="291" spans="1:7" s="3222" customFormat="1" ht="14.25" customHeight="1">
      <c r="A291" s="3231" t="s">
        <v>306</v>
      </c>
      <c r="B291" s="3231" t="s">
        <v>250</v>
      </c>
      <c r="C291" s="3231">
        <v>5440</v>
      </c>
      <c r="D291" s="3231">
        <v>5400</v>
      </c>
      <c r="E291" s="3231">
        <v>6320</v>
      </c>
      <c r="F291" s="3231">
        <v>930</v>
      </c>
      <c r="G291" s="3242">
        <v>3250</v>
      </c>
    </row>
    <row r="292" spans="1:7" s="3222" customFormat="1" ht="14.25" customHeight="1">
      <c r="A292" s="3231" t="s">
        <v>306</v>
      </c>
      <c r="B292" s="3231" t="s">
        <v>256</v>
      </c>
      <c r="C292" s="3231">
        <v>5400</v>
      </c>
      <c r="D292" s="3231">
        <v>5360</v>
      </c>
      <c r="E292" s="3231">
        <v>6270</v>
      </c>
      <c r="F292" s="3231">
        <v>1040</v>
      </c>
      <c r="G292" s="3242">
        <v>3230</v>
      </c>
    </row>
    <row r="293" spans="1:7" s="3222" customFormat="1" ht="14.25" customHeight="1">
      <c r="A293" s="3231" t="s">
        <v>306</v>
      </c>
      <c r="B293" s="3231" t="s">
        <v>2919</v>
      </c>
      <c r="C293" s="3231">
        <v>5320</v>
      </c>
      <c r="D293" s="3231">
        <v>5270</v>
      </c>
      <c r="E293" s="3231">
        <v>6160</v>
      </c>
      <c r="F293" s="3231">
        <v>990</v>
      </c>
      <c r="G293" s="3242">
        <v>3170</v>
      </c>
    </row>
    <row r="294" spans="1:7" s="3222" customFormat="1" ht="14.25" customHeight="1">
      <c r="A294" s="3231" t="s">
        <v>306</v>
      </c>
      <c r="B294" s="3231" t="s">
        <v>3145</v>
      </c>
      <c r="C294" s="3231">
        <v>5260</v>
      </c>
      <c r="D294" s="3231">
        <v>5210</v>
      </c>
      <c r="E294" s="3231">
        <v>6100</v>
      </c>
      <c r="F294" s="3231">
        <v>950</v>
      </c>
      <c r="G294" s="3242">
        <v>3150</v>
      </c>
    </row>
    <row r="295" spans="1:7" s="3222" customFormat="1" ht="14.25" customHeight="1">
      <c r="A295" s="3231" t="s">
        <v>306</v>
      </c>
      <c r="B295" s="3231" t="s">
        <v>290</v>
      </c>
      <c r="C295" s="3231">
        <v>5610</v>
      </c>
      <c r="D295" s="3231">
        <v>5570</v>
      </c>
      <c r="E295" s="3231">
        <v>6530</v>
      </c>
      <c r="F295" s="3231">
        <v>960</v>
      </c>
      <c r="G295" s="3242">
        <v>3360</v>
      </c>
    </row>
    <row r="296" spans="1:7" s="3222" customFormat="1" ht="14.25" customHeight="1">
      <c r="A296" s="3231" t="s">
        <v>306</v>
      </c>
      <c r="B296" s="3231" t="s">
        <v>293</v>
      </c>
      <c r="C296" s="3231">
        <v>5540</v>
      </c>
      <c r="D296" s="3231">
        <v>5490</v>
      </c>
      <c r="E296" s="3231">
        <v>6430</v>
      </c>
      <c r="F296" s="3231">
        <v>980</v>
      </c>
      <c r="G296" s="3242">
        <v>3310</v>
      </c>
    </row>
    <row r="297" spans="1:7" s="3222" customFormat="1" ht="14.25" customHeight="1">
      <c r="A297" s="3231" t="s">
        <v>306</v>
      </c>
      <c r="B297" s="3231" t="s">
        <v>295</v>
      </c>
      <c r="C297" s="3231">
        <v>5480</v>
      </c>
      <c r="D297" s="3231">
        <v>5420</v>
      </c>
      <c r="E297" s="3231">
        <v>6370</v>
      </c>
      <c r="F297" s="3231">
        <v>990</v>
      </c>
      <c r="G297" s="3242">
        <v>3270</v>
      </c>
    </row>
    <row r="298" spans="1:7" s="3222" customFormat="1" ht="14.25" customHeight="1">
      <c r="A298" s="3231" t="s">
        <v>306</v>
      </c>
      <c r="B298" s="3231" t="s">
        <v>298</v>
      </c>
      <c r="C298" s="3231">
        <v>5090</v>
      </c>
      <c r="D298" s="3231">
        <v>5050</v>
      </c>
      <c r="E298" s="3231">
        <v>5910</v>
      </c>
      <c r="F298" s="3231">
        <v>900</v>
      </c>
      <c r="G298" s="3242">
        <v>3040</v>
      </c>
    </row>
    <row r="299" spans="1:7" s="3222" customFormat="1" ht="14.25" customHeight="1">
      <c r="A299" s="3231" t="s">
        <v>306</v>
      </c>
      <c r="B299" s="3238" t="s">
        <v>2938</v>
      </c>
      <c r="C299" s="3231">
        <v>5430</v>
      </c>
      <c r="D299" s="3231">
        <v>5380</v>
      </c>
      <c r="E299" s="3231">
        <v>6280</v>
      </c>
      <c r="F299" s="3231">
        <v>1000</v>
      </c>
      <c r="G299" s="3242">
        <v>3240</v>
      </c>
    </row>
    <row r="300" spans="1:7" s="3222" customFormat="1" ht="14.25" customHeight="1">
      <c r="A300" s="3231" t="s">
        <v>306</v>
      </c>
      <c r="B300" s="3238" t="s">
        <v>271</v>
      </c>
      <c r="C300" s="3231">
        <v>4740</v>
      </c>
      <c r="D300" s="3231">
        <v>4680</v>
      </c>
      <c r="E300" s="3231">
        <v>5450</v>
      </c>
      <c r="F300" s="3231">
        <v>900</v>
      </c>
      <c r="G300" s="3242">
        <v>2830</v>
      </c>
    </row>
    <row r="301" spans="1:7" s="3222" customFormat="1" ht="14.25" customHeight="1">
      <c r="A301" s="3231" t="s">
        <v>306</v>
      </c>
      <c r="B301" s="3238" t="s">
        <v>276</v>
      </c>
      <c r="C301" s="3231">
        <v>4870</v>
      </c>
      <c r="D301" s="3231">
        <v>4810</v>
      </c>
      <c r="E301" s="3231">
        <v>5560</v>
      </c>
      <c r="F301" s="3231">
        <v>990</v>
      </c>
      <c r="G301" s="3242">
        <v>2910</v>
      </c>
    </row>
    <row r="302" spans="1:7" s="3222" customFormat="1" ht="14.25" customHeight="1">
      <c r="A302" s="3231" t="s">
        <v>306</v>
      </c>
      <c r="B302" s="3231" t="s">
        <v>3146</v>
      </c>
      <c r="C302" s="3231">
        <v>5520</v>
      </c>
      <c r="D302" s="3231">
        <v>5470</v>
      </c>
      <c r="E302" s="3231">
        <v>6410</v>
      </c>
      <c r="F302" s="3231">
        <v>950</v>
      </c>
      <c r="G302" s="3242">
        <v>3300</v>
      </c>
    </row>
    <row r="303" spans="1:7" s="3222" customFormat="1" ht="14.25" customHeight="1">
      <c r="A303" s="3231" t="s">
        <v>306</v>
      </c>
      <c r="B303" s="3231" t="s">
        <v>2958</v>
      </c>
      <c r="C303" s="3231">
        <v>5630</v>
      </c>
      <c r="D303" s="3231">
        <v>5590</v>
      </c>
      <c r="E303" s="3231">
        <v>6550</v>
      </c>
      <c r="F303" s="3231">
        <v>1010</v>
      </c>
      <c r="G303" s="3242">
        <v>3370</v>
      </c>
    </row>
    <row r="304" spans="1:7" s="3222" customFormat="1" ht="14.25" customHeight="1">
      <c r="A304" s="3231" t="s">
        <v>306</v>
      </c>
      <c r="B304" s="3231" t="s">
        <v>2965</v>
      </c>
      <c r="C304" s="3231">
        <v>5680</v>
      </c>
      <c r="D304" s="3231">
        <v>5620</v>
      </c>
      <c r="E304" s="3231">
        <v>6620</v>
      </c>
      <c r="F304" s="3231">
        <v>1050</v>
      </c>
      <c r="G304" s="3242">
        <v>3390</v>
      </c>
    </row>
    <row r="305" spans="1:7" s="3222" customFormat="1" ht="14.25" customHeight="1">
      <c r="A305" s="3231" t="s">
        <v>306</v>
      </c>
      <c r="B305" s="3231" t="s">
        <v>2971</v>
      </c>
      <c r="C305" s="3231">
        <v>5590</v>
      </c>
      <c r="D305" s="3231">
        <v>5530</v>
      </c>
      <c r="E305" s="3231">
        <v>6460</v>
      </c>
      <c r="F305" s="3231">
        <v>900</v>
      </c>
      <c r="G305" s="3242">
        <v>3340</v>
      </c>
    </row>
    <row r="306" spans="1:7" s="3222" customFormat="1" ht="14.25" customHeight="1">
      <c r="A306" s="3231" t="s">
        <v>306</v>
      </c>
      <c r="B306" s="3231" t="s">
        <v>3147</v>
      </c>
      <c r="C306" s="3231">
        <v>5560</v>
      </c>
      <c r="D306" s="3231">
        <v>5510</v>
      </c>
      <c r="E306" s="3231">
        <v>6440</v>
      </c>
      <c r="F306" s="3231">
        <v>900</v>
      </c>
      <c r="G306" s="3242">
        <v>3320</v>
      </c>
    </row>
    <row r="307" spans="1:7" s="3222" customFormat="1" ht="14.25" customHeight="1">
      <c r="A307" s="3231" t="s">
        <v>306</v>
      </c>
      <c r="B307" s="3231" t="s">
        <v>2983</v>
      </c>
      <c r="C307" s="3231">
        <v>5650</v>
      </c>
      <c r="D307" s="3231">
        <v>5600</v>
      </c>
      <c r="E307" s="3231">
        <v>6590</v>
      </c>
      <c r="F307" s="3231">
        <v>930</v>
      </c>
      <c r="G307" s="3242">
        <v>3380</v>
      </c>
    </row>
    <row r="308" spans="1:7" s="3222" customFormat="1" ht="14.25" customHeight="1">
      <c r="A308" s="3231" t="s">
        <v>306</v>
      </c>
      <c r="B308" s="3231" t="s">
        <v>3148</v>
      </c>
      <c r="C308" s="3231">
        <v>5620</v>
      </c>
      <c r="D308" s="3231">
        <v>5580</v>
      </c>
      <c r="E308" s="3231">
        <v>6540</v>
      </c>
      <c r="F308" s="3231">
        <v>910</v>
      </c>
      <c r="G308" s="3242">
        <v>3370</v>
      </c>
    </row>
    <row r="309" spans="1:7" s="3222" customFormat="1" ht="14.25" customHeight="1">
      <c r="A309" s="3231" t="s">
        <v>306</v>
      </c>
      <c r="B309" s="3231" t="s">
        <v>3149</v>
      </c>
      <c r="C309" s="3231">
        <v>5060</v>
      </c>
      <c r="D309" s="3231">
        <v>5020</v>
      </c>
      <c r="E309" s="3231">
        <v>6370</v>
      </c>
      <c r="F309" s="3231">
        <v>800</v>
      </c>
      <c r="G309" s="3242">
        <v>3020</v>
      </c>
    </row>
    <row r="310" spans="1:7" s="3222" customFormat="1" ht="14.25" customHeight="1">
      <c r="A310" s="3231" t="s">
        <v>306</v>
      </c>
      <c r="B310" s="3231" t="s">
        <v>2998</v>
      </c>
      <c r="C310" s="3231">
        <v>5150</v>
      </c>
      <c r="D310" s="3231">
        <v>5110</v>
      </c>
      <c r="E310" s="3231">
        <v>6500</v>
      </c>
      <c r="F310" s="3231">
        <v>880</v>
      </c>
      <c r="G310" s="3242">
        <v>3080</v>
      </c>
    </row>
    <row r="311" spans="1:7" s="3222" customFormat="1" ht="14.25" customHeight="1">
      <c r="A311" s="3231" t="s">
        <v>306</v>
      </c>
      <c r="B311" s="3231" t="s">
        <v>3150</v>
      </c>
      <c r="C311" s="3231">
        <v>4750</v>
      </c>
      <c r="D311" s="3231">
        <v>4710</v>
      </c>
      <c r="E311" s="3231">
        <v>5510</v>
      </c>
      <c r="F311" s="3231">
        <v>880</v>
      </c>
      <c r="G311" s="3242">
        <v>2840</v>
      </c>
    </row>
    <row r="312" spans="1:7" s="3222" customFormat="1" ht="14.25" customHeight="1">
      <c r="A312" s="3231" t="s">
        <v>306</v>
      </c>
      <c r="B312" s="3231" t="s">
        <v>3008</v>
      </c>
      <c r="C312" s="3231">
        <v>4690</v>
      </c>
      <c r="D312" s="3231">
        <v>4640</v>
      </c>
      <c r="E312" s="3231">
        <v>5420</v>
      </c>
      <c r="F312" s="3231">
        <v>800</v>
      </c>
      <c r="G312" s="3242">
        <v>2800</v>
      </c>
    </row>
    <row r="313" spans="1:7" s="3222" customFormat="1" ht="14.25" customHeight="1">
      <c r="A313" s="3231" t="s">
        <v>306</v>
      </c>
      <c r="B313" s="3231" t="s">
        <v>3013</v>
      </c>
      <c r="C313" s="3231">
        <v>4810</v>
      </c>
      <c r="D313" s="3231">
        <v>4760</v>
      </c>
      <c r="E313" s="3231">
        <v>5550</v>
      </c>
      <c r="F313" s="3231">
        <v>920</v>
      </c>
      <c r="G313" s="3242">
        <v>2870</v>
      </c>
    </row>
    <row r="314" spans="1:7" s="3222" customFormat="1" ht="14.25" customHeight="1">
      <c r="A314" s="3231" t="s">
        <v>306</v>
      </c>
      <c r="B314" s="3231" t="s">
        <v>3151</v>
      </c>
      <c r="C314" s="3231"/>
      <c r="D314" s="3231"/>
      <c r="E314" s="3231"/>
      <c r="F314" s="3231">
        <v>1020</v>
      </c>
      <c r="G314" s="3242"/>
    </row>
    <row r="315" spans="1:7" s="3222" customFormat="1" ht="14.25" customHeight="1">
      <c r="A315" s="3231" t="s">
        <v>306</v>
      </c>
      <c r="B315" s="3231" t="s">
        <v>3152</v>
      </c>
      <c r="C315" s="3231"/>
      <c r="D315" s="3231"/>
      <c r="E315" s="3231"/>
      <c r="F315" s="3231">
        <v>1050</v>
      </c>
      <c r="G315" s="3242"/>
    </row>
    <row r="316" spans="1:7" s="3222" customFormat="1" ht="14.25" customHeight="1">
      <c r="A316" s="3231" t="s">
        <v>306</v>
      </c>
      <c r="B316" s="3231" t="s">
        <v>3028</v>
      </c>
      <c r="C316" s="3231"/>
      <c r="D316" s="3231"/>
      <c r="E316" s="3231"/>
      <c r="F316" s="3231">
        <v>900</v>
      </c>
      <c r="G316" s="3242"/>
    </row>
    <row r="317" spans="1:7" s="3222" customFormat="1" ht="14.25" customHeight="1">
      <c r="A317" s="3231" t="s">
        <v>306</v>
      </c>
      <c r="B317" s="3231" t="s">
        <v>3153</v>
      </c>
      <c r="C317" s="3231"/>
      <c r="D317" s="3231"/>
      <c r="E317" s="3231"/>
      <c r="F317" s="3231">
        <v>920</v>
      </c>
      <c r="G317" s="3242"/>
    </row>
    <row r="318" spans="1:7" s="3222" customFormat="1" ht="14.25" customHeight="1">
      <c r="A318" s="3231" t="s">
        <v>306</v>
      </c>
      <c r="B318" s="3231" t="s">
        <v>3154</v>
      </c>
      <c r="C318" s="3231"/>
      <c r="D318" s="3231"/>
      <c r="E318" s="3231"/>
      <c r="F318" s="3231">
        <v>1080</v>
      </c>
      <c r="G318" s="3242"/>
    </row>
    <row r="319" spans="1:7" s="3222" customFormat="1" ht="14.25" customHeight="1">
      <c r="A319" s="3231" t="s">
        <v>306</v>
      </c>
      <c r="B319" s="3231" t="s">
        <v>3041</v>
      </c>
      <c r="C319" s="3231"/>
      <c r="D319" s="3231"/>
      <c r="E319" s="3231"/>
      <c r="F319" s="3231">
        <v>1020</v>
      </c>
      <c r="G319" s="3242"/>
    </row>
    <row r="320" spans="1:7" s="3222" customFormat="1" ht="14.25" customHeight="1">
      <c r="A320" s="3231" t="s">
        <v>306</v>
      </c>
      <c r="B320" s="3231" t="s">
        <v>3044</v>
      </c>
      <c r="C320" s="3231"/>
      <c r="D320" s="3231"/>
      <c r="E320" s="3231"/>
      <c r="F320" s="3231">
        <v>1050</v>
      </c>
      <c r="G320" s="3242"/>
    </row>
    <row r="321" spans="1:7" s="3222" customFormat="1" ht="14.25" customHeight="1">
      <c r="A321" s="3231" t="s">
        <v>306</v>
      </c>
      <c r="B321" s="3231" t="s">
        <v>3046</v>
      </c>
      <c r="C321" s="3231"/>
      <c r="D321" s="3231"/>
      <c r="E321" s="3231"/>
      <c r="F321" s="3231">
        <v>960</v>
      </c>
      <c r="G321" s="3242"/>
    </row>
    <row r="322" spans="1:7" s="3222" customFormat="1" ht="14.25" customHeight="1">
      <c r="A322" s="3231" t="s">
        <v>306</v>
      </c>
      <c r="B322" s="3231" t="s">
        <v>3048</v>
      </c>
      <c r="C322" s="3231"/>
      <c r="D322" s="3231"/>
      <c r="E322" s="3231"/>
      <c r="F322" s="3231">
        <v>960</v>
      </c>
      <c r="G322" s="3242"/>
    </row>
    <row r="323" spans="1:7" s="3222" customFormat="1" ht="14.25" customHeight="1">
      <c r="A323" s="3231" t="s">
        <v>306</v>
      </c>
      <c r="B323" s="3231" t="s">
        <v>3050</v>
      </c>
      <c r="C323" s="3231"/>
      <c r="D323" s="3231"/>
      <c r="E323" s="3231"/>
      <c r="F323" s="3231">
        <v>880</v>
      </c>
      <c r="G323" s="3242"/>
    </row>
    <row r="324" spans="1:7" s="3222" customFormat="1" ht="14.25" customHeight="1">
      <c r="A324" s="3231" t="s">
        <v>306</v>
      </c>
      <c r="B324" s="3231" t="s">
        <v>3052</v>
      </c>
      <c r="C324" s="3231"/>
      <c r="D324" s="3231"/>
      <c r="E324" s="3231"/>
      <c r="F324" s="3231">
        <v>930</v>
      </c>
      <c r="G324" s="3242"/>
    </row>
    <row r="325" spans="1:7" s="3222" customFormat="1" ht="14.25" customHeight="1">
      <c r="A325" s="3231" t="s">
        <v>306</v>
      </c>
      <c r="B325" s="3232" t="s">
        <v>3054</v>
      </c>
      <c r="C325" s="3231"/>
      <c r="D325" s="3231"/>
      <c r="E325" s="3231"/>
      <c r="F325" s="3231">
        <v>900</v>
      </c>
      <c r="G325" s="3242"/>
    </row>
    <row r="326" spans="1:7" s="3222" customFormat="1" ht="14.25" customHeight="1" thickBot="1">
      <c r="A326" s="3243" t="s">
        <v>306</v>
      </c>
      <c r="B326" s="3236" t="s">
        <v>3056</v>
      </c>
      <c r="C326" s="3236"/>
      <c r="D326" s="3236"/>
      <c r="E326" s="3236"/>
      <c r="F326" s="3236">
        <v>790</v>
      </c>
      <c r="G326" s="3244"/>
    </row>
    <row r="327" spans="1:7" s="3222" customFormat="1" ht="14.25" customHeight="1">
      <c r="A327" s="3234" t="s">
        <v>307</v>
      </c>
      <c r="B327" s="3229" t="s">
        <v>3155</v>
      </c>
      <c r="C327" s="3231">
        <v>3750</v>
      </c>
      <c r="D327" s="3231">
        <v>3710</v>
      </c>
      <c r="E327" s="3231">
        <v>4080</v>
      </c>
      <c r="F327" s="3231">
        <v>860</v>
      </c>
      <c r="G327" s="3231">
        <v>2210</v>
      </c>
    </row>
    <row r="328" spans="1:7" s="3222" customFormat="1" ht="14.25" customHeight="1">
      <c r="A328" s="3231" t="s">
        <v>307</v>
      </c>
      <c r="B328" s="3231" t="s">
        <v>136</v>
      </c>
      <c r="C328" s="3231">
        <v>3330</v>
      </c>
      <c r="D328" s="3231">
        <v>3290</v>
      </c>
      <c r="E328" s="3231">
        <v>3610</v>
      </c>
      <c r="F328" s="3231">
        <v>850</v>
      </c>
      <c r="G328" s="3231">
        <v>1960</v>
      </c>
    </row>
    <row r="329" spans="1:7" s="3222" customFormat="1" ht="14.25" customHeight="1">
      <c r="A329" s="3231" t="s">
        <v>307</v>
      </c>
      <c r="B329" s="3231" t="s">
        <v>3156</v>
      </c>
      <c r="C329" s="3231">
        <v>2730</v>
      </c>
      <c r="D329" s="3231">
        <v>2690</v>
      </c>
      <c r="E329" s="3231">
        <v>3100</v>
      </c>
      <c r="F329" s="3231">
        <v>660</v>
      </c>
      <c r="G329" s="3231">
        <v>1610</v>
      </c>
    </row>
    <row r="330" spans="1:7" s="3222" customFormat="1" ht="14.25" customHeight="1">
      <c r="A330" s="3231" t="s">
        <v>307</v>
      </c>
      <c r="B330" s="3231" t="s">
        <v>3157</v>
      </c>
      <c r="C330" s="3231">
        <v>3270</v>
      </c>
      <c r="D330" s="3231">
        <v>3240</v>
      </c>
      <c r="E330" s="3231">
        <v>3560</v>
      </c>
      <c r="F330" s="3231">
        <v>680</v>
      </c>
      <c r="G330" s="3231">
        <v>1940</v>
      </c>
    </row>
    <row r="331" spans="1:7" s="3222" customFormat="1" ht="14.25" customHeight="1">
      <c r="A331" s="3231" t="s">
        <v>307</v>
      </c>
      <c r="B331" s="3231" t="s">
        <v>161</v>
      </c>
      <c r="C331" s="3231">
        <v>3770</v>
      </c>
      <c r="D331" s="3231">
        <v>3740</v>
      </c>
      <c r="E331" s="3231">
        <v>4110</v>
      </c>
      <c r="F331" s="3231">
        <v>730</v>
      </c>
      <c r="G331" s="3231">
        <v>2230</v>
      </c>
    </row>
    <row r="332" spans="1:7" s="3222" customFormat="1" ht="14.25" customHeight="1">
      <c r="A332" s="3231" t="s">
        <v>307</v>
      </c>
      <c r="B332" s="3231" t="s">
        <v>2890</v>
      </c>
      <c r="C332" s="3231">
        <v>3520</v>
      </c>
      <c r="D332" s="3231">
        <v>3480</v>
      </c>
      <c r="E332" s="3231">
        <v>3830</v>
      </c>
      <c r="F332" s="3231">
        <v>720</v>
      </c>
      <c r="G332" s="3231">
        <v>2090</v>
      </c>
    </row>
    <row r="333" spans="1:7" s="3222" customFormat="1" ht="14.25" customHeight="1">
      <c r="A333" s="3231" t="s">
        <v>307</v>
      </c>
      <c r="B333" s="3231" t="s">
        <v>3158</v>
      </c>
      <c r="C333" s="3231">
        <v>3840</v>
      </c>
      <c r="D333" s="3231">
        <v>3800</v>
      </c>
      <c r="E333" s="3231">
        <v>4200</v>
      </c>
      <c r="F333" s="3231">
        <v>760</v>
      </c>
      <c r="G333" s="3231">
        <v>2270</v>
      </c>
    </row>
    <row r="334" spans="1:7" s="3222" customFormat="1" ht="14.25" customHeight="1">
      <c r="A334" s="3231" t="s">
        <v>307</v>
      </c>
      <c r="B334" s="3231" t="s">
        <v>183</v>
      </c>
      <c r="C334" s="3231">
        <v>3960</v>
      </c>
      <c r="D334" s="3231">
        <v>3910</v>
      </c>
      <c r="E334" s="3231">
        <v>4340</v>
      </c>
      <c r="F334" s="3231">
        <v>780</v>
      </c>
      <c r="G334" s="3231">
        <v>2340</v>
      </c>
    </row>
    <row r="335" spans="1:7" s="3222" customFormat="1" ht="14.25" customHeight="1">
      <c r="A335" s="3231" t="s">
        <v>307</v>
      </c>
      <c r="B335" s="3231" t="s">
        <v>193</v>
      </c>
      <c r="C335" s="3231">
        <v>3710</v>
      </c>
      <c r="D335" s="3231">
        <v>3670</v>
      </c>
      <c r="E335" s="3231">
        <v>4030</v>
      </c>
      <c r="F335" s="3231">
        <v>750</v>
      </c>
      <c r="G335" s="3231">
        <v>2200</v>
      </c>
    </row>
    <row r="336" spans="1:7" s="3222" customFormat="1" ht="14.25" customHeight="1">
      <c r="A336" s="3231" t="s">
        <v>307</v>
      </c>
      <c r="B336" s="3231" t="s">
        <v>2900</v>
      </c>
      <c r="C336" s="3231">
        <v>3570</v>
      </c>
      <c r="D336" s="3231">
        <v>3530</v>
      </c>
      <c r="E336" s="3231">
        <v>3880</v>
      </c>
      <c r="F336" s="3231">
        <v>770</v>
      </c>
      <c r="G336" s="3231">
        <v>2110</v>
      </c>
    </row>
    <row r="337" spans="1:10" s="3222" customFormat="1" ht="14.25" customHeight="1">
      <c r="A337" s="3231" t="s">
        <v>307</v>
      </c>
      <c r="B337" s="3231" t="s">
        <v>3159</v>
      </c>
      <c r="C337" s="3231">
        <v>3780</v>
      </c>
      <c r="D337" s="3231">
        <v>3750</v>
      </c>
      <c r="E337" s="3231">
        <v>4130</v>
      </c>
      <c r="F337" s="3231">
        <v>750</v>
      </c>
      <c r="G337" s="3231">
        <v>2240</v>
      </c>
    </row>
    <row r="338" spans="1:10" s="3222" customFormat="1" ht="14.25" customHeight="1">
      <c r="A338" s="3231" t="s">
        <v>307</v>
      </c>
      <c r="B338" s="3231" t="s">
        <v>220</v>
      </c>
      <c r="C338" s="3231">
        <v>3600</v>
      </c>
      <c r="D338" s="3231">
        <v>3570</v>
      </c>
      <c r="E338" s="3231">
        <v>3920</v>
      </c>
      <c r="F338" s="3231">
        <v>790</v>
      </c>
      <c r="G338" s="3231">
        <v>2140</v>
      </c>
    </row>
    <row r="339" spans="1:10" s="3222" customFormat="1" ht="14.25" customHeight="1">
      <c r="A339" s="3231" t="s">
        <v>307</v>
      </c>
      <c r="B339" s="3231" t="s">
        <v>228</v>
      </c>
      <c r="C339" s="3231">
        <v>3540</v>
      </c>
      <c r="D339" s="3231">
        <v>3500</v>
      </c>
      <c r="E339" s="3231">
        <v>3850</v>
      </c>
      <c r="F339" s="3231">
        <v>780</v>
      </c>
      <c r="G339" s="3231">
        <v>2100</v>
      </c>
    </row>
    <row r="340" spans="1:10" s="3222" customFormat="1" ht="14.25" customHeight="1">
      <c r="A340" s="3231" t="s">
        <v>307</v>
      </c>
      <c r="B340" s="3231" t="s">
        <v>3160</v>
      </c>
      <c r="C340" s="3231">
        <v>3850</v>
      </c>
      <c r="D340" s="3231">
        <v>3810</v>
      </c>
      <c r="E340" s="3231">
        <v>4210</v>
      </c>
      <c r="F340" s="3231">
        <v>750</v>
      </c>
      <c r="G340" s="3231">
        <v>2280</v>
      </c>
    </row>
    <row r="341" spans="1:10" s="3222" customFormat="1" ht="14.25" customHeight="1">
      <c r="A341" s="3231" t="s">
        <v>307</v>
      </c>
      <c r="B341" s="3231" t="s">
        <v>207</v>
      </c>
      <c r="C341" s="3231">
        <v>3780</v>
      </c>
      <c r="D341" s="3231">
        <v>3750</v>
      </c>
      <c r="E341" s="3231">
        <v>4140</v>
      </c>
      <c r="F341" s="3231">
        <v>720</v>
      </c>
      <c r="G341" s="3231">
        <v>2240</v>
      </c>
    </row>
    <row r="342" spans="1:10" s="3222" customFormat="1" ht="14.25" customHeight="1">
      <c r="A342" s="3231" t="s">
        <v>307</v>
      </c>
      <c r="B342" s="3231" t="s">
        <v>3161</v>
      </c>
      <c r="C342" s="3231">
        <v>3670</v>
      </c>
      <c r="D342" s="3231">
        <v>3620</v>
      </c>
      <c r="E342" s="3231">
        <v>3990</v>
      </c>
      <c r="F342" s="3231">
        <v>760</v>
      </c>
      <c r="G342" s="3231">
        <v>2170</v>
      </c>
    </row>
    <row r="343" spans="1:10" s="3222" customFormat="1" ht="14.25" customHeight="1">
      <c r="A343" s="3231" t="s">
        <v>307</v>
      </c>
      <c r="B343" s="3231" t="s">
        <v>257</v>
      </c>
      <c r="C343" s="3231">
        <v>3760</v>
      </c>
      <c r="D343" s="3231">
        <v>3720</v>
      </c>
      <c r="E343" s="3231">
        <v>4090</v>
      </c>
      <c r="F343" s="3231">
        <v>780</v>
      </c>
      <c r="G343" s="3231">
        <v>2220</v>
      </c>
    </row>
    <row r="344" spans="1:10" s="3222"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2"/>
    </row>
    <row r="346" spans="1:10">
      <c r="A346" s="3231" t="s">
        <v>307</v>
      </c>
      <c r="B346" s="3231" t="s">
        <v>3162</v>
      </c>
      <c r="C346" s="3231">
        <v>3630</v>
      </c>
      <c r="D346" s="3231">
        <v>3590</v>
      </c>
      <c r="E346" s="3231">
        <v>3940</v>
      </c>
      <c r="F346" s="3231">
        <v>730</v>
      </c>
      <c r="G346" s="3231">
        <v>2150</v>
      </c>
      <c r="J346" s="3222"/>
    </row>
    <row r="347" spans="1:10">
      <c r="A347" s="3231" t="s">
        <v>307</v>
      </c>
      <c r="B347" s="3231" t="s">
        <v>243</v>
      </c>
      <c r="C347" s="3231">
        <v>3860</v>
      </c>
      <c r="D347" s="3231">
        <v>3820</v>
      </c>
      <c r="E347" s="3231">
        <v>4220</v>
      </c>
      <c r="F347" s="3231">
        <v>750</v>
      </c>
      <c r="G347" s="3231">
        <v>2280</v>
      </c>
      <c r="J347" s="3222"/>
    </row>
    <row r="348" spans="1:10">
      <c r="A348" s="3231" t="s">
        <v>307</v>
      </c>
      <c r="B348" s="3231" t="s">
        <v>2934</v>
      </c>
      <c r="C348" s="3231">
        <v>4000</v>
      </c>
      <c r="D348" s="3231">
        <v>3950</v>
      </c>
      <c r="E348" s="3231">
        <v>4430</v>
      </c>
      <c r="F348" s="3231">
        <v>760</v>
      </c>
      <c r="G348" s="3231">
        <v>2360</v>
      </c>
      <c r="J348" s="3222"/>
    </row>
    <row r="349" spans="1:10">
      <c r="A349" s="3231" t="s">
        <v>307</v>
      </c>
      <c r="B349" s="3231" t="s">
        <v>2939</v>
      </c>
      <c r="C349" s="3231">
        <v>3820</v>
      </c>
      <c r="D349" s="3231">
        <v>3780</v>
      </c>
      <c r="E349" s="3231">
        <v>4170</v>
      </c>
      <c r="F349" s="3231">
        <v>710</v>
      </c>
      <c r="G349" s="3231">
        <v>2260</v>
      </c>
      <c r="J349" s="3222"/>
    </row>
    <row r="350" spans="1:10">
      <c r="A350" s="3231" t="s">
        <v>307</v>
      </c>
      <c r="B350" s="3231" t="s">
        <v>3163</v>
      </c>
      <c r="C350" s="3231">
        <v>3760</v>
      </c>
      <c r="D350" s="3231">
        <v>3730</v>
      </c>
      <c r="E350" s="3231">
        <v>4100</v>
      </c>
      <c r="F350" s="3231">
        <v>800</v>
      </c>
      <c r="G350" s="3231">
        <v>2230</v>
      </c>
      <c r="J350" s="3222"/>
    </row>
    <row r="351" spans="1:10">
      <c r="A351" s="3231" t="s">
        <v>307</v>
      </c>
      <c r="B351" s="3231" t="s">
        <v>2947</v>
      </c>
      <c r="C351" s="3231">
        <v>3610</v>
      </c>
      <c r="D351" s="3231">
        <v>3580</v>
      </c>
      <c r="E351" s="3231">
        <v>3930</v>
      </c>
      <c r="F351" s="3231">
        <v>700</v>
      </c>
      <c r="G351" s="3231">
        <v>2140</v>
      </c>
      <c r="J351" s="3222"/>
    </row>
    <row r="352" spans="1:10">
      <c r="A352" s="3231" t="s">
        <v>307</v>
      </c>
      <c r="B352" s="3231" t="s">
        <v>2952</v>
      </c>
      <c r="C352" s="3231">
        <v>3670</v>
      </c>
      <c r="D352" s="3231">
        <v>3630</v>
      </c>
      <c r="E352" s="3231">
        <v>4000</v>
      </c>
      <c r="F352" s="3231">
        <v>750</v>
      </c>
      <c r="G352" s="3231">
        <v>2180</v>
      </c>
    </row>
    <row r="353" spans="1:7" s="3226" customFormat="1">
      <c r="A353" s="3231" t="s">
        <v>307</v>
      </c>
      <c r="B353" s="3231" t="s">
        <v>3164</v>
      </c>
      <c r="C353" s="3231">
        <v>3190</v>
      </c>
      <c r="D353" s="3231">
        <v>3150</v>
      </c>
      <c r="E353" s="3231">
        <v>3640</v>
      </c>
      <c r="F353" s="3231">
        <v>630</v>
      </c>
      <c r="G353" s="3231">
        <v>1890</v>
      </c>
    </row>
    <row r="354" spans="1:7" s="3226" customFormat="1">
      <c r="A354" s="3231" t="s">
        <v>307</v>
      </c>
      <c r="B354" s="3231" t="s">
        <v>280</v>
      </c>
      <c r="C354" s="3231">
        <v>3450</v>
      </c>
      <c r="D354" s="3231">
        <v>3420</v>
      </c>
      <c r="E354" s="3231">
        <v>3960</v>
      </c>
      <c r="F354" s="3231">
        <v>660</v>
      </c>
      <c r="G354" s="3231">
        <v>2050</v>
      </c>
    </row>
    <row r="355" spans="1:7" s="3226" customFormat="1">
      <c r="A355" s="3231" t="s">
        <v>307</v>
      </c>
      <c r="B355" s="3231" t="s">
        <v>2972</v>
      </c>
      <c r="C355" s="3231">
        <v>3650</v>
      </c>
      <c r="D355" s="3231">
        <v>3610</v>
      </c>
      <c r="E355" s="3231">
        <v>4200</v>
      </c>
      <c r="F355" s="3231">
        <v>640</v>
      </c>
      <c r="G355" s="3231">
        <v>2160</v>
      </c>
    </row>
    <row r="356" spans="1:7" s="3226" customFormat="1">
      <c r="A356" s="3231" t="s">
        <v>307</v>
      </c>
      <c r="B356" s="3231" t="s">
        <v>2979</v>
      </c>
      <c r="C356" s="3231">
        <v>3260</v>
      </c>
      <c r="D356" s="3231">
        <v>3230</v>
      </c>
      <c r="E356" s="3231">
        <v>3740</v>
      </c>
      <c r="F356" s="3231">
        <v>600</v>
      </c>
      <c r="G356" s="3231">
        <v>1930</v>
      </c>
    </row>
    <row r="357" spans="1:7" s="3226" customFormat="1" ht="12" thickBot="1">
      <c r="A357" s="3237" t="s">
        <v>307</v>
      </c>
      <c r="B357" s="3240" t="s">
        <v>3165</v>
      </c>
      <c r="C357" s="3240">
        <v>3690</v>
      </c>
      <c r="D357" s="3240">
        <v>3650</v>
      </c>
      <c r="E357" s="3240">
        <v>4020</v>
      </c>
      <c r="F357" s="3240">
        <v>700</v>
      </c>
      <c r="G357" s="3240">
        <v>2190</v>
      </c>
    </row>
    <row r="358" spans="1:7" s="3226" customFormat="1">
      <c r="A358" s="3234" t="s">
        <v>3166</v>
      </c>
      <c r="B358" s="3229" t="s">
        <v>3167</v>
      </c>
      <c r="C358" s="3229">
        <v>2080</v>
      </c>
      <c r="D358" s="3229">
        <v>2040</v>
      </c>
      <c r="E358" s="3229">
        <v>2010</v>
      </c>
      <c r="F358" s="3229">
        <v>530</v>
      </c>
      <c r="G358" s="3241">
        <v>1230</v>
      </c>
    </row>
    <row r="359" spans="1:7" s="3226" customFormat="1">
      <c r="A359" s="3231" t="s">
        <v>3166</v>
      </c>
      <c r="B359" s="3231" t="s">
        <v>3168</v>
      </c>
      <c r="C359" s="3231">
        <v>1850</v>
      </c>
      <c r="D359" s="3231">
        <v>1820</v>
      </c>
      <c r="E359" s="3231">
        <v>1780</v>
      </c>
      <c r="F359" s="3231">
        <v>520</v>
      </c>
      <c r="G359" s="3242">
        <v>1100</v>
      </c>
    </row>
    <row r="360" spans="1:7" s="3226" customFormat="1">
      <c r="A360" s="3231" t="s">
        <v>3166</v>
      </c>
      <c r="B360" s="3231" t="s">
        <v>3169</v>
      </c>
      <c r="C360" s="3231">
        <v>2020</v>
      </c>
      <c r="D360" s="3231">
        <v>1990</v>
      </c>
      <c r="E360" s="3231">
        <v>1950</v>
      </c>
      <c r="F360" s="3231">
        <v>500</v>
      </c>
      <c r="G360" s="3242">
        <v>1200</v>
      </c>
    </row>
    <row r="361" spans="1:7" s="3226" customFormat="1">
      <c r="A361" s="3231" t="s">
        <v>3166</v>
      </c>
      <c r="B361" s="3231" t="s">
        <v>153</v>
      </c>
      <c r="C361" s="3231">
        <v>2260</v>
      </c>
      <c r="D361" s="3231">
        <v>2220</v>
      </c>
      <c r="E361" s="3231">
        <v>2180</v>
      </c>
      <c r="F361" s="3231">
        <v>580</v>
      </c>
      <c r="G361" s="3242">
        <v>1340</v>
      </c>
    </row>
    <row r="362" spans="1:7" s="3226" customFormat="1">
      <c r="A362" s="3231" t="s">
        <v>3166</v>
      </c>
      <c r="B362" s="3231" t="s">
        <v>3170</v>
      </c>
      <c r="C362" s="3231">
        <v>2650</v>
      </c>
      <c r="D362" s="3231">
        <v>2610</v>
      </c>
      <c r="E362" s="3231">
        <v>2570</v>
      </c>
      <c r="F362" s="3231">
        <v>630</v>
      </c>
      <c r="G362" s="3242">
        <v>1570</v>
      </c>
    </row>
    <row r="363" spans="1:7" s="3226" customFormat="1">
      <c r="A363" s="3231" t="s">
        <v>3166</v>
      </c>
      <c r="B363" s="3231" t="s">
        <v>2891</v>
      </c>
      <c r="C363" s="3231">
        <v>2390</v>
      </c>
      <c r="D363" s="3231">
        <v>2360</v>
      </c>
      <c r="E363" s="3231">
        <v>2320</v>
      </c>
      <c r="F363" s="3231">
        <v>600</v>
      </c>
      <c r="G363" s="3242">
        <v>1420</v>
      </c>
    </row>
    <row r="364" spans="1:7" s="3226" customFormat="1">
      <c r="A364" s="3231" t="s">
        <v>3166</v>
      </c>
      <c r="B364" s="3231" t="s">
        <v>3171</v>
      </c>
      <c r="C364" s="3231">
        <v>2050</v>
      </c>
      <c r="D364" s="3231">
        <v>2030</v>
      </c>
      <c r="E364" s="3231">
        <v>1990</v>
      </c>
      <c r="F364" s="3231">
        <v>550</v>
      </c>
      <c r="G364" s="3242">
        <v>1220</v>
      </c>
    </row>
    <row r="365" spans="1:7" s="3226" customFormat="1">
      <c r="A365" s="3231" t="s">
        <v>3166</v>
      </c>
      <c r="B365" s="3231" t="s">
        <v>200</v>
      </c>
      <c r="C365" s="3231">
        <v>2140</v>
      </c>
      <c r="D365" s="3231">
        <v>2100</v>
      </c>
      <c r="E365" s="3231">
        <v>2060</v>
      </c>
      <c r="F365" s="3231">
        <v>540</v>
      </c>
      <c r="G365" s="3242">
        <v>1270</v>
      </c>
    </row>
    <row r="366" spans="1:7" s="3226" customFormat="1">
      <c r="A366" s="3231" t="s">
        <v>3166</v>
      </c>
      <c r="B366" s="3231" t="s">
        <v>2898</v>
      </c>
      <c r="C366" s="3231">
        <v>2410</v>
      </c>
      <c r="D366" s="3231">
        <v>2370</v>
      </c>
      <c r="E366" s="3231">
        <v>2330</v>
      </c>
      <c r="F366" s="3231">
        <v>570</v>
      </c>
      <c r="G366" s="3242">
        <v>1440</v>
      </c>
    </row>
    <row r="367" spans="1:7" s="3226" customFormat="1">
      <c r="A367" s="3231" t="s">
        <v>3166</v>
      </c>
      <c r="B367" s="3231" t="s">
        <v>3172</v>
      </c>
      <c r="C367" s="3231">
        <v>2300</v>
      </c>
      <c r="D367" s="3231">
        <v>2260</v>
      </c>
      <c r="E367" s="3231">
        <v>2220</v>
      </c>
      <c r="F367" s="3231">
        <v>560</v>
      </c>
      <c r="G367" s="3242">
        <v>1370</v>
      </c>
    </row>
    <row r="368" spans="1:7" s="3226" customFormat="1">
      <c r="A368" s="3231" t="s">
        <v>3166</v>
      </c>
      <c r="B368" s="3231" t="s">
        <v>3173</v>
      </c>
      <c r="C368" s="3231">
        <v>2430</v>
      </c>
      <c r="D368" s="3231">
        <v>2390</v>
      </c>
      <c r="E368" s="3231">
        <v>2350</v>
      </c>
      <c r="F368" s="3231">
        <v>570</v>
      </c>
      <c r="G368" s="3242">
        <v>1450</v>
      </c>
    </row>
    <row r="369" spans="1:7" s="3226" customFormat="1">
      <c r="A369" s="3231" t="s">
        <v>3166</v>
      </c>
      <c r="B369" s="3231" t="s">
        <v>214</v>
      </c>
      <c r="C369" s="3231">
        <v>2320</v>
      </c>
      <c r="D369" s="3231">
        <v>2290</v>
      </c>
      <c r="E369" s="3231">
        <v>2250</v>
      </c>
      <c r="F369" s="3231">
        <v>550</v>
      </c>
      <c r="G369" s="3242">
        <v>1380</v>
      </c>
    </row>
    <row r="370" spans="1:7" s="3226" customFormat="1">
      <c r="A370" s="3231" t="s">
        <v>3166</v>
      </c>
      <c r="B370" s="3231" t="s">
        <v>221</v>
      </c>
      <c r="C370" s="3231">
        <v>2190</v>
      </c>
      <c r="D370" s="3231">
        <v>2170</v>
      </c>
      <c r="E370" s="3231">
        <v>2130</v>
      </c>
      <c r="F370" s="3231">
        <v>530</v>
      </c>
      <c r="G370" s="3242">
        <v>1310</v>
      </c>
    </row>
    <row r="371" spans="1:7" s="3226" customFormat="1">
      <c r="A371" s="3231" t="s">
        <v>3166</v>
      </c>
      <c r="B371" s="3231" t="s">
        <v>229</v>
      </c>
      <c r="C371" s="3231">
        <v>2460</v>
      </c>
      <c r="D371" s="3231">
        <v>2420</v>
      </c>
      <c r="E371" s="3231">
        <v>2370</v>
      </c>
      <c r="F371" s="3231">
        <v>560</v>
      </c>
      <c r="G371" s="3242">
        <v>1470</v>
      </c>
    </row>
    <row r="372" spans="1:7" s="3226" customFormat="1">
      <c r="A372" s="3231" t="s">
        <v>3166</v>
      </c>
      <c r="B372" s="3231" t="s">
        <v>3174</v>
      </c>
      <c r="C372" s="3231">
        <v>2250</v>
      </c>
      <c r="D372" s="3231">
        <v>2210</v>
      </c>
      <c r="E372" s="3231">
        <v>2180</v>
      </c>
      <c r="F372" s="3231">
        <v>550</v>
      </c>
      <c r="G372" s="3242">
        <v>1340</v>
      </c>
    </row>
    <row r="373" spans="1:7" s="3226" customFormat="1">
      <c r="A373" s="3231" t="s">
        <v>3166</v>
      </c>
      <c r="B373" s="3231" t="s">
        <v>258</v>
      </c>
      <c r="C373" s="3231">
        <v>2210</v>
      </c>
      <c r="D373" s="3231">
        <v>2190</v>
      </c>
      <c r="E373" s="3231">
        <v>2150</v>
      </c>
      <c r="F373" s="3231">
        <v>530</v>
      </c>
      <c r="G373" s="3242">
        <v>1320</v>
      </c>
    </row>
    <row r="374" spans="1:7" s="3226" customFormat="1">
      <c r="A374" s="3231" t="s">
        <v>3166</v>
      </c>
      <c r="B374" s="3231" t="s">
        <v>266</v>
      </c>
      <c r="C374" s="3231">
        <v>2320</v>
      </c>
      <c r="D374" s="3231">
        <v>2280</v>
      </c>
      <c r="E374" s="3231">
        <v>2230</v>
      </c>
      <c r="F374" s="3231">
        <v>580</v>
      </c>
      <c r="G374" s="3242">
        <v>1380</v>
      </c>
    </row>
    <row r="375" spans="1:7" s="3226" customFormat="1">
      <c r="A375" s="3231" t="s">
        <v>3166</v>
      </c>
      <c r="B375" s="3231" t="s">
        <v>3175</v>
      </c>
      <c r="C375" s="3231">
        <v>2090</v>
      </c>
      <c r="D375" s="3231">
        <v>2050</v>
      </c>
      <c r="E375" s="3231">
        <v>2020</v>
      </c>
      <c r="F375" s="3231">
        <v>520</v>
      </c>
      <c r="G375" s="3242">
        <v>1240</v>
      </c>
    </row>
    <row r="376" spans="1:7" s="3226" customFormat="1">
      <c r="A376" s="3231" t="s">
        <v>3166</v>
      </c>
      <c r="B376" s="3231" t="s">
        <v>277</v>
      </c>
      <c r="C376" s="3231">
        <v>2010</v>
      </c>
      <c r="D376" s="3231">
        <v>1980</v>
      </c>
      <c r="E376" s="3231">
        <v>1940</v>
      </c>
      <c r="F376" s="3231">
        <v>540</v>
      </c>
      <c r="G376" s="3242">
        <v>1190</v>
      </c>
    </row>
    <row r="377" spans="1:7" s="3226" customFormat="1" ht="12" thickBot="1">
      <c r="A377" s="3237" t="s">
        <v>3166</v>
      </c>
      <c r="B377" s="3240" t="s">
        <v>2928</v>
      </c>
      <c r="C377" s="3240">
        <v>1930</v>
      </c>
      <c r="D377" s="3240">
        <v>1890</v>
      </c>
      <c r="E377" s="3240">
        <v>1860</v>
      </c>
      <c r="F377" s="3240">
        <v>530</v>
      </c>
      <c r="G377" s="3245">
        <v>1150</v>
      </c>
    </row>
    <row r="378" spans="1:7" s="3226" customFormat="1">
      <c r="A378" s="3246" t="s">
        <v>3176</v>
      </c>
      <c r="B378" s="3229" t="s">
        <v>3177</v>
      </c>
      <c r="C378" s="3229">
        <v>1520</v>
      </c>
      <c r="D378" s="3229">
        <v>1490</v>
      </c>
      <c r="E378" s="3229">
        <v>1460</v>
      </c>
      <c r="F378" s="3229">
        <v>460</v>
      </c>
      <c r="G378" s="3241">
        <v>940</v>
      </c>
    </row>
    <row r="379" spans="1:7" s="3226" customFormat="1">
      <c r="A379" s="3247" t="s">
        <v>3176</v>
      </c>
      <c r="B379" s="3231" t="s">
        <v>3178</v>
      </c>
      <c r="C379" s="3231">
        <v>1500</v>
      </c>
      <c r="D379" s="3231">
        <v>1470</v>
      </c>
      <c r="E379" s="3231">
        <v>1430</v>
      </c>
      <c r="F379" s="3231">
        <v>460</v>
      </c>
      <c r="G379" s="3242">
        <v>920</v>
      </c>
    </row>
    <row r="380" spans="1:7" s="3226" customFormat="1">
      <c r="A380" s="3247" t="s">
        <v>3176</v>
      </c>
      <c r="B380" s="3231" t="s">
        <v>3179</v>
      </c>
      <c r="C380" s="3231">
        <v>1620</v>
      </c>
      <c r="D380" s="3231">
        <v>1590</v>
      </c>
      <c r="E380" s="3231">
        <v>1560</v>
      </c>
      <c r="F380" s="3231">
        <v>480</v>
      </c>
      <c r="G380" s="3242">
        <v>1000</v>
      </c>
    </row>
    <row r="381" spans="1:7" s="3226" customFormat="1">
      <c r="A381" s="3247" t="s">
        <v>3176</v>
      </c>
      <c r="B381" s="3231" t="s">
        <v>3180</v>
      </c>
      <c r="C381" s="3231">
        <v>1460</v>
      </c>
      <c r="D381" s="3231">
        <v>1430</v>
      </c>
      <c r="E381" s="3231">
        <v>1390</v>
      </c>
      <c r="F381" s="3231">
        <v>450</v>
      </c>
      <c r="G381" s="3242">
        <v>900</v>
      </c>
    </row>
    <row r="382" spans="1:7" s="3226" customFormat="1">
      <c r="A382" s="3247" t="s">
        <v>3176</v>
      </c>
      <c r="B382" s="3231" t="s">
        <v>3181</v>
      </c>
      <c r="C382" s="3231">
        <v>1310</v>
      </c>
      <c r="D382" s="3231">
        <v>1280</v>
      </c>
      <c r="E382" s="3231">
        <v>1250</v>
      </c>
      <c r="F382" s="3231">
        <v>440</v>
      </c>
      <c r="G382" s="3242">
        <v>800</v>
      </c>
    </row>
    <row r="383" spans="1:7" s="3226" customFormat="1">
      <c r="A383" s="3247" t="s">
        <v>3176</v>
      </c>
      <c r="B383" s="3231" t="s">
        <v>3182</v>
      </c>
      <c r="C383" s="3231">
        <v>1260</v>
      </c>
      <c r="D383" s="3231">
        <v>1230</v>
      </c>
      <c r="E383" s="3231">
        <v>1200</v>
      </c>
      <c r="F383" s="3231">
        <v>420</v>
      </c>
      <c r="G383" s="3242">
        <v>770</v>
      </c>
    </row>
    <row r="384" spans="1:7" s="3226"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11" workbookViewId="0">
      <selection activeCell="A127" sqref="A127:G189"/>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1" t="s">
        <v>3184</v>
      </c>
      <c r="B1" s="3771"/>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811" t="s">
        <v>29</v>
      </c>
      <c r="B127" s="3812" t="s">
        <v>2862</v>
      </c>
      <c r="C127" s="3813">
        <v>0.121</v>
      </c>
      <c r="D127" s="3813">
        <v>0.121</v>
      </c>
      <c r="E127" s="3813">
        <v>0.107</v>
      </c>
      <c r="F127" s="3813">
        <v>0.13</v>
      </c>
      <c r="G127" s="3814">
        <v>0.122</v>
      </c>
    </row>
    <row r="128" spans="1:7">
      <c r="A128" s="3815" t="s">
        <v>29</v>
      </c>
      <c r="B128" s="3816" t="s">
        <v>132</v>
      </c>
      <c r="C128" s="3817">
        <v>0.11600000000000001</v>
      </c>
      <c r="D128" s="3817">
        <v>0.11700000000000001</v>
      </c>
      <c r="E128" s="3817">
        <v>0.104</v>
      </c>
      <c r="F128" s="3817">
        <v>0.13</v>
      </c>
      <c r="G128" s="3818">
        <v>0.11700000000000001</v>
      </c>
    </row>
    <row r="129" spans="1:7">
      <c r="A129" s="3815" t="s">
        <v>29</v>
      </c>
      <c r="B129" s="3816" t="s">
        <v>141</v>
      </c>
      <c r="C129" s="3817">
        <v>0.107</v>
      </c>
      <c r="D129" s="3817">
        <v>0.108</v>
      </c>
      <c r="E129" s="3817">
        <v>0.1</v>
      </c>
      <c r="F129" s="3817">
        <v>0.13</v>
      </c>
      <c r="G129" s="3818">
        <v>0.11700000000000001</v>
      </c>
    </row>
    <row r="130" spans="1:7">
      <c r="A130" s="3815" t="s">
        <v>29</v>
      </c>
      <c r="B130" s="3816" t="s">
        <v>150</v>
      </c>
      <c r="C130" s="3817">
        <v>0.13</v>
      </c>
      <c r="D130" s="3817">
        <v>0.13</v>
      </c>
      <c r="E130" s="3817">
        <v>0.126</v>
      </c>
      <c r="F130" s="3817">
        <v>0.13</v>
      </c>
      <c r="G130" s="3818">
        <v>0.13</v>
      </c>
    </row>
    <row r="131" spans="1:7">
      <c r="A131" s="3815" t="s">
        <v>29</v>
      </c>
      <c r="B131" s="3816" t="s">
        <v>159</v>
      </c>
      <c r="C131" s="3817">
        <v>0.13</v>
      </c>
      <c r="D131" s="3817">
        <v>0.13</v>
      </c>
      <c r="E131" s="3817">
        <v>0.13</v>
      </c>
      <c r="F131" s="3817">
        <v>0.13</v>
      </c>
      <c r="G131" s="3818">
        <v>0.13</v>
      </c>
    </row>
    <row r="132" spans="1:7">
      <c r="A132" s="3815" t="s">
        <v>29</v>
      </c>
      <c r="B132" s="3816" t="s">
        <v>166</v>
      </c>
      <c r="C132" s="3817">
        <v>0.13</v>
      </c>
      <c r="D132" s="3817">
        <v>0.13</v>
      </c>
      <c r="E132" s="3817">
        <v>0.126</v>
      </c>
      <c r="F132" s="3817">
        <v>0.13</v>
      </c>
      <c r="G132" s="3818">
        <v>0.13</v>
      </c>
    </row>
    <row r="133" spans="1:7">
      <c r="A133" s="3815" t="s">
        <v>29</v>
      </c>
      <c r="B133" s="3816" t="s">
        <v>172</v>
      </c>
      <c r="C133" s="3817">
        <v>0.111</v>
      </c>
      <c r="D133" s="3817">
        <v>0.111</v>
      </c>
      <c r="E133" s="3817">
        <v>0.10199999999999999</v>
      </c>
      <c r="F133" s="3817">
        <v>0.13</v>
      </c>
      <c r="G133" s="3818">
        <v>0.121</v>
      </c>
    </row>
    <row r="134" spans="1:7">
      <c r="A134" s="3815" t="s">
        <v>29</v>
      </c>
      <c r="B134" s="3816" t="s">
        <v>179</v>
      </c>
      <c r="C134" s="3817">
        <v>0.121</v>
      </c>
      <c r="D134" s="3817">
        <v>0.121</v>
      </c>
      <c r="E134" s="3817">
        <v>0.1</v>
      </c>
      <c r="F134" s="3817">
        <v>0.13</v>
      </c>
      <c r="G134" s="3818">
        <v>0.123</v>
      </c>
    </row>
    <row r="135" spans="1:7">
      <c r="A135" s="3815" t="s">
        <v>29</v>
      </c>
      <c r="B135" s="3816" t="s">
        <v>189</v>
      </c>
      <c r="C135" s="3817">
        <v>0.105</v>
      </c>
      <c r="D135" s="3817">
        <v>0.106</v>
      </c>
      <c r="E135" s="3817">
        <v>0.1</v>
      </c>
      <c r="F135" s="3817">
        <v>0.13</v>
      </c>
      <c r="G135" s="3818">
        <v>0.115</v>
      </c>
    </row>
    <row r="136" spans="1:7">
      <c r="A136" s="3815" t="s">
        <v>29</v>
      </c>
      <c r="B136" s="3816" t="s">
        <v>198</v>
      </c>
      <c r="C136" s="3817">
        <v>0.127</v>
      </c>
      <c r="D136" s="3817">
        <v>0.127</v>
      </c>
      <c r="E136" s="3817">
        <v>0.121</v>
      </c>
      <c r="F136" s="3817">
        <v>0.123</v>
      </c>
      <c r="G136" s="3818">
        <v>0.129</v>
      </c>
    </row>
    <row r="137" spans="1:7">
      <c r="A137" s="3815" t="s">
        <v>29</v>
      </c>
      <c r="B137" s="3816" t="s">
        <v>205</v>
      </c>
      <c r="C137" s="3817">
        <v>0.13</v>
      </c>
      <c r="D137" s="3817">
        <v>0.13</v>
      </c>
      <c r="E137" s="3817">
        <v>0.129</v>
      </c>
      <c r="F137" s="3817">
        <v>0.13</v>
      </c>
      <c r="G137" s="3818">
        <v>0.13</v>
      </c>
    </row>
    <row r="138" spans="1:7">
      <c r="A138" s="3815" t="s">
        <v>29</v>
      </c>
      <c r="B138" s="3816" t="s">
        <v>212</v>
      </c>
      <c r="C138" s="3817">
        <v>0.13</v>
      </c>
      <c r="D138" s="3817">
        <v>0.13</v>
      </c>
      <c r="E138" s="3817">
        <v>0.125</v>
      </c>
      <c r="F138" s="3817">
        <v>0.13</v>
      </c>
      <c r="G138" s="3818">
        <v>0.13</v>
      </c>
    </row>
    <row r="139" spans="1:7">
      <c r="A139" s="3815" t="s">
        <v>29</v>
      </c>
      <c r="B139" s="3816" t="s">
        <v>218</v>
      </c>
      <c r="C139" s="3817">
        <v>0.13</v>
      </c>
      <c r="D139" s="3817">
        <v>0.13</v>
      </c>
      <c r="E139" s="3817">
        <v>0.126</v>
      </c>
      <c r="F139" s="3817">
        <v>0.13</v>
      </c>
      <c r="G139" s="3818">
        <v>0.13</v>
      </c>
    </row>
    <row r="140" spans="1:7">
      <c r="A140" s="3815" t="s">
        <v>29</v>
      </c>
      <c r="B140" s="3816" t="s">
        <v>226</v>
      </c>
      <c r="C140" s="3817">
        <v>0.1</v>
      </c>
      <c r="D140" s="3817">
        <v>0.1</v>
      </c>
      <c r="E140" s="3817">
        <v>0.1</v>
      </c>
      <c r="F140" s="3817">
        <v>0.123</v>
      </c>
      <c r="G140" s="3818">
        <v>0.107</v>
      </c>
    </row>
    <row r="141" spans="1:7">
      <c r="A141" s="3815" t="s">
        <v>29</v>
      </c>
      <c r="B141" s="3816" t="s">
        <v>234</v>
      </c>
      <c r="C141" s="3817">
        <v>0.127</v>
      </c>
      <c r="D141" s="3817">
        <v>0.127</v>
      </c>
      <c r="E141" s="3817">
        <v>0.122</v>
      </c>
      <c r="F141" s="3817">
        <v>0.1</v>
      </c>
      <c r="G141" s="3818">
        <v>0.129</v>
      </c>
    </row>
    <row r="142" spans="1:7">
      <c r="A142" s="3815" t="s">
        <v>29</v>
      </c>
      <c r="B142" s="3816" t="s">
        <v>239</v>
      </c>
      <c r="C142" s="3817">
        <v>0.121</v>
      </c>
      <c r="D142" s="3817">
        <v>0.122</v>
      </c>
      <c r="E142" s="3817">
        <v>0.1</v>
      </c>
      <c r="F142" s="3817">
        <v>0.123</v>
      </c>
      <c r="G142" s="3818">
        <v>0.123</v>
      </c>
    </row>
    <row r="143" spans="1:7">
      <c r="A143" s="3815" t="s">
        <v>29</v>
      </c>
      <c r="B143" s="3816" t="s">
        <v>248</v>
      </c>
      <c r="C143" s="3817">
        <v>0.1</v>
      </c>
      <c r="D143" s="3817">
        <v>0.1</v>
      </c>
      <c r="E143" s="3817">
        <v>0.1</v>
      </c>
      <c r="F143" s="3817">
        <v>0.13</v>
      </c>
      <c r="G143" s="3818">
        <v>0.1</v>
      </c>
    </row>
    <row r="144" spans="1:7">
      <c r="A144" s="3815" t="s">
        <v>29</v>
      </c>
      <c r="B144" s="3816" t="s">
        <v>255</v>
      </c>
      <c r="C144" s="3817">
        <v>0.106</v>
      </c>
      <c r="D144" s="3817">
        <v>0.105</v>
      </c>
      <c r="E144" s="3817">
        <v>0.1</v>
      </c>
      <c r="F144" s="3817">
        <v>0.13</v>
      </c>
      <c r="G144" s="3818">
        <v>0.11799999999999999</v>
      </c>
    </row>
    <row r="145" spans="1:7">
      <c r="A145" s="3815" t="s">
        <v>29</v>
      </c>
      <c r="B145" s="3816" t="s">
        <v>263</v>
      </c>
      <c r="C145" s="3817">
        <v>0.123</v>
      </c>
      <c r="D145" s="3817">
        <v>0.123</v>
      </c>
      <c r="E145" s="3817">
        <v>0.11700000000000001</v>
      </c>
      <c r="F145" s="3817">
        <v>0.13</v>
      </c>
      <c r="G145" s="3818">
        <v>0.126</v>
      </c>
    </row>
    <row r="146" spans="1:7">
      <c r="A146" s="3815" t="s">
        <v>29</v>
      </c>
      <c r="B146" s="3816" t="s">
        <v>270</v>
      </c>
      <c r="C146" s="3817">
        <v>0.127</v>
      </c>
      <c r="D146" s="3817">
        <v>0.127</v>
      </c>
      <c r="E146" s="3817">
        <v>0.12</v>
      </c>
      <c r="F146" s="3819"/>
      <c r="G146" s="3818">
        <v>0.129</v>
      </c>
    </row>
    <row r="147" spans="1:7">
      <c r="A147" s="3815" t="s">
        <v>29</v>
      </c>
      <c r="B147" s="3816" t="s">
        <v>274</v>
      </c>
      <c r="C147" s="3817">
        <v>0.13</v>
      </c>
      <c r="D147" s="3817">
        <v>0.13</v>
      </c>
      <c r="E147" s="3817">
        <v>0.126</v>
      </c>
      <c r="F147" s="3819"/>
      <c r="G147" s="3818">
        <v>0.13</v>
      </c>
    </row>
    <row r="148" spans="1:7">
      <c r="A148" s="3815" t="s">
        <v>29</v>
      </c>
      <c r="B148" s="3816" t="s">
        <v>2932</v>
      </c>
      <c r="C148" s="3817">
        <v>0.13</v>
      </c>
      <c r="D148" s="3817">
        <v>0.13</v>
      </c>
      <c r="E148" s="3817">
        <v>0.13</v>
      </c>
      <c r="F148" s="3819"/>
      <c r="G148" s="3818">
        <v>0.13</v>
      </c>
    </row>
    <row r="149" spans="1:7">
      <c r="A149" s="3815" t="s">
        <v>29</v>
      </c>
      <c r="B149" s="3816" t="s">
        <v>2936</v>
      </c>
      <c r="C149" s="3817">
        <v>0.13</v>
      </c>
      <c r="D149" s="3817">
        <v>0.13</v>
      </c>
      <c r="E149" s="3817">
        <v>0.13</v>
      </c>
      <c r="F149" s="3817">
        <v>0.13</v>
      </c>
      <c r="G149" s="3818">
        <v>0.13</v>
      </c>
    </row>
    <row r="150" spans="1:7">
      <c r="A150" s="3815" t="s">
        <v>29</v>
      </c>
      <c r="B150" s="3816" t="s">
        <v>292</v>
      </c>
      <c r="C150" s="3817">
        <v>0.13</v>
      </c>
      <c r="D150" s="3817">
        <v>0.13</v>
      </c>
      <c r="E150" s="3817">
        <v>0.127</v>
      </c>
      <c r="F150" s="3817">
        <v>0.13</v>
      </c>
      <c r="G150" s="3818">
        <v>0.13</v>
      </c>
    </row>
    <row r="151" spans="1:7">
      <c r="A151" s="3815" t="s">
        <v>29</v>
      </c>
      <c r="B151" s="3816" t="s">
        <v>294</v>
      </c>
      <c r="C151" s="3817">
        <v>0.13</v>
      </c>
      <c r="D151" s="3817">
        <v>0.13</v>
      </c>
      <c r="E151" s="3817">
        <v>0.13</v>
      </c>
      <c r="F151" s="3817">
        <v>0.13</v>
      </c>
      <c r="G151" s="3818">
        <v>0.13</v>
      </c>
    </row>
    <row r="152" spans="1:7">
      <c r="A152" s="3815" t="s">
        <v>29</v>
      </c>
      <c r="B152" s="3816" t="s">
        <v>297</v>
      </c>
      <c r="C152" s="3817">
        <v>0.13</v>
      </c>
      <c r="D152" s="3817">
        <v>0.13</v>
      </c>
      <c r="E152" s="3817">
        <v>0.13</v>
      </c>
      <c r="F152" s="3817">
        <v>0.13</v>
      </c>
      <c r="G152" s="3818">
        <v>0.13</v>
      </c>
    </row>
    <row r="153" spans="1:7">
      <c r="A153" s="3815" t="s">
        <v>29</v>
      </c>
      <c r="B153" s="3816" t="s">
        <v>2955</v>
      </c>
      <c r="C153" s="3817">
        <v>0.13</v>
      </c>
      <c r="D153" s="3817">
        <v>0.13</v>
      </c>
      <c r="E153" s="3817">
        <v>0.13</v>
      </c>
      <c r="F153" s="3817">
        <v>0.13</v>
      </c>
      <c r="G153" s="3818">
        <v>0.13</v>
      </c>
    </row>
    <row r="154" spans="1:7">
      <c r="A154" s="3815" t="s">
        <v>29</v>
      </c>
      <c r="B154" s="3816" t="s">
        <v>2962</v>
      </c>
      <c r="C154" s="3817">
        <v>0.121</v>
      </c>
      <c r="D154" s="3817">
        <v>0.121</v>
      </c>
      <c r="E154" s="3817">
        <v>0.105</v>
      </c>
      <c r="F154" s="3817">
        <v>0.121</v>
      </c>
      <c r="G154" s="3818">
        <v>0.123</v>
      </c>
    </row>
    <row r="155" spans="1:7">
      <c r="A155" s="3815" t="s">
        <v>29</v>
      </c>
      <c r="B155" s="3816" t="s">
        <v>2968</v>
      </c>
      <c r="C155" s="3817">
        <v>0.1</v>
      </c>
      <c r="D155" s="3817">
        <v>0.1</v>
      </c>
      <c r="E155" s="3817">
        <v>0.1</v>
      </c>
      <c r="F155" s="3817">
        <v>0.1</v>
      </c>
      <c r="G155" s="3818">
        <v>0.1</v>
      </c>
    </row>
    <row r="156" spans="1:7">
      <c r="A156" s="3815" t="s">
        <v>29</v>
      </c>
      <c r="B156" s="3816" t="s">
        <v>2975</v>
      </c>
      <c r="C156" s="3817">
        <v>0.13</v>
      </c>
      <c r="D156" s="3817">
        <v>0.13</v>
      </c>
      <c r="E156" s="3817">
        <v>0.13</v>
      </c>
      <c r="F156" s="3817">
        <v>0.13</v>
      </c>
      <c r="G156" s="3818">
        <v>0.13</v>
      </c>
    </row>
    <row r="157" spans="1:7">
      <c r="A157" s="3815" t="s">
        <v>29</v>
      </c>
      <c r="B157" s="3816" t="s">
        <v>300</v>
      </c>
      <c r="C157" s="3817">
        <v>0.13</v>
      </c>
      <c r="D157" s="3817">
        <v>0.13</v>
      </c>
      <c r="E157" s="3817">
        <v>0.125</v>
      </c>
      <c r="F157" s="3817">
        <v>0.13</v>
      </c>
      <c r="G157" s="3818">
        <v>0.13</v>
      </c>
    </row>
    <row r="158" spans="1:7">
      <c r="A158" s="3815" t="s">
        <v>29</v>
      </c>
      <c r="B158" s="3816" t="s">
        <v>301</v>
      </c>
      <c r="C158" s="3817">
        <v>0.124</v>
      </c>
      <c r="D158" s="3817">
        <v>0.124</v>
      </c>
      <c r="E158" s="3817">
        <v>0.11700000000000001</v>
      </c>
      <c r="F158" s="3817">
        <v>0.121</v>
      </c>
      <c r="G158" s="3818">
        <v>0.124</v>
      </c>
    </row>
    <row r="159" spans="1:7">
      <c r="A159" s="3815" t="s">
        <v>29</v>
      </c>
      <c r="B159" s="3816" t="s">
        <v>302</v>
      </c>
      <c r="C159" s="3817">
        <v>0.127</v>
      </c>
      <c r="D159" s="3817">
        <v>0.127</v>
      </c>
      <c r="E159" s="3817">
        <v>0.122</v>
      </c>
      <c r="F159" s="3817">
        <v>0.13</v>
      </c>
      <c r="G159" s="3818">
        <v>0.129</v>
      </c>
    </row>
    <row r="160" spans="1:7">
      <c r="A160" s="3815" t="s">
        <v>29</v>
      </c>
      <c r="B160" s="3816" t="s">
        <v>2995</v>
      </c>
      <c r="C160" s="3817">
        <v>0.13</v>
      </c>
      <c r="D160" s="3817">
        <v>0.13</v>
      </c>
      <c r="E160" s="3817">
        <v>0.124</v>
      </c>
      <c r="F160" s="3817">
        <v>0.126</v>
      </c>
      <c r="G160" s="3818">
        <v>0.13</v>
      </c>
    </row>
    <row r="161" spans="1:7">
      <c r="A161" s="3815" t="s">
        <v>29</v>
      </c>
      <c r="B161" s="3816" t="s">
        <v>3000</v>
      </c>
      <c r="C161" s="3817">
        <v>0.13</v>
      </c>
      <c r="D161" s="3817">
        <v>0.13</v>
      </c>
      <c r="E161" s="3817">
        <v>0.124</v>
      </c>
      <c r="F161" s="3817">
        <v>0.127</v>
      </c>
      <c r="G161" s="3818">
        <v>0.13</v>
      </c>
    </row>
    <row r="162" spans="1:7">
      <c r="A162" s="3815" t="s">
        <v>29</v>
      </c>
      <c r="B162" s="3816" t="s">
        <v>3005</v>
      </c>
      <c r="C162" s="3817">
        <v>0.1</v>
      </c>
      <c r="D162" s="3817">
        <v>0.1</v>
      </c>
      <c r="E162" s="3817">
        <v>0.1</v>
      </c>
      <c r="F162" s="3817">
        <v>0.121</v>
      </c>
      <c r="G162" s="3818">
        <v>0.105</v>
      </c>
    </row>
    <row r="163" spans="1:7">
      <c r="A163" s="3815" t="s">
        <v>29</v>
      </c>
      <c r="B163" s="3816" t="s">
        <v>3010</v>
      </c>
      <c r="C163" s="3817">
        <v>0.1</v>
      </c>
      <c r="D163" s="3817">
        <v>0.1</v>
      </c>
      <c r="E163" s="3817">
        <v>0.1</v>
      </c>
      <c r="F163" s="3817">
        <v>0.1</v>
      </c>
      <c r="G163" s="3818">
        <v>0.1</v>
      </c>
    </row>
    <row r="164" spans="1:7">
      <c r="A164" s="3815" t="s">
        <v>29</v>
      </c>
      <c r="B164" s="3816" t="s">
        <v>3015</v>
      </c>
      <c r="C164" s="3820"/>
      <c r="D164" s="3820"/>
      <c r="E164" s="3820"/>
      <c r="F164" s="3817">
        <v>0.1</v>
      </c>
      <c r="G164" s="3821"/>
    </row>
    <row r="165" spans="1:7">
      <c r="A165" s="3815" t="s">
        <v>29</v>
      </c>
      <c r="B165" s="3816" t="s">
        <v>3186</v>
      </c>
      <c r="C165" s="3817">
        <v>0.126</v>
      </c>
      <c r="D165" s="3817">
        <v>0.126</v>
      </c>
      <c r="E165" s="3817">
        <v>0.11899999999999999</v>
      </c>
      <c r="F165" s="3817">
        <v>0.13</v>
      </c>
      <c r="G165" s="3818">
        <v>0.128</v>
      </c>
    </row>
    <row r="166" spans="1:7">
      <c r="A166" s="3815" t="s">
        <v>29</v>
      </c>
      <c r="B166" s="3816" t="s">
        <v>3025</v>
      </c>
      <c r="C166" s="3817">
        <v>0.129</v>
      </c>
      <c r="D166" s="3817">
        <v>0.129</v>
      </c>
      <c r="E166" s="3817">
        <v>0.123</v>
      </c>
      <c r="F166" s="3817">
        <v>0.128</v>
      </c>
      <c r="G166" s="3818">
        <v>0.13</v>
      </c>
    </row>
    <row r="167" spans="1:7">
      <c r="A167" s="3815" t="s">
        <v>29</v>
      </c>
      <c r="B167" s="3816" t="s">
        <v>3029</v>
      </c>
      <c r="C167" s="3817">
        <v>0.125</v>
      </c>
      <c r="D167" s="3817">
        <v>0.125</v>
      </c>
      <c r="E167" s="3817">
        <v>0.11700000000000001</v>
      </c>
      <c r="F167" s="3817">
        <v>0.13</v>
      </c>
      <c r="G167" s="3818">
        <v>0.126</v>
      </c>
    </row>
    <row r="168" spans="1:7">
      <c r="A168" s="3815" t="s">
        <v>29</v>
      </c>
      <c r="B168" s="3816" t="s">
        <v>3034</v>
      </c>
      <c r="C168" s="3817">
        <v>0.128</v>
      </c>
      <c r="D168" s="3817">
        <v>0.128</v>
      </c>
      <c r="E168" s="3817">
        <v>0.123</v>
      </c>
      <c r="F168" s="3819"/>
      <c r="G168" s="3818">
        <v>0.13</v>
      </c>
    </row>
    <row r="169" spans="1:7">
      <c r="A169" s="3815" t="s">
        <v>29</v>
      </c>
      <c r="B169" s="3816" t="s">
        <v>3187</v>
      </c>
      <c r="C169" s="3820"/>
      <c r="D169" s="3820"/>
      <c r="E169" s="3820"/>
      <c r="F169" s="3817">
        <v>0.05</v>
      </c>
      <c r="G169" s="3821"/>
    </row>
    <row r="170" spans="1:7">
      <c r="A170" s="3815" t="s">
        <v>29</v>
      </c>
      <c r="B170" s="3816" t="s">
        <v>3188</v>
      </c>
      <c r="C170" s="3820"/>
      <c r="D170" s="3820"/>
      <c r="E170" s="3820"/>
      <c r="F170" s="3817">
        <v>0.05</v>
      </c>
      <c r="G170" s="3821"/>
    </row>
    <row r="171" spans="1:7">
      <c r="A171" s="3815" t="s">
        <v>29</v>
      </c>
      <c r="B171" s="3816" t="s">
        <v>3189</v>
      </c>
      <c r="C171" s="3820"/>
      <c r="D171" s="3820"/>
      <c r="E171" s="3820"/>
      <c r="F171" s="3817">
        <v>0.05</v>
      </c>
      <c r="G171" s="3822"/>
    </row>
    <row r="172" spans="1:7">
      <c r="A172" s="3815" t="s">
        <v>29</v>
      </c>
      <c r="B172" s="3816" t="s">
        <v>3190</v>
      </c>
      <c r="C172" s="3820"/>
      <c r="D172" s="3820"/>
      <c r="E172" s="3820"/>
      <c r="F172" s="3817">
        <v>0.05</v>
      </c>
      <c r="G172" s="3822"/>
    </row>
    <row r="173" spans="1:7">
      <c r="A173" s="3815" t="s">
        <v>29</v>
      </c>
      <c r="B173" s="3816" t="s">
        <v>3191</v>
      </c>
      <c r="C173" s="3820"/>
      <c r="D173" s="3820"/>
      <c r="E173" s="3820"/>
      <c r="F173" s="3817">
        <v>0.05</v>
      </c>
      <c r="G173" s="3821"/>
    </row>
    <row r="174" spans="1:7">
      <c r="A174" s="3815" t="s">
        <v>29</v>
      </c>
      <c r="B174" s="3816" t="s">
        <v>3192</v>
      </c>
      <c r="C174" s="3820"/>
      <c r="D174" s="3820"/>
      <c r="E174" s="3820"/>
      <c r="F174" s="3817">
        <v>0.05</v>
      </c>
      <c r="G174" s="3821"/>
    </row>
    <row r="175" spans="1:7">
      <c r="A175" s="3815" t="s">
        <v>29</v>
      </c>
      <c r="B175" s="3816" t="s">
        <v>3193</v>
      </c>
      <c r="C175" s="3820"/>
      <c r="D175" s="3820"/>
      <c r="E175" s="3820"/>
      <c r="F175" s="3817">
        <v>0.05</v>
      </c>
      <c r="G175" s="3821"/>
    </row>
    <row r="176" spans="1:7">
      <c r="A176" s="3815" t="s">
        <v>29</v>
      </c>
      <c r="B176" s="3816" t="s">
        <v>3194</v>
      </c>
      <c r="C176" s="3820"/>
      <c r="D176" s="3820"/>
      <c r="E176" s="3820"/>
      <c r="F176" s="3817">
        <v>0.05</v>
      </c>
      <c r="G176" s="3821"/>
    </row>
    <row r="177" spans="1:7">
      <c r="A177" s="3815" t="s">
        <v>29</v>
      </c>
      <c r="B177" s="3816" t="s">
        <v>3195</v>
      </c>
      <c r="C177" s="3819"/>
      <c r="D177" s="3819"/>
      <c r="E177" s="3819"/>
      <c r="F177" s="3817">
        <v>0.05</v>
      </c>
      <c r="G177" s="3822"/>
    </row>
    <row r="178" spans="1:7">
      <c r="A178" s="3815" t="s">
        <v>29</v>
      </c>
      <c r="B178" s="3816" t="s">
        <v>3196</v>
      </c>
      <c r="C178" s="3819"/>
      <c r="D178" s="3819"/>
      <c r="E178" s="3819"/>
      <c r="F178" s="3817">
        <v>0.05</v>
      </c>
      <c r="G178" s="3822"/>
    </row>
    <row r="179" spans="1:7">
      <c r="A179" s="3815" t="s">
        <v>29</v>
      </c>
      <c r="B179" s="3816" t="s">
        <v>3197</v>
      </c>
      <c r="C179" s="3819"/>
      <c r="D179" s="3819"/>
      <c r="E179" s="3819"/>
      <c r="F179" s="3817">
        <v>0.05</v>
      </c>
      <c r="G179" s="3822"/>
    </row>
    <row r="180" spans="1:7">
      <c r="A180" s="3815" t="s">
        <v>29</v>
      </c>
      <c r="B180" s="3816" t="s">
        <v>3198</v>
      </c>
      <c r="C180" s="3819"/>
      <c r="D180" s="3819"/>
      <c r="E180" s="3819"/>
      <c r="F180" s="3817">
        <v>0.05</v>
      </c>
      <c r="G180" s="3822"/>
    </row>
    <row r="181" spans="1:7">
      <c r="A181" s="3815" t="s">
        <v>29</v>
      </c>
      <c r="B181" s="3816" t="s">
        <v>3199</v>
      </c>
      <c r="C181" s="3819"/>
      <c r="D181" s="3819"/>
      <c r="E181" s="3819"/>
      <c r="F181" s="3817">
        <v>0.05</v>
      </c>
      <c r="G181" s="3822"/>
    </row>
    <row r="182" spans="1:7">
      <c r="A182" s="3815" t="s">
        <v>29</v>
      </c>
      <c r="B182" s="3816" t="s">
        <v>3200</v>
      </c>
      <c r="C182" s="3819"/>
      <c r="D182" s="3819"/>
      <c r="E182" s="3819"/>
      <c r="F182" s="3817">
        <v>0.05</v>
      </c>
      <c r="G182" s="3822"/>
    </row>
    <row r="183" spans="1:7">
      <c r="A183" s="3815" t="s">
        <v>29</v>
      </c>
      <c r="B183" s="3816" t="s">
        <v>3201</v>
      </c>
      <c r="C183" s="3819"/>
      <c r="D183" s="3819"/>
      <c r="E183" s="3819"/>
      <c r="F183" s="3817">
        <v>0.05</v>
      </c>
      <c r="G183" s="3822"/>
    </row>
    <row r="184" spans="1:7">
      <c r="A184" s="3815" t="s">
        <v>29</v>
      </c>
      <c r="B184" s="3816" t="s">
        <v>3202</v>
      </c>
      <c r="C184" s="3819"/>
      <c r="D184" s="3819"/>
      <c r="E184" s="3819"/>
      <c r="F184" s="3817">
        <v>0.05</v>
      </c>
      <c r="G184" s="3822"/>
    </row>
    <row r="185" spans="1:7">
      <c r="A185" s="3815" t="s">
        <v>29</v>
      </c>
      <c r="B185" s="3816" t="s">
        <v>3203</v>
      </c>
      <c r="C185" s="3819"/>
      <c r="D185" s="3819"/>
      <c r="E185" s="3819"/>
      <c r="F185" s="3817">
        <v>0.05</v>
      </c>
      <c r="G185" s="3822"/>
    </row>
    <row r="186" spans="1:7">
      <c r="A186" s="3815" t="s">
        <v>29</v>
      </c>
      <c r="B186" s="3816" t="s">
        <v>3204</v>
      </c>
      <c r="C186" s="3819"/>
      <c r="D186" s="3819"/>
      <c r="E186" s="3819"/>
      <c r="F186" s="3817">
        <v>0.05</v>
      </c>
      <c r="G186" s="3822"/>
    </row>
    <row r="187" spans="1:7">
      <c r="A187" s="3815" t="s">
        <v>29</v>
      </c>
      <c r="B187" s="3816" t="s">
        <v>3205</v>
      </c>
      <c r="C187" s="3819"/>
      <c r="D187" s="3819"/>
      <c r="E187" s="3819"/>
      <c r="F187" s="3817">
        <v>0.05</v>
      </c>
      <c r="G187" s="3822"/>
    </row>
    <row r="188" spans="1:7">
      <c r="A188" s="3815" t="s">
        <v>29</v>
      </c>
      <c r="B188" s="3816" t="s">
        <v>3206</v>
      </c>
      <c r="C188" s="3819"/>
      <c r="D188" s="3819"/>
      <c r="E188" s="3819"/>
      <c r="F188" s="3817">
        <v>0.05</v>
      </c>
      <c r="G188" s="3822"/>
    </row>
    <row r="189" spans="1:7" ht="14.25" thickBot="1">
      <c r="A189" s="3823" t="s">
        <v>29</v>
      </c>
      <c r="B189" s="3824" t="s">
        <v>3207</v>
      </c>
      <c r="C189" s="3825"/>
      <c r="D189" s="3825"/>
      <c r="E189" s="3825"/>
      <c r="F189" s="3826">
        <v>0.05</v>
      </c>
      <c r="G189" s="3827"/>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2" t="s">
        <v>3235</v>
      </c>
      <c r="B1" s="3772"/>
      <c r="C1" s="3772"/>
      <c r="D1" s="3772"/>
      <c r="E1" s="3772"/>
      <c r="F1" s="3773"/>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F29" sqref="F29"/>
    </sheetView>
  </sheetViews>
  <sheetFormatPr defaultRowHeight="13.5"/>
  <cols>
    <col min="1" max="1" width="13.875" customWidth="1"/>
    <col min="11" max="17" width="0" hidden="1" customWidth="1"/>
    <col min="25" max="30" width="0" hidden="1" customWidth="1"/>
  </cols>
  <sheetData>
    <row r="1" spans="1:30">
      <c r="A1" s="3221">
        <f>基准地价修正!G23</f>
        <v>45400</v>
      </c>
      <c r="B1" s="3210" t="s">
        <v>3373</v>
      </c>
      <c r="C1" s="3211"/>
      <c r="D1" s="3211"/>
      <c r="E1" s="3211"/>
      <c r="F1" s="3211"/>
      <c r="G1" s="3211"/>
      <c r="H1" s="3211"/>
      <c r="I1" s="3211"/>
      <c r="J1" s="3165"/>
      <c r="K1" s="3211" t="s">
        <v>454</v>
      </c>
      <c r="L1" s="3211"/>
      <c r="M1" s="3211"/>
      <c r="N1" s="3211"/>
      <c r="O1" s="3211"/>
      <c r="P1" s="3211"/>
      <c r="Q1" s="3165"/>
      <c r="R1" s="3774" t="s">
        <v>456</v>
      </c>
      <c r="S1" s="3775"/>
      <c r="T1" s="3775"/>
      <c r="U1" s="3775"/>
      <c r="V1" s="3775"/>
      <c r="W1" s="3775"/>
      <c r="X1" s="3165"/>
      <c r="Y1" s="3774" t="s">
        <v>457</v>
      </c>
      <c r="Z1" s="3775"/>
      <c r="AA1" s="3775"/>
      <c r="AB1" s="3775"/>
      <c r="AC1" s="3775"/>
      <c r="AD1" s="377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4"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74" t="s">
        <v>2830</v>
      </c>
      <c r="S23" s="3775"/>
      <c r="T23" s="3775"/>
      <c r="U23" s="3775"/>
      <c r="V23" s="3775"/>
      <c r="W23" s="3775"/>
      <c r="X23" s="3165"/>
      <c r="Y23" s="3774" t="s">
        <v>2831</v>
      </c>
      <c r="Z23" s="3775"/>
      <c r="AA23" s="3775"/>
      <c r="AB23" s="3775"/>
      <c r="AC23" s="3775"/>
      <c r="AD23" s="3775"/>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4"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71.7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成本法</vt:lpstr>
      <vt:lpstr>成本法 (元)</vt:lpstr>
      <vt:lpstr>Sheet2</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 (2)</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2024-05-08T10:50:32Z</dcterms:modified>
</cp:coreProperties>
</file>