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395" windowHeight="1156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2" l="1"/>
  <c r="D18" i="2"/>
  <c r="E18" i="2"/>
  <c r="F18" i="2"/>
  <c r="G18" i="2"/>
  <c r="H18" i="2"/>
  <c r="C16" i="2"/>
  <c r="B16" i="2"/>
  <c r="I14" i="2"/>
  <c r="H14" i="2"/>
  <c r="F14" i="2"/>
  <c r="C18" i="2"/>
  <c r="B18" i="2"/>
  <c r="G16" i="2"/>
  <c r="F16" i="2"/>
  <c r="E16" i="2"/>
  <c r="D16" i="2"/>
  <c r="E14" i="2"/>
  <c r="D14" i="2"/>
  <c r="C14" i="2"/>
  <c r="B14" i="2"/>
  <c r="I12" i="2"/>
  <c r="H12" i="2"/>
  <c r="G12" i="2"/>
  <c r="F12" i="2"/>
  <c r="E12" i="2"/>
  <c r="D12" i="2"/>
  <c r="C12" i="2"/>
  <c r="B12" i="2"/>
  <c r="M30" i="2"/>
  <c r="M31" i="2"/>
  <c r="M32" i="2"/>
  <c r="N32" i="2" s="1"/>
  <c r="M33" i="2"/>
  <c r="M34" i="2"/>
  <c r="N34" i="2" s="1"/>
  <c r="M35" i="2"/>
  <c r="M36" i="2"/>
  <c r="N36" i="2" s="1"/>
  <c r="M29" i="2"/>
  <c r="N24" i="2"/>
  <c r="N25" i="2"/>
  <c r="N26" i="2"/>
  <c r="N27" i="2"/>
  <c r="N28" i="2"/>
  <c r="H16" i="2" s="1"/>
  <c r="N29" i="2"/>
  <c r="I16" i="2" s="1"/>
  <c r="N31" i="2"/>
  <c r="N33" i="2"/>
  <c r="N35" i="2"/>
  <c r="N23" i="2"/>
  <c r="N22" i="2"/>
  <c r="N21" i="2"/>
  <c r="N20" i="2"/>
  <c r="N19" i="2"/>
  <c r="G14" i="2" s="1"/>
  <c r="N17" i="2"/>
  <c r="N15" i="2"/>
  <c r="N14" i="2"/>
  <c r="N13" i="2"/>
  <c r="B10" i="2" l="1"/>
  <c r="N30" i="2"/>
  <c r="N16" i="2"/>
  <c r="N12" i="2"/>
  <c r="N11" i="2"/>
  <c r="N10" i="2"/>
  <c r="N9" i="2"/>
  <c r="N8" i="2"/>
  <c r="N7" i="2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F6" i="2" l="1"/>
  <c r="F7" i="2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<sst xmlns="http://schemas.openxmlformats.org/spreadsheetml/2006/main" count="163" uniqueCount="158">
  <si>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</si>
  <si>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</si>
  <si>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</si>
  <si>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</si>
  <si>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</si>
  <si>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</si>
  <si>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</si>
  <si>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</si>
  <si>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</si>
  <si>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</si>
  <si>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</si>
  <si>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</si>
  <si>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</si>
  <si>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</si>
  <si>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</si>
  <si>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</si>
  <si>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</si>
  <si>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</si>
  <si>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</si>
  <si>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</si>
  <si>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</si>
  <si>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</si>
  <si>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</si>
  <si>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</si>
  <si>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</si>
  <si>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</si>
  <si>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</si>
  <si>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</si>
  <si>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</si>
  <si>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</si>
  <si>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</si>
  <si>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</si>
  <si>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</si>
  <si>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</si>
  <si>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</si>
  <si>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</si>
  <si>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</si>
  <si>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</si>
  <si>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</si>
  <si>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</si>
  <si>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</si>
  <si>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</si>
  <si>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</si>
  <si>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</si>
  <si>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</si>
  <si>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</si>
  <si>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</si>
  <si>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</si>
  <si>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</si>
  <si>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</si>
  <si>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</si>
  <si>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</si>
  <si>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</si>
  <si>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</si>
  <si>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</si>
  <si>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</si>
  <si>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</si>
  <si>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</si>
  <si>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</si>
  <si>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</si>
  <si>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</si>
  <si>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</si>
  <si>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</si>
  <si>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</si>
  <si>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</si>
  <si>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</si>
  <si>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</si>
  <si>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</si>
  <si>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</si>
  <si>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</si>
  <si>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</si>
  <si>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</si>
  <si>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</si>
  <si>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</si>
  <si>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</si>
  <si>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</si>
  <si>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</si>
  <si>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</si>
  <si>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</si>
  <si>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</si>
  <si>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</si>
  <si>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</si>
  <si>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</si>
  <si>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</si>
  <si>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</si>
  <si>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</si>
  <si>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</si>
  <si>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</si>
  <si>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</si>
  <si>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</si>
  <si>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</si>
  <si>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</si>
  <si>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</si>
  <si>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</si>
  <si>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</si>
  <si>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</si>
  <si>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</si>
  <si>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</si>
  <si>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</si>
  <si>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</si>
  <si>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</si>
  <si>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</si>
  <si>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</si>
  <si>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</si>
  <si>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</si>
  <si>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</si>
  <si>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</si>
  <si>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</si>
  <si>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</si>
  <si>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</si>
  <si>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</si>
  <si>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</si>
  <si>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</si>
  <si>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</si>
  <si>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</si>
  <si>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</si>
  <si>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</si>
  <si>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</si>
  <si>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</si>
  <si>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</si>
  <si>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</si>
  <si>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</si>
  <si>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</si>
  <si>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</si>
  <si>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</si>
  <si>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</si>
  <si>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</si>
  <si>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</si>
  <si>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2023年第三季度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</si>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</sst>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/>
    <cellStyle name="常规 6 3" xfId="2"/>
    <cellStyle name="常规 9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14</xdr:row>
      <xdr:rowOff>161925</xdr:rowOff>
    </xdr:from>
    <xdr:to>
      <xdr:col>18</xdr:col>
      <xdr:colOff>205963</xdr:colOff>
      <xdr:row>24</xdr:row>
      <xdr:rowOff>97322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3514725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18</xdr:col>
      <xdr:colOff>74295</xdr:colOff>
      <xdr:row>14</xdr:row>
      <xdr:rowOff>114300</xdr:rowOff>
    </xdr:from>
    <xdr:to>
      <xdr:col>22</xdr:col>
      <xdr:colOff>196442</xdr:colOff>
      <xdr:row>24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7670" y="34671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22</xdr:col>
      <xdr:colOff>158115</xdr:colOff>
      <xdr:row>14</xdr:row>
      <xdr:rowOff>135255</xdr:rowOff>
    </xdr:from>
    <xdr:to>
      <xdr:col>26</xdr:col>
      <xdr:colOff>348846</xdr:colOff>
      <xdr:row>24</xdr:row>
      <xdr:rowOff>127806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84690" y="34880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24</xdr:row>
      <xdr:rowOff>104775</xdr:rowOff>
    </xdr:from>
    <xdr:to>
      <xdr:col>17</xdr:col>
      <xdr:colOff>628323</xdr:colOff>
      <xdr:row>33</xdr:row>
      <xdr:rowOff>75968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6850" y="555307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24</xdr:row>
      <xdr:rowOff>66675</xdr:rowOff>
    </xdr:from>
    <xdr:to>
      <xdr:col>21</xdr:col>
      <xdr:colOff>456867</xdr:colOff>
      <xdr:row>33</xdr:row>
      <xdr:rowOff>190249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30975" y="5514975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447343</xdr:colOff>
      <xdr:row>35</xdr:row>
      <xdr:rowOff>37854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/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114300</xdr:rowOff>
    </xdr:from>
    <xdr:to>
      <xdr:col>24</xdr:col>
      <xdr:colOff>513449</xdr:colOff>
      <xdr:row>4</xdr:row>
      <xdr:rowOff>474300</xdr:rowOff>
    </xdr:to>
    <xdr:pic>
      <xdr:nvPicPr>
        <xdr:cNvPr id="18" name="图片 17"/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11624" y="9525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4</xdr:row>
      <xdr:rowOff>466725</xdr:rowOff>
    </xdr:from>
    <xdr:to>
      <xdr:col>24</xdr:col>
      <xdr:colOff>494400</xdr:colOff>
      <xdr:row>5</xdr:row>
      <xdr:rowOff>198075</xdr:rowOff>
    </xdr:to>
    <xdr:pic>
      <xdr:nvPicPr>
        <xdr:cNvPr id="19" name="图片 18"/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575" y="13049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0</xdr:rowOff>
    </xdr:from>
    <xdr:to>
      <xdr:col>24</xdr:col>
      <xdr:colOff>494400</xdr:colOff>
      <xdr:row>7</xdr:row>
      <xdr:rowOff>150450</xdr:rowOff>
    </xdr:to>
    <xdr:pic>
      <xdr:nvPicPr>
        <xdr:cNvPr id="20" name="图片 19"/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92575" y="16764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513449</xdr:colOff>
      <xdr:row>9</xdr:row>
      <xdr:rowOff>45675</xdr:rowOff>
    </xdr:to>
    <xdr:pic>
      <xdr:nvPicPr>
        <xdr:cNvPr id="21" name="图片 20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11624" y="19907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9</xdr:row>
      <xdr:rowOff>9525</xdr:rowOff>
    </xdr:from>
    <xdr:to>
      <xdr:col>24</xdr:col>
      <xdr:colOff>513450</xdr:colOff>
      <xdr:row>10</xdr:row>
      <xdr:rowOff>159975</xdr:rowOff>
    </xdr:to>
    <xdr:pic>
      <xdr:nvPicPr>
        <xdr:cNvPr id="22" name="图片 21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11625" y="231457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503925</xdr:colOff>
      <xdr:row>12</xdr:row>
      <xdr:rowOff>93300</xdr:rowOff>
    </xdr:to>
    <xdr:pic>
      <xdr:nvPicPr>
        <xdr:cNvPr id="23" name="图片 22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02100" y="26670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12</xdr:row>
      <xdr:rowOff>76200</xdr:rowOff>
    </xdr:from>
    <xdr:to>
      <xdr:col>24</xdr:col>
      <xdr:colOff>503925</xdr:colOff>
      <xdr:row>14</xdr:row>
      <xdr:rowOff>17100</xdr:rowOff>
    </xdr:to>
    <xdr:pic>
      <xdr:nvPicPr>
        <xdr:cNvPr id="24" name="图片 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2100" y="30099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361950</xdr:colOff>
      <xdr:row>8</xdr:row>
      <xdr:rowOff>203233</xdr:rowOff>
    </xdr:from>
    <xdr:to>
      <xdr:col>29</xdr:col>
      <xdr:colOff>399591</xdr:colOff>
      <xdr:row>10</xdr:row>
      <xdr:rowOff>152351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860125" y="2298733"/>
          <a:ext cx="3466641" cy="368218"/>
        </a:xfrm>
        <a:prstGeom prst="rect">
          <a:avLst/>
        </a:prstGeom>
      </xdr:spPr>
    </xdr:pic>
    <xdr:clientData/>
  </xdr:twoCellAnchor>
  <xdr:twoCellAnchor editAs="oneCell">
    <xdr:from>
      <xdr:col>24</xdr:col>
      <xdr:colOff>371475</xdr:colOff>
      <xdr:row>10</xdr:row>
      <xdr:rowOff>178143</xdr:rowOff>
    </xdr:from>
    <xdr:to>
      <xdr:col>29</xdr:col>
      <xdr:colOff>294835</xdr:colOff>
      <xdr:row>12</xdr:row>
      <xdr:rowOff>76158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69650" y="2692743"/>
          <a:ext cx="3352360" cy="317115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381000</xdr:colOff>
      <xdr:row>12</xdr:row>
      <xdr:rowOff>109692</xdr:rowOff>
    </xdr:from>
    <xdr:to>
      <xdr:col>29</xdr:col>
      <xdr:colOff>304800</xdr:colOff>
      <xdr:row>13</xdr:row>
      <xdr:rowOff>199986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79175" y="3043392"/>
          <a:ext cx="3352800" cy="299844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428625</xdr:colOff>
      <xdr:row>7</xdr:row>
      <xdr:rowOff>119918</xdr:rowOff>
    </xdr:from>
    <xdr:to>
      <xdr:col>29</xdr:col>
      <xdr:colOff>190500</xdr:colOff>
      <xdr:row>9</xdr:row>
      <xdr:rowOff>28530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26800" y="2005868"/>
          <a:ext cx="3190875" cy="327712"/>
        </a:xfrm>
        <a:prstGeom prst="rect">
          <a:avLst/>
        </a:prstGeom>
      </xdr:spPr>
    </xdr:pic>
    <xdr:clientData/>
  </xdr:twoCellAnchor>
  <xdr:twoCellAnchor editAs="oneCell">
    <xdr:from>
      <xdr:col>24</xdr:col>
      <xdr:colOff>447675</xdr:colOff>
      <xdr:row>6</xdr:row>
      <xdr:rowOff>15061</xdr:rowOff>
    </xdr:from>
    <xdr:to>
      <xdr:col>29</xdr:col>
      <xdr:colOff>209550</xdr:colOff>
      <xdr:row>7</xdr:row>
      <xdr:rowOff>171398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945850" y="1691461"/>
          <a:ext cx="3190875" cy="365887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4</xdr:row>
      <xdr:rowOff>491027</xdr:rowOff>
    </xdr:from>
    <xdr:to>
      <xdr:col>29</xdr:col>
      <xdr:colOff>257175</xdr:colOff>
      <xdr:row>5</xdr:row>
      <xdr:rowOff>190455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955375" y="1329227"/>
          <a:ext cx="3228975" cy="328078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590106</xdr:colOff>
      <xdr:row>4</xdr:row>
      <xdr:rowOff>514307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561537</xdr:colOff>
      <xdr:row>4</xdr:row>
      <xdr:rowOff>190455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zoomScaleNormal="100" workbookViewId="0">
      <selection activeCell="M12" sqref="M12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120</v>
      </c>
      <c r="J3" s="5" t="s">
        <v>121</v>
      </c>
    </row>
    <row r="4" spans="1:10" x14ac:dyDescent="0.15">
      <c r="C4" s="61"/>
      <c r="D4" s="77"/>
      <c r="E4" s="79" t="s">
        <v>104</v>
      </c>
      <c r="F4" s="4">
        <v>1387</v>
      </c>
      <c r="G4" s="8">
        <f>估价对象!G7</f>
        <v>683</v>
      </c>
      <c r="H4" s="4">
        <f>ROUND(F4*G4,0)</f>
        <v>947321</v>
      </c>
      <c r="I4" s="3">
        <f>ROUND(G4*H2/10000,2)</f>
        <v>45.53</v>
      </c>
      <c r="J4" s="3">
        <f>F4/$H$2</f>
        <v>2.0804895975520123</v>
      </c>
    </row>
    <row r="5" spans="1:10" x14ac:dyDescent="0.15">
      <c r="C5" s="61"/>
      <c r="D5" s="78"/>
      <c r="E5" s="79"/>
      <c r="F5" s="4"/>
      <c r="G5" s="8"/>
      <c r="H5" s="4"/>
      <c r="I5" s="3"/>
      <c r="J5" s="3"/>
    </row>
    <row r="6" spans="1:10" x14ac:dyDescent="0.15">
      <c r="C6" s="3" t="s">
        <v>122</v>
      </c>
      <c r="D6" s="3"/>
      <c r="E6" s="3"/>
      <c r="F6" s="4"/>
      <c r="G6" s="8">
        <f>G4</f>
        <v>683</v>
      </c>
      <c r="H6" s="4">
        <f t="shared" ref="H6" si="0">ROUND(F6*G6,0)</f>
        <v>0</v>
      </c>
      <c r="I6" s="3">
        <f>I4</f>
        <v>45.53</v>
      </c>
      <c r="J6" s="3">
        <f t="shared" ref="J6" si="1">F6/$H$2</f>
        <v>0</v>
      </c>
    </row>
    <row r="7" spans="1:10" x14ac:dyDescent="0.15">
      <c r="G7" s="10"/>
    </row>
    <row r="8" spans="1:10" x14ac:dyDescent="0.15">
      <c r="A8" s="58"/>
      <c r="B8" s="58"/>
      <c r="C8" s="58"/>
      <c r="D8" s="58"/>
      <c r="E8" s="58"/>
    </row>
    <row r="9" spans="1:10" x14ac:dyDescent="0.15">
      <c r="A9" s="58"/>
      <c r="B9" s="58"/>
      <c r="C9" s="58"/>
      <c r="D9" s="58"/>
      <c r="E9" s="58"/>
    </row>
    <row r="10" spans="1:10" x14ac:dyDescent="0.15">
      <c r="A10" s="58"/>
      <c r="B10" s="58"/>
      <c r="C10" s="58"/>
      <c r="D10" s="58"/>
      <c r="E10" s="58"/>
    </row>
    <row r="11" spans="1:10" x14ac:dyDescent="0.15">
      <c r="A11" s="58"/>
      <c r="B11" s="58"/>
      <c r="C11" s="58"/>
      <c r="D11" s="58"/>
      <c r="E11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zoomScale="85" zoomScaleNormal="85" workbookViewId="0">
      <selection activeCell="D27" sqref="D27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21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9.25" style="11" customWidth="1"/>
    <col min="14" max="16384" width="9" style="11"/>
  </cols>
  <sheetData>
    <row r="1" spans="1:14" x14ac:dyDescent="0.15">
      <c r="A1" s="11" t="s">
        <v>62</v>
      </c>
      <c r="B1" s="57">
        <v>45248</v>
      </c>
      <c r="D1" s="11" t="s">
        <v>65</v>
      </c>
      <c r="E1" s="20">
        <v>42370</v>
      </c>
      <c r="J1" s="22"/>
    </row>
    <row r="2" spans="1:14" x14ac:dyDescent="0.15">
      <c r="A2" s="11" t="s">
        <v>64</v>
      </c>
      <c r="B2" s="11" t="s">
        <v>106</v>
      </c>
      <c r="C2" s="11">
        <f>SUM(B22:H22)+I22</f>
        <v>125</v>
      </c>
      <c r="D2" s="11" t="s">
        <v>66</v>
      </c>
      <c r="E2" s="11" t="s">
        <v>67</v>
      </c>
      <c r="F2" s="11">
        <f>B22+D22+F22+C22+E22+I22</f>
        <v>85</v>
      </c>
      <c r="J2" s="23"/>
    </row>
    <row r="3" spans="1:14" x14ac:dyDescent="0.15">
      <c r="E3" s="11" t="s">
        <v>68</v>
      </c>
      <c r="K3" s="11" t="s">
        <v>116</v>
      </c>
    </row>
    <row r="4" spans="1:14" x14ac:dyDescent="0.15">
      <c r="K4" s="80" t="s">
        <v>129</v>
      </c>
      <c r="L4" s="80"/>
      <c r="M4" s="80"/>
      <c r="N4" s="80"/>
    </row>
    <row r="5" spans="1:14" ht="49.5" x14ac:dyDescent="0.1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63</v>
      </c>
      <c r="G5" s="24" t="s">
        <v>8</v>
      </c>
      <c r="H5" s="24" t="s">
        <v>9</v>
      </c>
      <c r="I5" s="25" t="s">
        <v>10</v>
      </c>
      <c r="J5" s="22"/>
      <c r="K5" s="26" t="s">
        <v>130</v>
      </c>
      <c r="L5" s="63" t="s">
        <v>117</v>
      </c>
      <c r="M5" s="63" t="s">
        <v>118</v>
      </c>
      <c r="N5" s="63" t="s">
        <v>119</v>
      </c>
    </row>
    <row r="6" spans="1:14" x14ac:dyDescent="0.15">
      <c r="A6" s="26">
        <v>618</v>
      </c>
      <c r="B6" s="26">
        <f>B10</f>
        <v>1.0952999999999999</v>
      </c>
      <c r="C6" s="26">
        <v>1</v>
      </c>
      <c r="D6" s="26">
        <v>1</v>
      </c>
      <c r="E6" s="26">
        <v>1</v>
      </c>
      <c r="F6" s="26">
        <f>C2-F2</f>
        <v>40</v>
      </c>
      <c r="G6" s="27">
        <f>A6*B6*C6*D6*E6+F6</f>
        <v>716.8954</v>
      </c>
      <c r="H6" s="28"/>
      <c r="I6" s="29"/>
      <c r="J6" s="30" t="s">
        <v>40</v>
      </c>
      <c r="K6" s="64" t="s">
        <v>131</v>
      </c>
      <c r="L6" s="64"/>
      <c r="M6" s="64">
        <v>651</v>
      </c>
      <c r="N6" s="65">
        <v>1.4E-2</v>
      </c>
    </row>
    <row r="7" spans="1:14" x14ac:dyDescent="0.15">
      <c r="A7" s="26">
        <v>618</v>
      </c>
      <c r="B7" s="31">
        <f>B10</f>
        <v>1.0952999999999999</v>
      </c>
      <c r="C7" s="26">
        <v>1</v>
      </c>
      <c r="D7" s="26">
        <v>0.95</v>
      </c>
      <c r="E7" s="26">
        <v>1</v>
      </c>
      <c r="F7" s="26">
        <f>C2-F2</f>
        <v>40</v>
      </c>
      <c r="G7" s="32">
        <f>ROUND(A7*B7*C7*D7*E7+F7,0)</f>
        <v>683</v>
      </c>
      <c r="H7" s="26">
        <f>基础信息!F4</f>
        <v>1387</v>
      </c>
      <c r="I7" s="42">
        <f>ROUND(G7*H7/10000,4)</f>
        <v>94.732100000000003</v>
      </c>
      <c r="J7" s="11" t="s">
        <v>41</v>
      </c>
      <c r="K7" s="64" t="s">
        <v>132</v>
      </c>
      <c r="L7" s="64"/>
      <c r="M7" s="64">
        <v>656</v>
      </c>
      <c r="N7" s="65">
        <f>ROUND((M7/M6-1),4)</f>
        <v>7.7000000000000002E-3</v>
      </c>
    </row>
    <row r="8" spans="1:14" x14ac:dyDescent="0.15">
      <c r="H8" s="34"/>
      <c r="K8" s="64" t="s">
        <v>133</v>
      </c>
      <c r="L8" s="64"/>
      <c r="M8" s="64">
        <v>668</v>
      </c>
      <c r="N8" s="65">
        <f t="shared" ref="N8:N36" si="0">ROUND((M8/M7-1),4)</f>
        <v>1.83E-2</v>
      </c>
    </row>
    <row r="9" spans="1:14" x14ac:dyDescent="0.15">
      <c r="K9" s="64" t="s">
        <v>134</v>
      </c>
      <c r="L9" s="64"/>
      <c r="M9" s="64">
        <v>672</v>
      </c>
      <c r="N9" s="65">
        <f t="shared" si="0"/>
        <v>6.0000000000000001E-3</v>
      </c>
    </row>
    <row r="10" spans="1:14" x14ac:dyDescent="0.15">
      <c r="A10" s="35" t="s">
        <v>11</v>
      </c>
      <c r="B10" s="36">
        <f>ROUND((1+B12)*(1+C12)*(1+D12)*(1+E12)*(1+F12)*(1+G12)*(1+H12)*(1+I12)*(1+B14)*(1+C14)*(1+D14)*(1+E14)*(1+F14)*(1+G14)*(1+H14)*(1+I14)*(1+B16)*(1+C16)*(1+D16)*(1+E16)*(1+F16)*(1+G16)*(1+H16)*(1+I16)*(1+B18)*(1+C18)*(1+D18)*(1+E18)*(1+F18)*(1+G18)*(1+H18),4)</f>
        <v>1.0952999999999999</v>
      </c>
      <c r="C10" s="41" t="s">
        <v>42</v>
      </c>
      <c r="D10" s="41"/>
      <c r="K10" s="64" t="s">
        <v>135</v>
      </c>
      <c r="L10" s="64"/>
      <c r="M10" s="64">
        <v>677</v>
      </c>
      <c r="N10" s="65">
        <f t="shared" si="0"/>
        <v>7.4000000000000003E-3</v>
      </c>
    </row>
    <row r="11" spans="1:14" x14ac:dyDescent="0.15">
      <c r="A11" s="26" t="s">
        <v>12</v>
      </c>
      <c r="B11" s="69" t="s">
        <v>13</v>
      </c>
      <c r="C11" s="69" t="s">
        <v>14</v>
      </c>
      <c r="D11" s="69" t="s">
        <v>15</v>
      </c>
      <c r="E11" s="69" t="s">
        <v>16</v>
      </c>
      <c r="F11" s="70" t="s">
        <v>17</v>
      </c>
      <c r="G11" s="70" t="s">
        <v>18</v>
      </c>
      <c r="H11" s="70" t="s">
        <v>19</v>
      </c>
      <c r="I11" s="70" t="s">
        <v>21</v>
      </c>
      <c r="K11" s="64" t="s">
        <v>136</v>
      </c>
      <c r="L11" s="64"/>
      <c r="M11" s="64">
        <v>681</v>
      </c>
      <c r="N11" s="65">
        <f t="shared" si="0"/>
        <v>5.8999999999999999E-3</v>
      </c>
    </row>
    <row r="12" spans="1:14" x14ac:dyDescent="0.15">
      <c r="A12" s="26" t="s">
        <v>20</v>
      </c>
      <c r="B12" s="37">
        <f>N6</f>
        <v>1.4E-2</v>
      </c>
      <c r="C12" s="37">
        <f>N7</f>
        <v>7.7000000000000002E-3</v>
      </c>
      <c r="D12" s="37">
        <f>N8</f>
        <v>1.83E-2</v>
      </c>
      <c r="E12" s="37">
        <f>N9</f>
        <v>6.0000000000000001E-3</v>
      </c>
      <c r="F12" s="37">
        <f>N10</f>
        <v>7.4000000000000003E-3</v>
      </c>
      <c r="G12" s="37">
        <f>N11</f>
        <v>5.8999999999999999E-3</v>
      </c>
      <c r="H12" s="37">
        <f>N12</f>
        <v>2.8999999999999998E-3</v>
      </c>
      <c r="I12" s="37">
        <f>N13</f>
        <v>5.8999999999999999E-3</v>
      </c>
      <c r="K12" s="64" t="s">
        <v>137</v>
      </c>
      <c r="L12" s="64"/>
      <c r="M12" s="64">
        <v>683</v>
      </c>
      <c r="N12" s="65">
        <f t="shared" si="0"/>
        <v>2.8999999999999998E-3</v>
      </c>
    </row>
    <row r="13" spans="1:14" x14ac:dyDescent="0.15">
      <c r="A13" s="26" t="s">
        <v>12</v>
      </c>
      <c r="B13" s="72" t="s">
        <v>22</v>
      </c>
      <c r="C13" s="72" t="s">
        <v>23</v>
      </c>
      <c r="D13" s="72" t="s">
        <v>24</v>
      </c>
      <c r="E13" s="72" t="s">
        <v>25</v>
      </c>
      <c r="F13" s="73" t="s">
        <v>26</v>
      </c>
      <c r="G13" s="73" t="s">
        <v>27</v>
      </c>
      <c r="H13" s="73" t="s">
        <v>69</v>
      </c>
      <c r="I13" s="73" t="s">
        <v>98</v>
      </c>
      <c r="K13" s="64" t="s">
        <v>138</v>
      </c>
      <c r="L13" s="64"/>
      <c r="M13" s="64">
        <v>687</v>
      </c>
      <c r="N13" s="65">
        <f t="shared" si="0"/>
        <v>5.8999999999999999E-3</v>
      </c>
    </row>
    <row r="14" spans="1:14" x14ac:dyDescent="0.15">
      <c r="A14" s="26" t="s">
        <v>20</v>
      </c>
      <c r="B14" s="37">
        <f>N14</f>
        <v>0</v>
      </c>
      <c r="C14" s="37">
        <f>N15</f>
        <v>1.1599999999999999E-2</v>
      </c>
      <c r="D14" s="37">
        <f>N16</f>
        <v>5.7999999999999996E-3</v>
      </c>
      <c r="E14" s="37">
        <f>N17</f>
        <v>7.1999999999999998E-3</v>
      </c>
      <c r="F14" s="37">
        <f>N18</f>
        <v>5.0000000000000001E-3</v>
      </c>
      <c r="G14" s="37">
        <f>N19</f>
        <v>3.7000000000000002E-3</v>
      </c>
      <c r="H14" s="37">
        <f>N20</f>
        <v>6.1000000000000004E-3</v>
      </c>
      <c r="I14" s="37">
        <f>N21</f>
        <v>6.1000000000000004E-3</v>
      </c>
      <c r="K14" s="64" t="s">
        <v>139</v>
      </c>
      <c r="L14" s="64"/>
      <c r="M14" s="64">
        <v>687</v>
      </c>
      <c r="N14" s="65">
        <f t="shared" si="0"/>
        <v>0</v>
      </c>
    </row>
    <row r="15" spans="1:14" x14ac:dyDescent="0.15">
      <c r="A15" s="22"/>
      <c r="B15" s="75" t="s">
        <v>99</v>
      </c>
      <c r="C15" s="75" t="s">
        <v>100</v>
      </c>
      <c r="D15" s="75" t="s">
        <v>101</v>
      </c>
      <c r="E15" s="75" t="s">
        <v>102</v>
      </c>
      <c r="F15" s="74" t="s">
        <v>103</v>
      </c>
      <c r="G15" s="74" t="s">
        <v>105</v>
      </c>
      <c r="H15" s="74" t="s">
        <v>107</v>
      </c>
      <c r="I15" s="74" t="s">
        <v>113</v>
      </c>
      <c r="J15" s="22"/>
      <c r="K15" s="64" t="s">
        <v>140</v>
      </c>
      <c r="L15" s="64"/>
      <c r="M15" s="64">
        <v>695</v>
      </c>
      <c r="N15" s="65">
        <f t="shared" si="0"/>
        <v>1.1599999999999999E-2</v>
      </c>
    </row>
    <row r="16" spans="1:14" x14ac:dyDescent="0.15">
      <c r="B16" s="37">
        <f>N22</f>
        <v>2.3999999999999998E-3</v>
      </c>
      <c r="C16" s="37">
        <f>N23</f>
        <v>3.5999999999999999E-3</v>
      </c>
      <c r="D16" s="37">
        <f>N24</f>
        <v>2.3999999999999998E-3</v>
      </c>
      <c r="E16" s="37">
        <f>N25</f>
        <v>0</v>
      </c>
      <c r="F16" s="37">
        <f>N26</f>
        <v>-4.7999999999999996E-3</v>
      </c>
      <c r="G16" s="37">
        <f>N27</f>
        <v>-8.5000000000000006E-3</v>
      </c>
      <c r="H16" s="37">
        <f>N28</f>
        <v>-2.3999999999999998E-3</v>
      </c>
      <c r="I16" s="37">
        <f>N29</f>
        <v>-1.1999999999999999E-3</v>
      </c>
      <c r="J16" s="56"/>
      <c r="K16" s="64" t="s">
        <v>141</v>
      </c>
      <c r="L16" s="64"/>
      <c r="M16" s="64">
        <v>699</v>
      </c>
      <c r="N16" s="65">
        <f t="shared" si="0"/>
        <v>5.7999999999999996E-3</v>
      </c>
    </row>
    <row r="17" spans="1:14" x14ac:dyDescent="0.15">
      <c r="B17" s="76" t="s">
        <v>114</v>
      </c>
      <c r="C17" s="76" t="s">
        <v>115</v>
      </c>
      <c r="D17" s="76" t="s">
        <v>124</v>
      </c>
      <c r="E17" s="76" t="s">
        <v>125</v>
      </c>
      <c r="F17" s="71" t="s">
        <v>126</v>
      </c>
      <c r="G17" s="71" t="s">
        <v>127</v>
      </c>
      <c r="H17" s="71" t="s">
        <v>128</v>
      </c>
      <c r="I17" s="71"/>
      <c r="J17" s="56"/>
      <c r="K17" s="64" t="s">
        <v>142</v>
      </c>
      <c r="L17" s="64"/>
      <c r="M17" s="64">
        <v>704</v>
      </c>
      <c r="N17" s="65">
        <f t="shared" si="0"/>
        <v>7.1999999999999998E-3</v>
      </c>
    </row>
    <row r="18" spans="1:14" x14ac:dyDescent="0.15">
      <c r="B18" s="37">
        <f>N30</f>
        <v>2.3999999999999998E-3</v>
      </c>
      <c r="C18" s="37">
        <f>N31</f>
        <v>3.7000000000000002E-3</v>
      </c>
      <c r="D18" s="37">
        <f>N32</f>
        <v>1.1999999999999999E-3</v>
      </c>
      <c r="E18" s="37">
        <f>N33</f>
        <v>-4.8999999999999998E-3</v>
      </c>
      <c r="F18" s="37">
        <f>N34</f>
        <v>-1.1999999999999999E-3</v>
      </c>
      <c r="G18" s="37">
        <f>N35</f>
        <v>-2.3999999999999998E-3</v>
      </c>
      <c r="H18" s="37">
        <f>N36</f>
        <v>-1.2200000000000001E-2</v>
      </c>
      <c r="I18" s="37"/>
      <c r="K18" s="64" t="s">
        <v>143</v>
      </c>
      <c r="L18" s="64">
        <v>54.13</v>
      </c>
      <c r="M18" s="64">
        <f>ROUND(L18*10000/666.67,0)</f>
        <v>812</v>
      </c>
      <c r="N18" s="68">
        <v>5.0000000000000001E-3</v>
      </c>
    </row>
    <row r="19" spans="1:14" x14ac:dyDescent="0.15">
      <c r="B19" s="37"/>
      <c r="C19" s="37"/>
      <c r="D19" s="37"/>
      <c r="E19" s="37"/>
      <c r="F19" s="37"/>
      <c r="G19" s="37"/>
      <c r="H19" s="37"/>
      <c r="I19" s="37"/>
      <c r="K19" s="64" t="s">
        <v>144</v>
      </c>
      <c r="L19" s="64"/>
      <c r="M19" s="64">
        <v>815</v>
      </c>
      <c r="N19" s="65">
        <f t="shared" si="0"/>
        <v>3.7000000000000002E-3</v>
      </c>
    </row>
    <row r="20" spans="1:14" x14ac:dyDescent="0.15">
      <c r="B20" s="37"/>
      <c r="C20" s="37"/>
      <c r="D20" s="37"/>
      <c r="E20" s="37"/>
      <c r="F20" s="37"/>
      <c r="G20" s="37"/>
      <c r="H20" s="37"/>
      <c r="I20" s="37"/>
      <c r="K20" s="64" t="s">
        <v>145</v>
      </c>
      <c r="L20" s="64"/>
      <c r="M20" s="64">
        <v>820</v>
      </c>
      <c r="N20" s="65">
        <f t="shared" si="0"/>
        <v>6.1000000000000004E-3</v>
      </c>
    </row>
    <row r="21" spans="1:14" x14ac:dyDescent="0.15">
      <c r="A21" s="24" t="s">
        <v>28</v>
      </c>
      <c r="B21" s="26" t="s">
        <v>29</v>
      </c>
      <c r="C21" s="26" t="s">
        <v>30</v>
      </c>
      <c r="D21" s="26" t="s">
        <v>31</v>
      </c>
      <c r="E21" s="26" t="s">
        <v>32</v>
      </c>
      <c r="F21" s="26" t="s">
        <v>33</v>
      </c>
      <c r="G21" s="26" t="s">
        <v>34</v>
      </c>
      <c r="H21" s="33" t="s">
        <v>35</v>
      </c>
      <c r="I21" s="26" t="s">
        <v>36</v>
      </c>
      <c r="K21" s="64" t="s">
        <v>146</v>
      </c>
      <c r="L21" s="64"/>
      <c r="M21" s="64">
        <v>825</v>
      </c>
      <c r="N21" s="65">
        <f t="shared" si="0"/>
        <v>6.1000000000000004E-3</v>
      </c>
    </row>
    <row r="22" spans="1:14" x14ac:dyDescent="0.15">
      <c r="A22" s="24" t="s">
        <v>37</v>
      </c>
      <c r="B22" s="26">
        <v>25</v>
      </c>
      <c r="C22" s="26">
        <v>14</v>
      </c>
      <c r="D22" s="26">
        <v>18</v>
      </c>
      <c r="E22" s="26">
        <v>14</v>
      </c>
      <c r="F22" s="26">
        <v>10</v>
      </c>
      <c r="G22" s="26">
        <v>25</v>
      </c>
      <c r="H22" s="38">
        <v>15</v>
      </c>
      <c r="I22" s="26">
        <v>4</v>
      </c>
      <c r="K22" s="64" t="s">
        <v>147</v>
      </c>
      <c r="L22" s="64"/>
      <c r="M22" s="64">
        <v>827</v>
      </c>
      <c r="N22" s="65">
        <f t="shared" si="0"/>
        <v>2.3999999999999998E-3</v>
      </c>
    </row>
    <row r="23" spans="1:14" x14ac:dyDescent="0.15">
      <c r="A23" s="39"/>
      <c r="B23" s="40"/>
      <c r="K23" s="64" t="s">
        <v>148</v>
      </c>
      <c r="L23" s="64"/>
      <c r="M23" s="64">
        <v>830</v>
      </c>
      <c r="N23" s="65">
        <f t="shared" si="0"/>
        <v>3.5999999999999999E-3</v>
      </c>
    </row>
    <row r="24" spans="1:14" x14ac:dyDescent="0.15">
      <c r="A24" s="39"/>
      <c r="H24" s="11"/>
      <c r="K24" s="64" t="s">
        <v>149</v>
      </c>
      <c r="L24" s="64"/>
      <c r="M24" s="64">
        <v>832</v>
      </c>
      <c r="N24" s="65">
        <f t="shared" si="0"/>
        <v>2.3999999999999998E-3</v>
      </c>
    </row>
    <row r="25" spans="1:14" x14ac:dyDescent="0.15">
      <c r="A25" s="39"/>
      <c r="H25" s="11"/>
      <c r="K25" s="64" t="s">
        <v>150</v>
      </c>
      <c r="L25" s="64"/>
      <c r="M25" s="64">
        <v>832</v>
      </c>
      <c r="N25" s="65">
        <f t="shared" si="0"/>
        <v>0</v>
      </c>
    </row>
    <row r="26" spans="1:14" x14ac:dyDescent="0.15">
      <c r="K26" s="64" t="s">
        <v>108</v>
      </c>
      <c r="L26" s="64"/>
      <c r="M26" s="64">
        <v>828</v>
      </c>
      <c r="N26" s="65">
        <f t="shared" si="0"/>
        <v>-4.7999999999999996E-3</v>
      </c>
    </row>
    <row r="27" spans="1:14" x14ac:dyDescent="0.15">
      <c r="C27" s="56"/>
      <c r="K27" s="64" t="s">
        <v>109</v>
      </c>
      <c r="L27" s="64"/>
      <c r="M27" s="64">
        <v>821</v>
      </c>
      <c r="N27" s="65">
        <f t="shared" si="0"/>
        <v>-8.5000000000000006E-3</v>
      </c>
    </row>
    <row r="28" spans="1:14" x14ac:dyDescent="0.15">
      <c r="K28" s="64" t="s">
        <v>110</v>
      </c>
      <c r="L28" s="64"/>
      <c r="M28" s="64">
        <v>819</v>
      </c>
      <c r="N28" s="65">
        <f t="shared" si="0"/>
        <v>-2.3999999999999998E-3</v>
      </c>
    </row>
    <row r="29" spans="1:14" x14ac:dyDescent="0.15">
      <c r="K29" s="66" t="s">
        <v>151</v>
      </c>
      <c r="L29" s="66">
        <v>54.53</v>
      </c>
      <c r="M29" s="66">
        <f>ROUND(L29*10000/666.67,0)</f>
        <v>818</v>
      </c>
      <c r="N29" s="67">
        <f t="shared" si="0"/>
        <v>-1.1999999999999999E-3</v>
      </c>
    </row>
    <row r="30" spans="1:14" x14ac:dyDescent="0.15">
      <c r="K30" s="66" t="s">
        <v>111</v>
      </c>
      <c r="L30" s="66">
        <v>54.67</v>
      </c>
      <c r="M30" s="66">
        <f t="shared" ref="M30:M36" si="1">ROUND(L30*10000/666.67,0)</f>
        <v>820</v>
      </c>
      <c r="N30" s="67">
        <f t="shared" si="0"/>
        <v>2.3999999999999998E-3</v>
      </c>
    </row>
    <row r="31" spans="1:14" x14ac:dyDescent="0.15">
      <c r="J31" s="59"/>
      <c r="K31" s="66" t="s">
        <v>152</v>
      </c>
      <c r="L31" s="66">
        <v>54.87</v>
      </c>
      <c r="M31" s="66">
        <f t="shared" si="1"/>
        <v>823</v>
      </c>
      <c r="N31" s="67">
        <f t="shared" si="0"/>
        <v>3.7000000000000002E-3</v>
      </c>
    </row>
    <row r="32" spans="1:14" x14ac:dyDescent="0.15">
      <c r="J32" s="59"/>
      <c r="K32" s="66" t="s">
        <v>112</v>
      </c>
      <c r="L32" s="66">
        <v>54.93</v>
      </c>
      <c r="M32" s="66">
        <f t="shared" si="1"/>
        <v>824</v>
      </c>
      <c r="N32" s="67">
        <f t="shared" si="0"/>
        <v>1.1999999999999999E-3</v>
      </c>
    </row>
    <row r="33" spans="9:14" x14ac:dyDescent="0.15">
      <c r="J33" s="59"/>
      <c r="K33" s="66" t="s">
        <v>153</v>
      </c>
      <c r="L33" s="66">
        <v>54.67</v>
      </c>
      <c r="M33" s="66">
        <f t="shared" si="1"/>
        <v>820</v>
      </c>
      <c r="N33" s="67">
        <f t="shared" si="0"/>
        <v>-4.8999999999999998E-3</v>
      </c>
    </row>
    <row r="34" spans="9:14" x14ac:dyDescent="0.15">
      <c r="J34" s="59"/>
      <c r="K34" s="66" t="s">
        <v>154</v>
      </c>
      <c r="L34" s="66">
        <v>54.6</v>
      </c>
      <c r="M34" s="66">
        <f t="shared" si="1"/>
        <v>819</v>
      </c>
      <c r="N34" s="67">
        <f t="shared" si="0"/>
        <v>-1.1999999999999999E-3</v>
      </c>
    </row>
    <row r="35" spans="9:14" x14ac:dyDescent="0.15">
      <c r="J35" s="59"/>
      <c r="K35" s="66" t="s">
        <v>155</v>
      </c>
      <c r="L35" s="66">
        <v>54.47</v>
      </c>
      <c r="M35" s="66">
        <f t="shared" si="1"/>
        <v>817</v>
      </c>
      <c r="N35" s="67">
        <f t="shared" si="0"/>
        <v>-2.3999999999999998E-3</v>
      </c>
    </row>
    <row r="36" spans="9:14" x14ac:dyDescent="0.15">
      <c r="J36" s="59"/>
      <c r="K36" s="66" t="s">
        <v>156</v>
      </c>
      <c r="L36" s="66">
        <v>53.8</v>
      </c>
      <c r="M36" s="66">
        <f t="shared" si="1"/>
        <v>807</v>
      </c>
      <c r="N36" s="67">
        <f t="shared" si="0"/>
        <v>-1.2200000000000001E-2</v>
      </c>
    </row>
    <row r="37" spans="9:14" x14ac:dyDescent="0.15">
      <c r="J37" s="59"/>
      <c r="K37" s="66" t="s">
        <v>157</v>
      </c>
      <c r="L37" s="66"/>
      <c r="M37" s="67"/>
      <c r="N37" s="67"/>
    </row>
    <row r="38" spans="9:14" x14ac:dyDescent="0.15">
      <c r="J38" s="59"/>
      <c r="K38" s="59"/>
      <c r="L38" s="59"/>
      <c r="M38" s="60"/>
    </row>
    <row r="45" spans="9:14" x14ac:dyDescent="0.15">
      <c r="I45" s="62"/>
    </row>
  </sheetData>
  <mergeCells count="1">
    <mergeCell ref="K4:N4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4" sqref="A4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2" sqref="D22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估价对象!H7</f>
        <v>1387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估价对象!B1</f>
        <v>45248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94.732100000000003</v>
      </c>
      <c r="C5" s="43" t="e">
        <f>ROUND(B5*10000/$B$1,0)</f>
        <v>#DIV/0!</v>
      </c>
      <c r="D5" s="43">
        <f>ROUND(B5*10000/$B$2,0)</f>
        <v>683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94.732100000000003</v>
      </c>
      <c r="C6" s="43" t="e">
        <f>ROUND(B6*10000/$B$1,0)</f>
        <v>#DIV/0!</v>
      </c>
      <c r="D6" s="43">
        <f>ROUND(B6*10000/$B$2,0)</f>
        <v>683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123</v>
      </c>
      <c r="B14" s="51">
        <v>0</v>
      </c>
      <c r="C14" s="51">
        <f>估价对象!H7</f>
        <v>1387</v>
      </c>
      <c r="D14" s="51">
        <f>估价对象!I7</f>
        <v>94.732100000000003</v>
      </c>
      <c r="E14" s="51" t="e">
        <f>ROUND(D14*10000/B14,0)</f>
        <v>#DIV/0!</v>
      </c>
      <c r="F14" s="51">
        <f>ROUND(D14*10000/C14,0)</f>
        <v>683</v>
      </c>
      <c r="G14" s="51">
        <f>D14</f>
        <v>94.732100000000003</v>
      </c>
      <c r="H14" s="51"/>
      <c r="I14" s="51"/>
      <c r="J14" s="45"/>
    </row>
    <row r="15" spans="1:10" ht="16.5" x14ac:dyDescent="0.15">
      <c r="A15" s="52"/>
      <c r="B15" s="53"/>
      <c r="C15" s="53"/>
      <c r="D15" s="53"/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/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2024-05-10T03:20:17Z</dcterms:modified>
</cp:coreProperties>
</file>