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4" l="1"/>
  <c r="G16" i="74"/>
  <c r="D15" i="74"/>
  <c r="D16" i="74"/>
  <c r="D14" i="74"/>
  <c r="B16" i="74"/>
  <c r="B15" i="74"/>
  <c r="B14" i="74"/>
  <c r="H8" i="80"/>
  <c r="H6" i="80"/>
  <c r="H7" i="80"/>
  <c r="E9" i="80"/>
  <c r="D9" i="80"/>
  <c r="F9" i="80"/>
  <c r="F7" i="80"/>
  <c r="F8" i="80"/>
  <c r="F6" i="80"/>
  <c r="H9" i="80" l="1"/>
  <c r="F5" i="74"/>
  <c r="H9" i="74" l="1"/>
  <c r="F8" i="74" l="1"/>
  <c r="G6" i="74" l="1"/>
  <c r="F7"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15"/>
  <c r="F7" i="15"/>
  <c r="F7" i="67"/>
  <c r="F40" i="15"/>
  <c r="F37" i="15"/>
  <c r="M23" i="15"/>
  <c r="M6" i="15"/>
  <c r="D6" i="73"/>
  <c r="M23" i="67"/>
  <c r="B8" i="76"/>
  <c r="F6" i="73"/>
  <c r="B9" i="76"/>
  <c r="L47" i="67"/>
  <c r="F3" i="73"/>
  <c r="F7" i="73"/>
  <c r="F40" i="67"/>
  <c r="F42" i="67"/>
  <c r="C20" i="9"/>
  <c r="M28" i="15"/>
  <c r="F38" i="15"/>
  <c r="F38" i="67"/>
  <c r="F8" i="15"/>
  <c r="F13" i="15"/>
  <c r="E2" i="69"/>
  <c r="F13" i="67"/>
  <c r="F6" i="15"/>
  <c r="E12" i="76"/>
  <c r="B10" i="76"/>
  <c r="C19" i="9"/>
  <c r="E11" i="76"/>
  <c r="M22" i="15"/>
  <c r="M8" i="67"/>
  <c r="M29" i="67"/>
  <c r="M26" i="15"/>
  <c r="L47" i="15"/>
  <c r="F16" i="67"/>
  <c r="F5" i="73"/>
  <c r="M24" i="67"/>
  <c r="F4" i="73"/>
  <c r="C76" i="15"/>
  <c r="C76" i="67"/>
  <c r="L48" i="15"/>
  <c r="M29" i="15"/>
  <c r="E2" i="68"/>
  <c r="F8" i="67"/>
  <c r="B11" i="76"/>
  <c r="B13" i="76"/>
  <c r="B12" i="76"/>
  <c r="D35" i="9"/>
  <c r="F43" i="67"/>
  <c r="E8" i="76"/>
  <c r="M9" i="15"/>
  <c r="D19" i="9"/>
  <c r="F9" i="15"/>
  <c r="D34" i="9"/>
  <c r="F26" i="67"/>
  <c r="F16" i="15"/>
  <c r="M26" i="67"/>
  <c r="M6" i="67"/>
  <c r="F26" i="15"/>
  <c r="M9" i="67"/>
  <c r="E9" i="76"/>
  <c r="J15" i="67"/>
  <c r="F36" i="15"/>
  <c r="M22" i="67"/>
  <c r="B7" i="76"/>
  <c r="M28" i="67"/>
  <c r="F6" i="67"/>
  <c r="F9" i="67"/>
  <c r="AO13" i="1"/>
  <c r="E13" i="76"/>
  <c r="M8" i="15"/>
  <c r="F42" i="15"/>
  <c r="F36" i="67"/>
  <c r="L48" i="67"/>
  <c r="M24" i="15"/>
  <c r="J15" i="15"/>
  <c r="D20" i="9"/>
  <c r="E10" i="76"/>
  <c r="F37" i="67"/>
  <c r="F20" i="31"/>
  <c r="E7" i="76"/>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7" i="73"/>
  <c r="D3" i="73"/>
  <c r="C16" i="67"/>
  <c r="C16" i="15"/>
  <c r="D4"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2" i="1"/>
  <c r="AO9" i="1"/>
  <c r="AO11"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C6" i="74"/>
  <c r="D52" i="9"/>
  <c r="D53" i="9"/>
  <c r="B49" i="72"/>
  <c r="N60" i="9"/>
  <c r="N61" i="9"/>
  <c r="I4" i="52"/>
  <c r="C105" i="9"/>
  <c r="M54" i="9"/>
  <c r="M48" i="9"/>
  <c r="D54" i="9"/>
  <c r="C81" i="9"/>
  <c r="C68" i="9"/>
  <c r="B21" i="72"/>
  <c r="C104" i="9"/>
  <c r="H4" i="52"/>
  <c r="D59" i="9"/>
  <c r="M55" i="9"/>
  <c r="D58" i="9"/>
  <c r="D56" i="9"/>
  <c r="D4" i="52"/>
  <c r="B47" i="72"/>
  <c r="C78" i="9"/>
  <c r="C73" i="9"/>
  <c r="E97" i="9"/>
  <c r="F4" i="52"/>
  <c r="B51" i="72"/>
  <c r="B30" i="72"/>
  <c r="P57" i="9"/>
  <c r="N58" i="9"/>
  <c r="N59" i="9"/>
  <c r="B20" i="72"/>
  <c r="D55" i="9"/>
  <c r="M53" i="9"/>
  <c r="N57" i="9"/>
  <c r="D8" i="52"/>
  <c r="H119" i="9"/>
  <c r="H5" i="52"/>
  <c r="C97" i="9"/>
  <c r="D13" i="53"/>
  <c r="D14" i="53"/>
  <c r="B32" i="72"/>
  <c r="C93" i="9"/>
  <c r="C86" i="9"/>
  <c r="D5" i="53"/>
  <c r="D6" i="53"/>
  <c r="B22" i="72"/>
  <c r="H108" i="9"/>
  <c r="D15" i="53"/>
  <c r="B31" i="72"/>
  <c r="E4" i="52"/>
  <c r="B48" i="72"/>
  <c r="C85" i="9"/>
  <c r="C95" i="9"/>
  <c r="C96" i="9"/>
  <c r="E96" i="9"/>
  <c r="H107" i="9"/>
  <c r="D122" i="9"/>
  <c r="D123" i="9"/>
  <c r="D9" i="52"/>
  <c r="C72" i="9"/>
  <c r="C79" i="9"/>
  <c r="C80" i="9"/>
  <c r="E80" i="9"/>
  <c r="E81" i="9"/>
  <c r="F119" i="9"/>
  <c r="F5" i="52"/>
  <c r="B53" i="72"/>
  <c r="E118" i="9"/>
  <c r="D118" i="9"/>
  <c r="D119" i="9"/>
  <c r="D5" i="52"/>
  <c r="F118" i="9"/>
  <c r="G118" i="9"/>
  <c r="G4" i="52"/>
  <c r="B52" i="72"/>
  <c r="C67" i="9"/>
  <c r="H102" i="9"/>
  <c r="D7" i="53"/>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<sst xmlns="http://schemas.openxmlformats.org/spreadsheetml/2006/main" count="7861" uniqueCount="3427">
  <si>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</si>
  <si>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</si>
  <si>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</si>
  <si>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</si>
  <si>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</si>
  <si>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</si>
  <si>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</si>
  <si>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</si>
  <si>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</si>
  <si>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</si>
  <si>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</si>
  <si>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</si>
  <si>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</si>
  <si>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</si>
  <si>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</si>
  <si>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</si>
  <si>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</si>
  <si>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</si>
  <si>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</si>
  <si>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</si>
  <si>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</si>
  <si>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</si>
  <si>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</si>
  <si>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</si>
  <si>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</si>
  <si>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</si>
  <si>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</si>
  <si>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</si>
  <si>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</si>
  <si>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</si>
  <si>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</si>
  <si>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</si>
  <si>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</si>
  <si>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</si>
  <si>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</si>
  <si>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</si>
  <si>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</si>
  <si>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</si>
  <si>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</si>
  <si>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</si>
  <si>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</si>
  <si>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</si>
  <si>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</si>
  <si>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</si>
  <si>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</si>
  <si>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</si>
  <si>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</si>
  <si>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</si>
  <si>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</si>
  <si>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</si>
  <si>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</si>
  <si>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</si>
  <si>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</si>
  <si>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</si>
  <si>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</si>
  <si>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</si>
  <si>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</si>
  <si>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</si>
  <si>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</si>
  <si>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</si>
  <si>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</si>
  <si>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</si>
  <si>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</si>
  <si>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</si>
  <si>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</si>
  <si>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</si>
  <si>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</si>
  <si>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</si>
  <si>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</si>
  <si>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</si>
  <si>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</si>
  <si>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</si>
  <si>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</si>
  <si>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</si>
  <si>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</si>
  <si>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</si>
  <si>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</si>
  <si>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</si>
  <si>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</si>
  <si>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</si>
  <si>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</si>
  <si>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</si>
  <si>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</si>
  <si>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</si>
  <si>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</si>
  <si>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</si>
  <si>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</si>
  <si>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</si>
  <si>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</si>
  <si>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</si>
  <si>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</si>
  <si>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</si>
  <si>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</si>
  <si>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</si>
  <si>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</si>
  <si>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</si>
  <si>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</si>
  <si>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</si>
  <si>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</si>
  <si>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</si>
  <si>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</si>
  <si>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</si>
  <si>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</si>
  <si>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</si>
  <si>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</si>
  <si>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</si>
  <si>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</si>
  <si>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</si>
  <si>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</si>
  <si>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</si>
  <si>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</si>
  <si>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</si>
  <si>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</si>
  <si>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</si>
  <si>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</si>
  <si>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</si>
  <si>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</si>
  <si>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</si>
  <si>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</si>
  <si>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</si>
  <si>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</si>
  <si>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</si>
  <si>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</si>
  <si>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</si>
  <si>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</si>
  <si>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</si>
  <si>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</si>
  <si>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</si>
  <si>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</si>
  <si>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</si>
  <si>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</si>
  <si>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</si>
  <si>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</si>
  <si>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</si>
  <si>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</si>
  <si>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</si>
  <si>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</si>
  <si>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</si>
  <si>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</si>
  <si>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</si>
  <si>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</si>
  <si>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</si>
  <si>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</si>
  <si>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</si>
  <si>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</si>
  <si>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</si>
  <si>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</si>
  <si>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</si>
  <si>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</si>
  <si>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</si>
  <si>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</si>
  <si>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</si>
  <si>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</si>
  <si>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</si>
  <si>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</si>
  <si>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</si>
  <si>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</si>
  <si>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</si>
  <si>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</si>
  <si>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</si>
  <si>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</si>
  <si>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</si>
  <si>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</si>
  <si>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</si>
  <si>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</si>
  <si>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</si>
  <si>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</si>
  <si>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</si>
  <si>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</si>
  <si>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</si>
  <si>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</si>
  <si>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</si>
  <si>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</si>
  <si>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</si>
  <si>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</si>
  <si>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</si>
  <si>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</si>
  <si>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</si>
  <si>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</si>
  <si>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</si>
  <si>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</si>
  <si>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</si>
  <si>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</si>
  <si>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</si>
  <si>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</si>
  <si>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</si>
  <si>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</si>
  <si>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</si>
  <si>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</si>
  <si>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</si>
  <si>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</si>
  <si>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</si>
  <si>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</si>
  <si>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</si>
  <si>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</si>
  <si>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</si>
  <si>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</si>
  <si>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</si>
  <si>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</si>
  <si>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</si>
  <si>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</si>
  <si>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</si>
  <si>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</si>
  <si>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</si>
  <si>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</si>
  <si>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</si>
  <si>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</si>
  <si>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</si>
  <si>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</si>
  <si>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</si>
  <si>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</si>
  <si>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</si>
  <si>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</si>
  <si>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</si>
  <si>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</si>
  <si>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</si>
  <si>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</si>
  <si>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</si>
  <si>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</si>
  <si>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</si>
  <si>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</si>
  <si>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</si>
  <si>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</si>
  <si>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</si>
  <si>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</si>
  <si>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</si>
  <si>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</si>
  <si>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</si>
  <si>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</si>
  <si>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</si>
  <si>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</si>
  <si>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</si>
  <si>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</si>
  <si>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</si>
  <si>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</si>
  <si>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</si>
  <si>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</si>
  <si>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</si>
  <si>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</si>
  <si>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</si>
  <si>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</si>
  <si>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</si>
  <si>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</si>
  <si>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</si>
  <si>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</si>
  <si>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</si>
  <si>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</si>
  <si>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</si>
  <si>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</si>
  <si>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</si>
  <si>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</si>
  <si>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</si>
  <si>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</si>
  <si>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</si>
  <si>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</si>
  <si>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</si>
  <si>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</si>
  <si>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</si>
  <si>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</si>
  <si>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</si>
  <si>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</si>
  <si>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</si>
  <si>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</si>
  <si>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</si>
  <si>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</si>
  <si>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</si>
  <si>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</si>
  <si>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</si>
  <si>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</si>
  <si>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</si>
  <si>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</si>
  <si>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</si>
  <si>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</si>
  <si>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</si>
  <si>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</si>
  <si>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</si>
  <si>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</si>
  <si>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</si>
  <si>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</si>
  <si>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</si>
  <si>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</si>
  <si>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</si>
  <si>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</si>
  <si>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</si>
  <si>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</si>
  <si>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</si>
  <si>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</si>
  <si>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</si>
  <si>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</si>
  <si>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</si>
  <si>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</si>
  <si>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</si>
  <si>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</si>
  <si>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</si>
  <si>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</si>
  <si>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</si>
  <si>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</si>
  <si>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</si>
  <si>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</si>
  <si>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</si>
  <si>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</si>
  <si>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</si>
  <si>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</si>
  <si>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</si>
  <si>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</si>
  <si>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</si>
  <si>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</si>
  <si>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</si>
  <si>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</si>
  <si>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</si>
  <si>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</si>
  <si>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</si>
  <si>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</si>
  <si>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</si>
  <si>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</si>
  <si>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</si>
  <si>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</si>
  <si>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</si>
  <si>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</si>
  <si>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</si>
  <si>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</si>
  <si>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</si>
  <si>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</si>
  <si>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</si>
  <si>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</si>
  <si>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</si>
  <si>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</si>
  <si>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</si>
  <si>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</si>
  <si>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</si>
  <si>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</si>
  <si>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</si>
  <si>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</si>
  <si>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</si>
  <si>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</si>
  <si>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</si>
  <si>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</si>
  <si>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</si>
  <si>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</si>
  <si>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</si>
  <si>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</si>
  <si>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</si>
  <si>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</si>
  <si>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</si>
  <si>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</si>
  <si>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</si>
  <si>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</si>
  <si>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</si>
  <si>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</si>
  <si>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</si>
  <si>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</si>
  <si>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</si>
  <si>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</si>
  <si>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</si>
  <si>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</si>
  <si>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</si>
  <si>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</si>
  <si>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</si>
  <si>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</si>
  <si>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</si>
  <si>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</si>
  <si>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</si>
  <si>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</si>
  <si>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</si>
  <si>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</si>
  <si>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</si>
  <si>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</si>
  <si>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</si>
  <si>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</si>
  <si>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</si>
  <si>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</si>
  <si>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</si>
  <si>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</si>
  <si>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</si>
  <si>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</si>
  <si>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</si>
  <si>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</si>
  <si>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</si>
  <si>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</si>
  <si>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</si>
  <si>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</si>
  <si>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</si>
  <si>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</si>
  <si>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</si>
  <si>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</si>
  <si>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</si>
  <si>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</si>
  <si>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</si>
  <si>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</si>
  <si>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</si>
  <si>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</si>
  <si>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</si>
  <si>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</si>
  <si>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</si>
  <si>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</si>
  <si>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</si>
  <si>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</si>
  <si>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</si>
  <si>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</si>
  <si>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</si>
  <si>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</si>
  <si>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</si>
  <si>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</si>
  <si>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</si>
  <si>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</si>
  <si>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</si>
  <si>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</si>
  <si>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</si>
  <si>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</si>
  <si>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</si>
  <si>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</si>
  <si>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</si>
  <si>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</si>
  <si>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</si>
  <si>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</si>
  <si>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</si>
  <si>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</si>
  <si>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</si>
  <si>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</si>
  <si>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</si>
  <si>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</si>
  <si>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</si>
  <si>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</si>
  <si>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</si>
  <si>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</si>
  <si>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</si>
  <si>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</si>
  <si>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</si>
  <si>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</si>
  <si>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</si>
  <si>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</si>
  <si>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</si>
  <si>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</si>
  <si>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</si>
  <si>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</si>
  <si>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</si>
  <si>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</si>
  <si>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</si>
  <si>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</si>
  <si>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</si>
  <si>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</si>
  <si>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</si>
  <si>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</si>
  <si>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</si>
  <si>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</si>
  <si>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</si>
  <si>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</si>
  <si>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</si>
  <si>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</si>
  <si>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</si>
  <si>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</si>
  <si>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</si>
  <si>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</si>
  <si>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</si>
  <si>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</si>
  <si>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</si>
  <si>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</si>
  <si>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</si>
  <si>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</si>
  <si>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</si>
  <si>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</si>
  <si>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</si>
  <si>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</si>
  <si>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</si>
  <si>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</si>
  <si>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</si>
  <si>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</si>
  <si>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</si>
  <si>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</si>
  <si>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</si>
  <si>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</si>
  <si>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</si>
  <si>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</si>
  <si>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</si>
  <si>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</si>
  <si>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</si>
  <si>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</si>
  <si>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</si>
  <si>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</si>
  <si>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</si>
  <si>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</si>
  <si>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</si>
  <si>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</si>
  <si>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</si>
  <si>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</si>
  <si>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</si>
  <si>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</si>
  <si>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</si>
  <si>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</si>
  <si>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</si>
  <si>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</si>
  <si>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</si>
  <si>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</si>
  <si>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</si>
  <si>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</si>
  <si>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</si>
  <si>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</si>
  <si>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</si>
  <si>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</si>
  <si>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</si>
  <si>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</si>
  <si>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</si>
  <si>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</si>
  <si>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</si>
  <si>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</si>
  <si>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</si>
  <si>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</si>
  <si>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</si>
  <si>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</si>
  <si>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</si>
  <si>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</si>
  <si>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</si>
  <si>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</si>
  <si>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</si>
  <si>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</si>
  <si>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</si>
  <si>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</si>
  <si>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</si>
  <si>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</si>
  <si>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</si>
  <si>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</si>
  <si>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</si>
  <si>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</si>
  <si>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</si>
  <si>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</si>
  <si>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</si>
  <si>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</si>
  <si>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</si>
  <si>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</si>
  <si>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</si>
  <si>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</si>
  <si>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</si>
  <si>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</si>
  <si>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</si>
  <si>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</si>
  <si>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</si>
  <si>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</si>
  <si>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</si>
  <si>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</si>
  <si>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</si>
  <si>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</si>
  <si>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</si>
  <si>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</si>
  <si>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</si>
  <si>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</si>
  <si>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</si>
  <si>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</si>
  <si>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</si>
  <si>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</si>
  <si>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</si>
  <si>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</si>
  <si>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</si>
  <si>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</si>
  <si>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</si>
  <si>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</si>
  <si>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</si>
  <si>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</si>
  <si>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</si>
  <si>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</si>
  <si>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</si>
  <si>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</si>
  <si>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</si>
  <si>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</si>
  <si>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</si>
  <si>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</si>
  <si>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</si>
  <si>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</si>
  <si>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</si>
  <si>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</si>
  <si>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</si>
  <si>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</si>
  <si>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</si>
  <si>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</si>
  <si>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</si>
  <si>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</si>
  <si>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</si>
  <si>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</si>
  <si>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</si>
  <si>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</si>
  <si>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</si>
  <si>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</si>
  <si>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</si>
  <si>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</si>
  <si>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</si>
  <si>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</si>
  <si>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</si>
  <si>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</si>
  <si>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</si>
  <si>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</si>
  <si>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</si>
  <si>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</si>
  <si>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</si>
  <si>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</si>
  <si>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</si>
  <si>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</si>
  <si>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</si>
  <si>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</si>
  <si>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</si>
  <si>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</si>
  <si>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</si>
  <si>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</si>
  <si>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</si>
  <si>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</si>
  <si>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</si>
  <si>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</si>
  <si>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</si>
  <si>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</si>
  <si>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</si>
  <si>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</si>
  <si>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</si>
  <si>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</si>
  <si>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</si>
  <si>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</si>
  <si>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</si>
  <si>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</si>
  <si>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</si>
  <si>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</si>
  <si>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</si>
  <si>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</si>
  <si>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</si>
  <si>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</si>
  <si>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</si>
  <si>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</si>
  <si>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</si>
  <si>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</si>
  <si>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</si>
  <si>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</si>
  <si>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</si>
  <si>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</si>
  <si>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</si>
  <si>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</si>
  <si>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</si>
  <si>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</si>
  <si>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</si>
  <si>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</si>
  <si>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</si>
  <si>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</si>
  <si>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</si>
  <si>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</si>
  <si>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</si>
  <si>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</si>
  <si>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</si>
  <si>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</si>
  <si>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</si>
  <si>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</si>
  <si>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</si>
  <si>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</si>
  <si>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</si>
  <si>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</si>
  <si>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</si>
  <si>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</si>
  <si>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</si>
  <si>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</si>
  <si>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</si>
  <si>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</si>
  <si>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</si>
  <si>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</si>
  <si>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</si>
  <si>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</si>
  <si>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</si>
  <si>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</si>
  <si>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</si>
  <si>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</si>
  <si>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</si>
  <si>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</si>
  <si>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</si>
  <si>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</si>
  <si>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</si>
  <si>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</si>
  <si>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</si>
  <si>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</si>
  <si>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</si>
  <si>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</si>
  <si>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</si>
  <si>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</si>
  <si>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</si>
  <si>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</si>
  <si>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</si>
  <si>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</si>
  <si>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</si>
  <si>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</si>
  <si>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</si>
  <si>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</si>
  <si>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</si>
  <si>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</si>
  <si>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</si>
  <si>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</si>
  <si>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</si>
  <si>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</si>
  <si>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</si>
  <si>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</si>
  <si>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</si>
  <si>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</si>
  <si>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</si>
  <si>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</si>
  <si>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</si>
  <si>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</si>
  <si>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</si>
  <si>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</si>
  <si>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</si>
  <si>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</si>
  <si>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</si>
  <si>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</si>
  <si>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</si>
  <si>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</si>
  <si>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</si>
  <si>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</si>
  <si>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</si>
  <si>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</si>
  <si>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</si>
  <si>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</si>
  <si>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</si>
  <si>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</si>
  <si>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</si>
  <si>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</si>
  <si>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</si>
  <si>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</si>
  <si>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</si>
  <si>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</si>
  <si>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</si>
  <si>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</si>
  <si>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</si>
  <si>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</si>
  <si>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</si>
  <si>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</si>
  <si>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</si>
  <si>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</si>
  <si>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</si>
  <si>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</si>
  <si>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</si>
  <si>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</si>
  <si>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</si>
  <si>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</si>
  <si>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</si>
  <si>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</si>
  <si>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</si>
  <si>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</si>
  <si>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</si>
  <si>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</si>
  <si>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</si>
  <si>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</si>
  <si>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</si>
  <si>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</si>
  <si>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</si>
  <si>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</si>
  <si>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</si>
  <si>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</si>
  <si>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</si>
  <si>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</si>
  <si>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</si>
  <si>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</si>
  <si>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</si>
  <si>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</si>
  <si>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</si>
  <si>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</si>
  <si>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</si>
  <si>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</si>
  <si>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</si>
  <si>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</si>
  <si>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</si>
  <si>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</si>
  <si>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</si>
  <si>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</si>
  <si>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</si>
  <si>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</si>
  <si>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</si>
  <si>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</si>
  <si>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</si>
  <si>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</si>
  <si>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</si>
  <si>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</si>
  <si>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</si>
  <si>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</si>
  <si>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</si>
  <si>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</si>
  <si>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</si>
  <si>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</si>
  <si>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</si>
  <si>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</si>
  <si>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</si>
  <si>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</si>
  <si>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</si>
  <si>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</si>
  <si>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</si>
  <si>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</si>
  <si>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</si>
  <si>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</si>
  <si>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</si>
  <si>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</si>
  <si>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</si>
  <si>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</si>
  <si>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</si>
  <si>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</si>
  <si>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</si>
  <si>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</si>
  <si>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</si>
  <si>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</si>
  <si>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</si>
  <si>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</si>
  <si>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</si>
  <si>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</si>
  <si>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</si>
  <si>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</si>
  <si>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</si>
  <si>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</si>
  <si>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</si>
  <si>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</si>
  <si>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</si>
  <si>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</si>
  <si>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</si>
  <si>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</si>
  <si>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</si>
  <si>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</si>
  <si>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</si>
  <si>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</si>
  <si>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</si>
  <si>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</si>
  <si>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</si>
  <si>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</si>
  <si>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</si>
  <si>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</si>
  <si>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</si>
  <si>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</si>
  <si>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</si>
  <si>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</si>
  <si>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</si>
  <si>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</si>
  <si>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</si>
  <si>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</si>
  <si>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</si>
  <si>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</si>
  <si>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</si>
  <si>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</si>
  <si>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</si>
  <si>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</si>
  <si>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</si>
  <si>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</si>
  <si>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</si>
  <si>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</si>
  <si>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</si>
  <si>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</si>
  <si>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</si>
  <si>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</si>
  <si>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</si>
  <si>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</si>
  <si>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</si>
  <si>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</si>
  <si>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</si>
  <si>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</si>
  <si>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</si>
  <si>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</si>
  <si>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</si>
  <si>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</si>
  <si>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</si>
  <si>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</si>
  <si>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</si>
  <si>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</si>
  <si>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</si>
  <si>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</si>
  <si>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</si>
  <si>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</si>
  <si>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</si>
  <si>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</si>
  <si>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</si>
  <si>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</si>
  <si>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</si>
  <si>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</si>
  <si>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</si>
  <si>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</si>
  <si>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</si>
  <si>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</si>
  <si>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</si>
  <si>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</si>
  <si>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</si>
  <si>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</si>
  <si>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</si>
  <si>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</si>
  <si>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</si>
  <si>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</si>
  <si>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</si>
  <si>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</si>
  <si>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</si>
  <si>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</si>
  <si>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</si>
  <si>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</si>
  <si>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</si>
  <si>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</si>
  <si>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</si>
  <si>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</si>
  <si>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</si>
  <si>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</si>
  <si>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</si>
  <si>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</si>
  <si>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</si>
  <si>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</si>
  <si>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</si>
  <si>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</si>
  <si>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</si>
  <si>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</si>
  <si>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</si>
  <si>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</si>
  <si>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</si>
  <si>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</si>
  <si>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</si>
  <si>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</si>
  <si>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</si>
  <si>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</si>
  <si>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</si>
  <si>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</si>
  <si>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</si>
  <si>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</si>
  <si>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</si>
  <si>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</si>
  <si>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</si>
  <si>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</si>
  <si>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</si>
  <si>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</si>
  <si>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</si>
  <si>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</si>
  <si>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</si>
  <si>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</si>
  <si>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</si>
  <si>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</si>
  <si>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</si>
  <si>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</si>
  <si>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</si>
  <si>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</si>
  <si>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</si>
  <si>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</si>
  <si>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</si>
  <si>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</si>
  <si>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</si>
  <si>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</si>
  <si>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</si>
  <si>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</si>
  <si>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</si>
  <si>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</si>
  <si>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</si>
  <si>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</si>
  <si>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</si>
  <si>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</si>
  <si>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</si>
  <si>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</si>
  <si>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</si>
  <si>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</si>
  <si>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</si>
  <si>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</si>
  <si>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</si>
  <si>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</si>
  <si>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</si>
  <si>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</si>
  <si>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</si>
  <si>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</si>
  <si>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</si>
  <si>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</si>
  <si>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</si>
  <si>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</si>
  <si>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</si>
  <si>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</si>
  <si>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</si>
  <si>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</si>
  <si>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</si>
  <si>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</si>
  <si>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</si>
  <si>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</si>
  <si>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</si>
  <si>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</si>
  <si>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</si>
  <si>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</si>
  <si>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</si>
  <si>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</si>
  <si>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</si>
  <si>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</si>
  <si>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</si>
  <si>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</si>
  <si>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</si>
  <si>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</si>
  <si>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</si>
  <si>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</si>
  <si>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</si>
  <si>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</si>
  <si>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</si>
  <si>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</si>
  <si>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</si>
  <si>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</si>
  <si>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</si>
  <si>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</si>
  <si>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</si>
  <si>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</si>
  <si>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</si>
  <si>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</si>
  <si>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</si>
  <si>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</si>
  <si>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</si>
  <si>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</si>
  <si>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</si>
  <si>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</si>
  <si>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</si>
  <si>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</si>
  <si>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</si>
  <si>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</si>
  <si>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</si>
  <si>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</si>
  <si>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</si>
  <si>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</si>
  <si>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</si>
  <si>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</si>
  <si>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</si>
  <si>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</si>
  <si>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</si>
  <si>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</si>
  <si>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</si>
  <si>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</si>
  <si>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</si>
  <si>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</si>
  <si>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</si>
  <si>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</si>
  <si>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</si>
  <si>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</si>
  <si>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</si>
  <si>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</si>
  <si>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</si>
  <si>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</si>
  <si>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</si>
  <si>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</si>
  <si>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</si>
  <si>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</si>
  <si>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</si>
  <si>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</si>
  <si>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</si>
  <si>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</si>
  <si>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</si>
  <si>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</si>
  <si>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</si>
  <si>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</si>
  <si>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</si>
  <si>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</si>
  <si>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</si>
  <si>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</si>
  <si>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</si>
  <si>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</si>
  <si>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</si>
  <si>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</si>
  <si>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</si>
  <si>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</si>
  <si>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</si>
  <si>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</si>
  <si>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</si>
  <si>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</si>
  <si>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</si>
  <si>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</si>
  <si>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</si>
  <si>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</si>
  <si>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</si>
  <si>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</si>
  <si>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</si>
  <si>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</si>
  <si>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</si>
  <si>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</si>
  <si>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</si>
  <si>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</si>
  <si>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</si>
  <si>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</si>
  <si>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</si>
  <si>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</si>
  <si>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</si>
  <si>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</si>
  <si>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</si>
  <si>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</si>
  <si>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</si>
  <si>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</si>
  <si>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</si>
  <si>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</si>
  <si>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</si>
  <si>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</si>
  <si>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</si>
  <si>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</si>
  <si>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</si>
  <si>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</si>
  <si>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</si>
  <si>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</si>
  <si>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</si>
  <si>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</si>
  <si>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</si>
  <si>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</si>
  <si>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</si>
  <si>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</si>
  <si>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</si>
  <si>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</si>
  <si>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</si>
  <si>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</si>
  <si>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</si>
  <si>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</si>
  <si>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</si>
  <si>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</si>
  <si>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</si>
  <si>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</si>
  <si>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</si>
  <si>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</si>
  <si>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</si>
  <si>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</si>
  <si>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</si>
  <si>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</si>
  <si>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</si>
  <si>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</si>
  <si>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</si>
  <si>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</si>
  <si>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</si>
  <si>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</si>
  <si>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</si>
  <si>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</si>
  <si>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</si>
  <si>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</si>
  <si>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</si>
  <si>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</si>
  <si>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</si>
  <si>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</si>
  <si>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</si>
  <si>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</si>
  <si>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</si>
  <si>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</si>
  <si>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</si>
  <si>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</si>
  <si>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</si>
  <si>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</si>
  <si>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</si>
  <si>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</si>
  <si>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</si>
  <si>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</si>
  <si>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</si>
  <si>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</si>
  <si>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</si>
  <si>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</si>
  <si>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</si>
  <si>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</si>
  <si>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</si>
  <si>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</si>
  <si>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</si>
  <si>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</si>
  <si>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</si>
  <si>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</si>
  <si>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</si>
  <si>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</si>
  <si>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</si>
  <si>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</si>
  <si>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</si>
  <si>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</si>
  <si>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</si>
  <si>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</si>
  <si>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</si>
  <si>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</si>
  <si>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</si>
  <si>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</si>
  <si>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</si>
  <si>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</si>
  <si>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</si>
  <si>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</si>
  <si>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</si>
  <si>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</si>
  <si>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</si>
  <si>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</si>
  <si>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</si>
  <si>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</si>
  <si>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</si>
  <si>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</si>
  <si>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</si>
  <si>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</si>
  <si>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</si>
  <si>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</si>
  <si>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</si>
  <si>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</si>
  <si>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</si>
  <si>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</si>
  <si>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</si>
  <si>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</si>
  <si>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</si>
  <si>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</si>
  <si>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</si>
  <si>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</si>
  <si>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</si>
  <si>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</si>
  <si>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</si>
  <si>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</si>
  <si>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</si>
  <si>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</si>
  <si>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</si>
  <si>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</si>
  <si>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</si>
  <si>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</si>
  <si>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</si>
  <si>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</si>
  <si>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</si>
  <si>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</si>
  <si>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</si>
  <si>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</si>
  <si>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</si>
  <si>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</si>
  <si>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</si>
  <si>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</si>
  <si>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</si>
  <si>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</si>
  <si>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</si>
  <si>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</si>
  <si>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</si>
  <si>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</si>
  <si>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</si>
  <si>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</si>
  <si>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</si>
  <si>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</si>
  <si>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</si>
  <si>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</si>
  <si>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</si>
  <si>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</si>
  <si>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</si>
  <si>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</si>
  <si>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</si>
  <si>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</si>
  <si>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</si>
  <si>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</si>
  <si>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</si>
  <si>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</si>
  <si>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</si>
  <si>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</si>
  <si>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</si>
  <si>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</si>
  <si>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</si>
  <si>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</si>
  <si>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</si>
  <si>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</si>
  <si>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</si>
  <si>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</si>
  <si>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</si>
  <si>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</si>
  <si>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</si>
  <si>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</si>
  <si>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</si>
  <si>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</si>
  <si>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</si>
  <si>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</si>
  <si>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</si>
  <si>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</si>
  <si>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</si>
  <si>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</si>
  <si>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</si>
  <si>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</si>
  <si>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</si>
  <si>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</si>
  <si>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</si>
  <si>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</si>
  <si>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</si>
  <si>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</si>
  <si>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</si>
  <si>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</si>
  <si>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</si>
  <si>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</si>
  <si>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</si>
  <si>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</si>
  <si>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</si>
  <si>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</si>
  <si>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</si>
  <si>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</si>
  <si>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</si>
  <si>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</si>
  <si>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</si>
  <si>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</si>
  <si>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</si>
  <si>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</si>
  <si>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</si>
  <si>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</si>
  <si>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</si>
  <si>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</si>
  <si>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</si>
  <si>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</si>
  <si>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</si>
  <si>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</si>
  <si>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</si>
  <si>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</si>
  <si>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</si>
  <si>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</si>
  <si>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</si>
  <si>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</si>
  <si>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</si>
  <si>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</si>
  <si>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</si>
  <si>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</si>
  <si>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</si>
  <si>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</si>
  <si>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</si>
  <si>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</si>
  <si>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</si>
  <si>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</si>
  <si>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</si>
  <si>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</si>
  <si>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</si>
  <si>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</si>
  <si>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</si>
  <si>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</si>
  <si>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</si>
  <si>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</si>
  <si>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</si>
  <si>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</si>
  <si>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</si>
  <si>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</si>
  <si>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</si>
  <si>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</si>
  <si>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</si>
  <si>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</si>
  <si>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</si>
  <si>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</si>
  <si>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</si>
  <si>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</si>
  <si>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</si>
  <si>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</si>
  <si>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</si>
  <si>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</si>
  <si>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</si>
  <si>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</si>
  <si>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</si>
  <si>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</si>
  <si>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</si>
  <si>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</si>
  <si>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</si>
  <si>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</si>
  <si>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</si>
  <si>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</si>
  <si>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</si>
  <si>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</si>
  <si>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</si>
  <si>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</si>
  <si>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</si>
  <si>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</si>
  <si>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</si>
  <si>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</si>
  <si>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</si>
  <si>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</si>
  <si>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</si>
  <si>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</si>
  <si>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</si>
  <si>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</si>
  <si>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</si>
  <si>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</si>
  <si>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</si>
  <si>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</si>
  <si>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</si>
  <si>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</si>
  <si>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</si>
  <si>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</si>
  <si>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</si>
  <si>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</si>
  <si>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</si>
  <si>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</si>
  <si>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</si>
  <si>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</si>
  <si>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</si>
  <si>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</si>
  <si>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</si>
  <si>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</si>
  <si>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</si>
  <si>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</si>
  <si>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</si>
  <si>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</si>
  <si>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</si>
  <si>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</si>
  <si>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</si>
  <si>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</si>
  <si>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</si>
  <si>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</si>
  <si>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</si>
  <si>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</si>
  <si>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</si>
  <si>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</si>
  <si>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</si>
  <si>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</si>
  <si>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</si>
  <si>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</si>
  <si>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</si>
  <si>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</si>
  <si>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</si>
  <si>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</si>
  <si>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</si>
  <si>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</si>
  <si>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</si>
  <si>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</si>
  <si>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</si>
  <si>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</si>
  <si>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</si>
  <si>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</si>
  <si>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</si>
  <si>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</si>
  <si>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</si>
  <si>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</si>
  <si>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</si>
  <si>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</si>
  <si>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</si>
  <si>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</si>
  <si>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</si>
  <si>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</si>
  <si>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</si>
  <si>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</si>
  <si>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</si>
  <si>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</si>
  <si>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</si>
  <si>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</si>
  <si>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</si>
  <si>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</si>
  <si>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</si>
  <si>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</si>
  <si>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</si>
  <si>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</si>
  <si>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</si>
  <si>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</si>
  <si>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</si>
  <si>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</si>
  <si>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</si>
  <si>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</si>
  <si>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</si>
  <si>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</si>
  <si>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</si>
  <si>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</si>
  <si>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</si>
  <si>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</si>
  <si>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</si>
  <si>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</si>
  <si>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</si>
  <si>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</si>
  <si>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</si>
  <si>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</si>
  <si>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</si>
  <si>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</si>
  <si>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</si>
  <si>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</si>
  <si>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</si>
  <si>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</si>
  <si>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</si>
  <si>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</si>
  <si>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</si>
  <si>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</si>
  <si>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</si>
  <si>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</si>
  <si>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</si>
  <si>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</si>
  <si>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</si>
  <si>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</si>
  <si>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</si>
  <si>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</si>
  <si>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</si>
  <si>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</si>
  <si>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</si>
  <si>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</si>
  <si>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</si>
  <si>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</si>
  <si>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</si>
  <si>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</si>
  <si>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</si>
  <si>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</si>
  <si>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</si>
  <si>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</si>
  <si>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</si>
  <si>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</si>
  <si>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</si>
  <si>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</si>
  <si>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</si>
  <si>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</si>
  <si>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</si>
  <si>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</si>
  <si>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</si>
  <si>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</si>
  <si>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</si>
  <si>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</si>
  <si>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</si>
  <si>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</si>
  <si>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</si>
  <si>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</si>
  <si>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</si>
  <si>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</si>
  <si>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</si>
  <si>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</si>
  <si>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</si>
  <si>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</si>
  <si>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</si>
  <si>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</si>
  <si>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</si>
  <si>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</si>
  <si>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</si>
  <si>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</si>
  <si>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</si>
  <si>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</si>
  <si>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</si>
  <si>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</si>
  <si>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</si>
  <si>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</si>
  <si>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</si>
  <si>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</si>
  <si>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</si>
  <si>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</si>
  <si>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</si>
  <si>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</si>
  <si>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</si>
  <si>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</si>
  <si>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</si>
  <si>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</si>
  <si>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</si>
  <si>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</si>
  <si>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</si>
  <si>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</si>
  <si>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</si>
  <si>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</si>
  <si>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</si>
  <si>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</si>
  <si>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</si>
  <si>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</si>
  <si>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</si>
  <si>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</si>
  <si>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</si>
  <si>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</si>
  <si>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</si>
  <si>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</si>
  <si>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</si>
  <si>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</si>
  <si>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</si>
  <si>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</si>
  <si>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</si>
  <si>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</si>
  <si>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</si>
  <si>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</si>
  <si>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</si>
  <si>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</si>
  <si>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</si>
  <si>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</si>
  <si>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</si>
  <si>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</si>
  <si>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</si>
  <si>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</si>
  <si>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</si>
  <si>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</si>
  <si>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</si>
  <si>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</si>
  <si>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</si>
  <si>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</si>
  <si>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</si>
  <si>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</si>
  <si>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</si>
  <si>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</si>
  <si>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</si>
  <si>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</si>
  <si>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</si>
  <si>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</si>
  <si>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</si>
  <si>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</si>
  <si>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</si>
  <si>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</si>
  <si>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</si>
  <si>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</si>
  <si>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</si>
  <si>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</si>
  <si>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</si>
  <si>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</si>
  <si>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</si>
  <si>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</si>
  <si>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</si>
  <si>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</si>
  <si>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</si>
  <si>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</si>
  <si>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</si>
  <si>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</si>
  <si>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</si>
  <si>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</si>
  <si>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</si>
  <si>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</si>
  <si>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</si>
  <si>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</si>
  <si>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</si>
  <si>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</si>
  <si>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</si>
  <si>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</si>
  <si>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</si>
  <si>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</si>
  <si>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</si>
  <si>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</si>
  <si>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</si>
  <si>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</si>
  <si>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</si>
  <si>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</si>
  <si>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</si>
  <si>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</si>
  <si>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</si>
  <si>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</si>
  <si>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</si>
  <si>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</si>
  <si>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</si>
  <si>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</si>
  <si>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</si>
  <si>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</si>
  <si>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</si>
  <si>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</si>
  <si>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</si>
  <si>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</si>
  <si>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</si>
  <si>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</si>
  <si>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</si>
  <si>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</si>
  <si>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</si>
  <si>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</si>
  <si>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</si>
  <si>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</si>
  <si>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</si>
  <si>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</si>
  <si>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</si>
  <si>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</si>
  <si>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</si>
  <si>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</si>
  <si>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</si>
  <si>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</si>
  <si>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</si>
  <si>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</si>
  <si>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</si>
  <si>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</si>
  <si>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</si>
  <si>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</si>
  <si>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</si>
  <si>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</si>
  <si>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</si>
  <si>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</si>
  <si>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</si>
  <si>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</si>
  <si>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</si>
  <si>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</si>
  <si>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</si>
  <si>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</si>
  <si>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</si>
  <si>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</si>
  <si>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</si>
  <si>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</si>
  <si>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</si>
  <si>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</si>
  <si>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</si>
  <si>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</si>
  <si>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</si>
  <si>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</si>
  <si>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</si>
  <si>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</si>
  <si>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</si>
  <si>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</si>
  <si>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</si>
  <si>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</si>
  <si>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</si>
  <si>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</si>
  <si>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</si>
  <si>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</si>
  <si>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</si>
  <si>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</si>
  <si>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</si>
  <si>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</si>
  <si>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</si>
  <si>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</si>
  <si>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</si>
  <si>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</si>
  <si>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</si>
  <si>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</si>
  <si>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</si>
  <si>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</si>
  <si>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</si>
  <si>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</si>
  <si>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</si>
  <si>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</si>
  <si>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</si>
  <si>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</si>
  <si>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</si>
  <si>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</si>
  <si>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</si>
  <si>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</si>
  <si>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</si>
  <si>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</si>
  <si>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</si>
  <si>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</si>
  <si>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</si>
  <si>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</si>
  <si>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</si>
  <si>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</si>
  <si>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</si>
  <si>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</si>
  <si>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</si>
  <si>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</si>
  <si>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</si>
  <si>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</si>
  <si>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</si>
  <si>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</si>
  <si>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</si>
  <si>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</si>
  <si>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</si>
  <si>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</si>
  <si>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</si>
  <si>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</si>
  <si>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</si>
  <si>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</si>
  <si>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</si>
  <si>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</si>
  <si>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</si>
  <si>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</si>
  <si>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</si>
  <si>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</si>
  <si>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</si>
  <si>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</si>
  <si>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</si>
  <si>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</si>
  <si>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</si>
  <si>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</si>
  <si>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</si>
  <si>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</si>
  <si>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</si>
  <si>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</si>
  <si>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</si>
  <si>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</si>
  <si>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</si>
  <si>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</si>
  <si>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</si>
  <si>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</si>
  <si>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</si>
  <si>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</si>
  <si>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</si>
  <si>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</si>
  <si>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</si>
  <si>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</si>
  <si>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</si>
  <si>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</si>
  <si>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</si>
  <si>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</si>
  <si>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</si>
  <si>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</si>
  <si>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</si>
  <si>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</si>
  <si>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</si>
  <si>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</si>
  <si>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</si>
  <si>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</si>
  <si>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</si>
  <si>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</si>
  <si>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</si>
  <si>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</si>
  <si>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</si>
  <si>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</si>
  <si>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</si>
  <si>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</si>
  <si>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</si>
  <si>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</si>
  <si>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</si>
  <si>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</si>
  <si>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</si>
  <si>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</si>
  <si>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</si>
  <si>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</si>
  <si>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</si>
  <si>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</si>
  <si>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</si>
  <si>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</si>
  <si>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</si>
  <si>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</si>
  <si>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</si>
  <si>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</si>
  <si>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</si>
  <si>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</si>
  <si>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</si>
  <si>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</si>
  <si>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</si>
  <si>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</si>
  <si>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</si>
  <si>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</si>
  <si>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</si>
  <si>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</si>
  <si>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</si>
  <si>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</si>
  <si>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</si>
  <si>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</si>
  <si>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</si>
  <si>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</si>
  <si>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</si>
  <si>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</si>
  <si>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</si>
  <si>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</si>
  <si>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</si>
  <si>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</si>
  <si>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</si>
  <si>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</si>
  <si>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</si>
  <si>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</si>
  <si>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</si>
  <si>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</si>
  <si>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</si>
  <si>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</si>
  <si>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</si>
  <si>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</si>
  <si>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</si>
  <si>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</si>
  <si>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</si>
  <si>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</si>
  <si>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</si>
  <si>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</si>
  <si>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</si>
  <si>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</si>
  <si>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</si>
  <si>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</si>
  <si>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</si>
  <si>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</si>
  <si>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</si>
  <si>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</si>
  <si>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</si>
  <si>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</si>
  <si>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</si>
  <si>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</si>
  <si>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</si>
  <si>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</si>
  <si>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</si>
  <si>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</si>
  <si>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</si>
  <si>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</si>
  <si>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</si>
  <si>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</si>
  <si>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</si>
  <si>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</si>
  <si>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</si>
  <si>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</si>
  <si>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</si>
  <si>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</si>
  <si>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</si>
  <si>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</si>
  <si>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</si>
  <si>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</si>
  <si>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</si>
  <si>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</si>
  <si>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</si>
  <si>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</si>
  <si>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</si>
  <si>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</si>
  <si>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</si>
  <si>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</si>
  <si>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</si>
  <si>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</si>
  <si>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</si>
  <si>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</si>
  <si>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</si>
  <si>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</si>
  <si>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</si>
  <si>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</si>
  <si>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</si>
  <si>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</si>
  <si>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</si>
  <si>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</si>
  <si>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</si>
  <si>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</si>
  <si>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</si>
  <si>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</si>
  <si>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</si>
  <si>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</si>
  <si>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</si>
  <si>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</si>
  <si>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</si>
  <si>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</si>
  <si>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</si>
  <si>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</si>
  <si>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</si>
  <si>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</si>
  <si>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</si>
  <si>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</si>
  <si>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</si>
  <si>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</si>
  <si>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</si>
  <si>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</si>
  <si>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</si>
  <si>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</si>
  <si>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</si>
  <si>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</si>
  <si>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</si>
  <si>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</si>
  <si>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</si>
  <si>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</si>
  <si>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</si>
  <si>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</si>
  <si>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</si>
  <si>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</si>
  <si>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</si>
  <si>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</si>
  <si>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</si>
  <si>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</si>
  <si>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</si>
  <si>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</si>
  <si>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</si>
  <si>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</si>
  <si>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</si>
  <si>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</si>
  <si>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</si>
  <si>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</si>
  <si>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</si>
  <si>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</si>
  <si>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</si>
  <si>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</si>
  <si>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</si>
  <si>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</si>
  <si>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</si>
  <si>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</si>
  <si>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</si>
  <si>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</si>
  <si>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</si>
  <si>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</si>
  <si>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</si>
  <si>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</si>
  <si>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</si>
  <si>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</si>
  <si>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</si>
  <si>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</si>
  <si>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</si>
  <si>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</si>
  <si>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</si>
  <si>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</si>
  <si>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</si>
  <si>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</si>
  <si>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</si>
  <si>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</si>
  <si>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</si>
  <si>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</si>
  <si>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</si>
  <si>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</si>
  <si>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</si>
  <si>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</si>
  <si>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</si>
  <si>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</si>
  <si>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</si>
  <si>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</si>
  <si>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</si>
  <si>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</si>
  <si>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</si>
  <si>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</si>
  <si>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</si>
  <si>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</si>
  <si>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</si>
  <si>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</si>
  <si>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</si>
  <si>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</si>
  <si>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</si>
  <si>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</si>
  <si>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</si>
  <si>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</si>
  <si>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</si>
  <si>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</si>
  <si>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</si>
  <si>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</si>
  <si>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</si>
  <si>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</si>
  <si>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</si>
  <si>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</si>
  <si>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</si>
  <si>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</si>
  <si>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</si>
  <si>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</si>
  <si>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</si>
  <si>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</si>
  <si>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</si>
  <si>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</si>
  <si>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</si>
  <si>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</si>
  <si>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</si>
  <si>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</si>
  <si>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</si>
  <si>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</si>
  <si>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</si>
  <si>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</si>
  <si>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</si>
  <si>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</si>
  <si>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</si>
  <si>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</si>
  <si>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</si>
  <si>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</si>
  <si>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</si>
  <si>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</si>
  <si>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</si>
  <si>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</si>
  <si>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</si>
  <si>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</si>
  <si>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</si>
  <si>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</si>
  <si>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</si>
  <si>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</si>
  <si>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</si>
  <si>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</si>
  <si>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</si>
  <si>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</si>
  <si>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</si>
  <si>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</si>
  <si>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</si>
  <si>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</si>
  <si>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</si>
  <si>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</si>
  <si>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</si>
  <si>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</si>
  <si>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</si>
  <si>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</si>
  <si>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</si>
  <si>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</si>
  <si>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</si>
  <si>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</si>
  <si>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</si>
  <si>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</si>
  <si>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</si>
  <si>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</si>
  <si>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</si>
  <si>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</si>
  <si>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</si>
  <si>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</si>
  <si>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</si>
  <si>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</si>
  <si>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</si>
  <si>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</si>
  <si>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</si>
  <si>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</si>
  <si>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</si>
  <si>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</si>
  <si>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</si>
  <si>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</si>
  <si>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</si>
  <si>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</si>
  <si>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</si>
  <si>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</si>
  <si>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</si>
  <si>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</si>
  <si>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</si>
  <si>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</si>
  <si>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</si>
  <si>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</si>
  <si>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</si>
  <si>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</si>
  <si>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</si>
  <si>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</si>
  <si>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</si>
  <si>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</si>
  <si>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</si>
  <si>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</si>
  <si>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</si>
  <si>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</si>
  <si>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</si>
  <si>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</si>
  <si>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</si>
  <si>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</si>
  <si>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</si>
  <si>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</si>
  <si>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</si>
  <si>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</si>
  <si>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</si>
  <si>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</si>
  <si>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</si>
  <si>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</si>
  <si>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</si>
  <si>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</si>
  <si>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</si>
  <si>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</si>
  <si>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</si>
  <si>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</si>
  <si>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</si>
  <si>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</si>
  <si>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</si>
  <si>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</si>
  <si>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</si>
  <si>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</si>
  <si>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</si>
  <si>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</si>
  <si>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</si>
  <si>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</si>
  <si>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</si>
  <si>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</si>
  <si>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</si>
  <si>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</si>
  <si>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</si>
  <si>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</si>
  <si>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</si>
  <si>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</si>
  <si>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</si>
  <si>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</si>
  <si>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</si>
  <si>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</si>
  <si>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</si>
  <si>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</si>
  <si>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</si>
  <si>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</si>
  <si>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</si>
  <si>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</si>
  <si>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</si>
  <si>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</si>
  <si>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</si>
  <si>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</si>
  <si>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</si>
  <si>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</si>
  <si>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</si>
  <si>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</si>
  <si>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</si>
  <si>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</si>
  <si>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</si>
  <si>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</si>
  <si>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</si>
  <si>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</si>
  <si>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</si>
  <si>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</si>
  <si>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</si>
  <si>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</si>
  <si>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</si>
  <si>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</si>
  <si>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</si>
  <si>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</si>
  <si>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</si>
  <si>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</si>
  <si>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</si>
  <si>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</si>
  <si>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</si>
  <si>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</si>
  <si>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</si>
  <si>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</si>
  <si>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</si>
  <si>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</si>
  <si>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</si>
  <si>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</si>
  <si>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</si>
  <si>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</si>
  <si>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</si>
  <si>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</si>
  <si>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</si>
  <si>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</si>
  <si>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</si>
  <si>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</si>
  <si>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</si>
  <si>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</si>
  <si>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</si>
  <si>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</si>
  <si>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</si>
  <si>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</si>
  <si>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</si>
  <si>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</si>
  <si>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</si>
  <si>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</si>
  <si>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</si>
  <si>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</si>
  <si>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</si>
  <si>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</si>
  <si>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</si>
  <si>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</si>
  <si>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</si>
  <si>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</si>
  <si>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</si>
  <si>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</si>
  <si>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</si>
  <si>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</si>
  <si>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</si>
  <si>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</si>
  <si>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</si>
  <si>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</si>
  <si>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</si>
  <si>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</si>
  <si>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</si>
  <si>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</si>
  <si>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</si>
  <si>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</si>
  <si>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</si>
  <si>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</si>
  <si>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</si>
  <si>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</si>
  <si>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</si>
  <si>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</si>
  <si>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</si>
  <si>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</si>
  <si>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</si>
  <si>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</si>
  <si>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</si>
  <si>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</si>
  <si>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</si>
  <si>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</si>
  <si>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</si>
  <si>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</si>
  <si>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</si>
  <si>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</si>
  <si>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</si>
  <si>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</si>
  <si>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</si>
  <si>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</si>
  <si>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</si>
  <si>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</si>
  <si>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</si>
  <si>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</si>
  <si>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</si>
  <si>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</si>
  <si>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</si>
  <si>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</si>
  <si>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</si>
  <si>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</si>
  <si>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</si>
  <si>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</si>
  <si>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</si>
  <si>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</si>
  <si>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</si>
  <si>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</si>
  <si>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</si>
  <si>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</si>
  <si>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</si>
  <si>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</si>
  <si>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</si>
  <si>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</si>
  <si>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</si>
  <si>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</si>
  <si>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</si>
  <si>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</si>
  <si>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</si>
  <si>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</si>
  <si>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</si>
  <si>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</si>
  <si>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</si>
  <si>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</si>
  <si>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</si>
  <si>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</si>
  <si>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</si>
  <si>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</si>
  <si>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</si>
  <si>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</si>
  <si>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</si>
  <si>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</si>
  <si>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</si>
  <si>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</si>
  <si>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</si>
  <si>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</si>
  <si>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</si>
  <si>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</si>
  <si>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</si>
  <si>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</si>
  <si>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</si>
  <si>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</si>
  <si>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</si>
  <si>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</si>
  <si>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</si>
  <si>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</si>
  <si>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</si>
  <si>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</si>
  <si>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</si>
  <si>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</si>
  <si>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</si>
  <si>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</si>
  <si>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</si>
  <si>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</si>
  <si>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</si>
  <si>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</si>
  <si>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</si>
  <si>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</si>
  <si>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</si>
  <si>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</si>
  <si>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</si>
  <si>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</si>
  <si>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</si>
  <si>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</si>
  <si>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</si>
  <si>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</si>
  <si>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</si>
  <si>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</si>
  <si>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</si>
  <si>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</si>
  <si>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</si>
  <si>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</si>
  <si>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</si>
  <si>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</si>
  <si>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</si>
  <si>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</si>
  <si>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</si>
  <si>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</si>
  <si>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</si>
  <si>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</si>
  <si>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</si>
  <si>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</si>
  <si>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</si>
  <si>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</si>
  <si>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</si>
  <si>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</si>
  <si>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</si>
  <si>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</si>
  <si>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</si>
  <si>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</si>
  <si>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</si>
  <si>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</si>
  <si>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</si>
  <si>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</si>
  <si>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</si>
  <si>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</si>
  <si>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</si>
  <si>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</si>
  <si>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</si>
  <si>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</si>
  <si>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</si>
  <si>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</si>
  <si>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</si>
  <si>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</si>
  <si>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</si>
  <si>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</si>
  <si>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</si>
  <si>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</si>
  <si>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</si>
  <si>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</si>
  <si>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</si>
  <si>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</si>
  <si>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</si>
  <si>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</si>
  <si>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</si>
  <si>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</si>
  <si>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</si>
  <si>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</si>
  <si>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</si>
  <si>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</si>
  <si>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</si>
  <si>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</si>
  <si>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</si>
  <si>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</si>
  <si>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</si>
  <si>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</si>
  <si>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</si>
  <si>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</si>
  <si>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</si>
  <si>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</si>
  <si>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</si>
  <si>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</si>
  <si>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</si>
  <si>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</si>
  <si>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</si>
  <si>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</si>
  <si>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</si>
  <si>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</si>
  <si>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</si>
  <si>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</si>
  <si>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</si>
  <si>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</si>
  <si>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</si>
  <si>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</si>
  <si>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</si>
  <si>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</si>
  <si>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</si>
  <si>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</si>
  <si>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</si>
  <si>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</si>
  <si>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</si>
  <si>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</si>
  <si>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</si>
  <si>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</si>
  <si>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</si>
  <si>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</si>
  <si>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</si>
  <si>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</si>
  <si>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</si>
  <si>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</si>
  <si>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</si>
  <si>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</si>
  <si>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</si>
  <si>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</si>
  <si>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</si>
  <si>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</si>
  <si>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</si>
  <si>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</si>
  <si>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</si>
  <si>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</si>
  <si>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</si>
  <si>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</si>
  <si>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</si>
  <si>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</si>
  <si>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</si>
  <si>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</si>
  <si>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</si>
  <si>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</si>
  <si>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</si>
  <si>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</si>
  <si>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</si>
  <si>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</si>
  <si>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</si>
  <si>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</si>
  <si>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</si>
  <si>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</si>
  <si>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</si>
  <si>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</si>
  <si>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</si>
  <si>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</si>
  <si>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</si>
  <si>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</si>
  <si>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</si>
  <si>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</si>
  <si>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</si>
  <si>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</si>
  <si>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</si>
  <si>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</si>
  <si>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</si>
  <si>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</si>
  <si>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</si>
  <si>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</si>
  <si>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</si>
  <si>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</si>
  <si>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</si>
  <si>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</si>
  <si>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</si>
  <si>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</si>
  <si>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</si>
  <si>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</si>
  <si>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</si>
  <si>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</si>
  <si>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</si>
  <si>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</si>
  <si>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</si>
  <si>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</si>
  <si>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</si>
  <si>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</si>
  <si>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</si>
  <si>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</si>
  <si>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</si>
  <si>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</si>
  <si>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</si>
  <si>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</si>
  <si>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</si>
  <si>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</si>
  <si>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</si>
  <si>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</si>
  <si>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</si>
  <si>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</si>
  <si>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</si>
  <si>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</si>
  <si>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</si>
  <si>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</si>
  <si>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</si>
  <si>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</si>
  <si>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</si>
  <si>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</si>
  <si>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</si>
  <si>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</si>
  <si>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</si>
  <si>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</si>
  <si>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</si>
  <si>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</si>
  <si>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</si>
  <si>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</si>
  <si>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</si>
  <si>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</si>
  <si>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</si>
  <si>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</si>
  <si>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</si>
  <si>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</si>
  <si>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</si>
  <si>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</si>
  <si>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</si>
  <si>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</si>
  <si>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</si>
  <si>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</si>
  <si>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</si>
  <si>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</si>
  <si>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</si>
  <si>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</si>
  <si>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</si>
  <si>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</si>
  <si>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</si>
  <si>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</si>
  <si>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</si>
  <si>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</si>
  <si>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</si>
  <si>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</si>
  <si>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</si>
  <si>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</si>
  <si>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</si>
  <si>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</si>
  <si>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</si>
  <si>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</si>
  <si>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</si>
  <si>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</si>
  <si>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</si>
  <si>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</si>
  <si>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</si>
  <si>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</si>
  <si>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</si>
  <si>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</si>
  <si>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</si>
  <si>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</si>
  <si>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</si>
  <si>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</si>
  <si>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</si>
  <si>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</si>
  <si>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</si>
  <si>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</si>
  <si>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</si>
  <si>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</si>
  <si>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</si>
  <si>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</si>
  <si>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</si>
  <si>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</si>
  <si>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</si>
  <si>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</si>
  <si>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</si>
  <si>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</si>
  <si>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</si>
  <si>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</si>
  <si>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</si>
  <si>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</si>
  <si>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</si>
  <si>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</si>
  <si>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</si>
  <si>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</si>
  <si>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</si>
  <si>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</si>
  <si>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</si>
  <si>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</si>
  <si>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</si>
  <si>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</si>
  <si>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</si>
  <si>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</si>
  <si>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</si>
  <si>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</si>
  <si>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</si>
  <si>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</si>
  <si>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</si>
  <si>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</si>
  <si>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</si>
  <si>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</si>
  <si>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</si>
  <si>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</si>
  <si>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</si>
  <si>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</si>
  <si>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</si>
  <si>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</si>
  <si>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</si>
  <si>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</si>
  <si>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</si>
  <si>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</si>
  <si>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</si>
  <si>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</si>
  <si>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</si>
  <si>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</si>
  <si>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</si>
  <si>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</si>
  <si>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</si>
  <si>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</si>
  <si>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</si>
  <si>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</si>
  <si>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</si>
  <si>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</si>
  <si>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</si>
  <si>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</si>
  <si>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</si>
  <si>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</si>
  <si>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</si>
  <si>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</si>
  <si>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</si>
  <si>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</si>
  <si>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</si>
  <si>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</si>
  <si>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</si>
  <si>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</si>
  <si>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</si>
  <si>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</si>
  <si>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</si>
  <si>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</si>
  <si>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</si>
  <si>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</si>
  <si>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</si>
  <si>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</si>
  <si>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</si>
  <si>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</si>
  <si>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</si>
  <si>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</si>
  <si>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</si>
  <si>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</si>
  <si>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</si>
  <si>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</si>
  <si>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</si>
  <si>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</si>
  <si>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</si>
  <si>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</si>
  <si>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</si>
  <si>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</si>
  <si>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</si>
  <si>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</si>
  <si>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</si>
  <si>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</si>
  <si>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</si>
  <si>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</si>
  <si>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</si>
  <si>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</si>
  <si>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</si>
  <si>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</si>
  <si>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</si>
  <si>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</si>
  <si>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</si>
  <si>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</si>
  <si>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</si>
  <si>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</si>
  <si>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</si>
  <si>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</si>
  <si>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</si>
  <si>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</si>
  <si>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</si>
  <si>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</si>
  <si>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</si>
  <si>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</si>
  <si>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</si>
  <si>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</si>
  <si>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</si>
  <si>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</si>
  <si>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</si>
  <si>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</si>
  <si>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</si>
  <si>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</si>
  <si>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</si>
  <si>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</si>
  <si>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</si>
  <si>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</si>
  <si>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</si>
  <si>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</si>
  <si>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</si>
  <si>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</si>
  <si>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</si>
  <si>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</si>
  <si>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</si>
  <si>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</si>
  <si>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</si>
  <si>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</si>
  <si>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</si>
  <si>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</si>
  <si>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</si>
  <si>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</si>
  <si>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</si>
  <si>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</si>
  <si>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</si>
  <si>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</si>
  <si>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</si>
  <si>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</si>
  <si>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</si>
  <si>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</si>
  <si>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</si>
  <si>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</si>
  <si>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</si>
  <si>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</si>
  <si>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</si>
  <si>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</si>
  <si>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</si>
  <si>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</si>
  <si>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</si>
  <si>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</si>
  <si>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</si>
  <si>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</si>
  <si>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</si>
  <si>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</si>
  <si>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</si>
  <si>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</si>
  <si>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</si>
  <si>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</si>
  <si>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</si>
  <si>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</si>
  <si>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</si>
  <si>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</si>
  <si>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</si>
  <si>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</si>
  <si>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</si>
  <si>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</si>
  <si>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</si>
  <si>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</si>
  <si>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</si>
  <si>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</si>
  <si>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</si>
  <si>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</si>
  <si>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</si>
  <si>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</si>
  <si>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</si>
  <si>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</si>
  <si>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</si>
  <si>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</si>
  <si>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</si>
  <si>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</si>
  <si>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</si>
  <si>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</si>
  <si>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</si>
  <si>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</si>
  <si>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</si>
  <si>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</si>
  <si>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</si>
  <si>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</si>
  <si>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</si>
  <si>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</si>
  <si>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</si>
  <si>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</si>
  <si>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</si>
  <si>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</si>
  <si>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</si>
  <si>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</si>
  <si>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</si>
  <si>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</si>
  <si>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</si>
  <si>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</si>
  <si>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</si>
  <si>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</si>
  <si>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</si>
  <si>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</si>
  <si>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</si>
  <si>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</si>
  <si>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</si>
  <si>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</si>
  <si>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</si>
  <si>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</si>
  <si>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</si>
  <si>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</si>
  <si>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</si>
  <si>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</si>
  <si>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</si>
  <si>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</si>
  <si>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</si>
  <si>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</si>
  <si>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</si>
  <si>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</si>
  <si>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</si>
  <si>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</si>
  <si>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</si>
  <si>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</si>
  <si>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</si>
  <si>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</si>
  <si>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</si>
  <si>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</si>
  <si>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</si>
  <si>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</si>
  <si>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</si>
  <si>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</si>
  <si>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</si>
  <si>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</si>
  <si>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</si>
  <si>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</si>
  <si>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</si>
  <si>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</si>
  <si>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</si>
  <si>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</si>
  <si>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</si>
  <si>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</si>
  <si>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</si>
  <si>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</si>
  <si>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</si>
  <si>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</si>
  <si>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</si>
  <si>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</si>
  <si>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</si>
  <si>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</si>
  <si>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</si>
  <si>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</si>
  <si>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</si>
  <si>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</si>
  <si>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</si>
  <si>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</si>
  <si>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</si>
  <si>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</si>
  <si>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</si>
  <si>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</si>
  <si>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</si>
  <si>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</si>
  <si>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</si>
  <si>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</si>
  <si>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</si>
  <si>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</si>
  <si>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</si>
  <si>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</si>
  <si>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</si>
  <si>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</si>
  <si>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</si>
  <si>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</si>
  <si>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</si>
  <si>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</si>
  <si>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</si>
  <si>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</si>
  <si>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</si>
  <si>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</si>
  <si>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</si>
  <si>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</si>
  <si>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</si>
  <si>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</si>
  <si>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</si>
  <si>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</si>
  <si>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</si>
  <si>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</si>
  <si>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</si>
  <si>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</si>
  <si>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</si>
  <si>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</si>
  <si>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</si>
  <si>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</si>
  <si>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</si>
  <si>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</si>
  <si>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</si>
  <si>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</si>
  <si>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</si>
  <si>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</si>
  <si>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</si>
  <si>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</si>
  <si>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</si>
  <si>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</si>
  <si>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</si>
  <si>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</si>
  <si>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</si>
  <si>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</si>
  <si>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</si>
  <si>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</si>
  <si>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</si>
  <si>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</si>
  <si>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</si>
  <si>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</si>
  <si>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</si>
  <si>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</si>
  <si>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</si>
  <si>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</si>
  <si>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</si>
  <si>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</si>
  <si>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</si>
  <si>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</si>
  <si>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</si>
  <si>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</si>
  <si>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</si>
  <si>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</si>
  <si>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</si>
  <si>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</si>
  <si>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</si>
  <si>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</si>
  <si>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</si>
  <si>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</si>
  <si>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</si>
  <si>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</si>
  <si>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</si>
  <si>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</si>
  <si>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</si>
  <si>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</si>
  <si>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</si>
  <si>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</si>
  <si>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</si>
  <si>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</si>
  <si>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</si>
  <si>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</si>
  <si>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</si>
  <si>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</si>
  <si>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</si>
  <si>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</si>
  <si>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</si>
  <si>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</si>
  <si>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</si>
  <si>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</si>
  <si>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</si>
  <si>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</si>
  <si>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</si>
  <si>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</si>
  <si>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</si>
  <si>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</si>
  <si>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</si>
  <si>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</si>
  <si>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</si>
  <si>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</si>
  <si>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</si>
  <si>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</si>
  <si>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</si>
  <si>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</si>
  <si>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</si>
  <si>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</si>
  <si>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</si>
  <si>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</si>
  <si>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</si>
  <si>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</si>
  <si>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</si>
  <si>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</si>
  <si>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</si>
  <si>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</si>
  <si>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</si>
  <si>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</si>
  <si>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</si>
  <si>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</si>
  <si>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</si>
  <si>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</si>
  <si>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</si>
  <si>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</si>
  <si>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</si>
  <si>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</si>
  <si>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</si>
  <si>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</si>
  <si>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</si>
  <si>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</si>
  <si>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</si>
  <si>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</si>
  <si>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</si>
  <si>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</si>
  <si>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</si>
  <si>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</si>
  <si>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</si>
  <si>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</si>
  <si>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</si>
  <si>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</si>
  <si>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</si>
  <si>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</si>
  <si>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</si>
  <si>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</si>
  <si>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</si>
  <si>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</si>
  <si>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</si>
  <si>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</si>
  <si>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</si>
  <si>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</si>
  <si>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</si>
  <si>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</si>
  <si>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</si>
  <si>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</si>
  <si>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</si>
  <si>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</si>
  <si>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</si>
  <si>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</si>
  <si>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</si>
  <si>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</si>
  <si>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</si>
  <si>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</si>
  <si>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</si>
  <si>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</si>
  <si>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</si>
  <si>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</si>
  <si>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</si>
  <si>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</si>
  <si>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</si>
  <si>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</si>
  <si>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</si>
  <si>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</si>
  <si>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</si>
  <si>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</si>
  <si>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</si>
  <si>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</si>
  <si>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</si>
  <si>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</si>
  <si>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</si>
  <si>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</si>
  <si>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</si>
  <si>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</si>
  <si>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</si>
  <si>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</si>
  <si>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</si>
  <si>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</si>
  <si>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</si>
  <si>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</si>
  <si>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</si>
  <si>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</si>
  <si>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</si>
  <si>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</si>
  <si>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</si>
  <si>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</si>
  <si>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</si>
  <si>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</si>
  <si>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</si>
  <si>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</si>
  <si>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</si>
  <si>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</si>
  <si>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</si>
  <si>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</si>
  <si>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</si>
  <si>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</si>
  <si>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</si>
  <si>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</si>
  <si>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</si>
  <si>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</si>
  <si>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</si>
  <si>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</si>
  <si>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</si>
  <si>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</si>
  <si>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</si>
  <si>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</si>
  <si>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</si>
  <si>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</si>
  <si>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</si>
  <si>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</si>
  <si>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</si>
  <si>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</si>
  <si>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</si>
  <si>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</si>
  <si>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</si>
  <si>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</si>
  <si>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</si>
  <si>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</si>
  <si>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</si>
  <si>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</si>
  <si>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</si>
  <si>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</si>
  <si>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</si>
  <si>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</si>
  <si>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</si>
  <si>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</si>
  <si>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</si>
  <si>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</si>
  <si>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</si>
  <si>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</si>
  <si>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</si>
  <si>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</si>
  <si>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</si>
  <si>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</si>
  <si>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</si>
  <si>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</si>
  <si>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</si>
  <si>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</si>
  <si>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</si>
  <si>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</si>
  <si>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</si>
  <si>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</si>
  <si>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</si>
  <si>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</si>
  <si>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</si>
  <si>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</si>
  <si>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</si>
  <si>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</si>
  <si>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</si>
  <si>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</si>
  <si>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</si>
  <si>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</si>
  <si>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</si>
  <si>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</si>
  <si>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</si>
  <si>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</si>
  <si>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</si>
  <si>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</si>
  <si>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</si>
  <si>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</si>
  <si>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</si>
  <si>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</si>
  <si>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</si>
  <si>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</si>
  <si>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</si>
  <si>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</si>
  <si>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</si>
  <si>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</si>
  <si>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</si>
  <si>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</si>
  <si>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</si>
  <si>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</si>
  <si>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</si>
  <si>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</si>
  <si>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</si>
  <si>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</si>
  <si>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</si>
  <si>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</si>
  <si>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</si>
  <si>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</si>
  <si>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</si>
  <si>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</si>
  <si>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</si>
  <si>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</si>
  <si>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</si>
  <si>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</si>
  <si>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</si>
  <si>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</si>
  <si>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</si>
  <si>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</si>
  <si>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</si>
  <si>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</si>
  <si>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</si>
  <si>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</si>
  <si>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</si>
  <si>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</si>
  <si>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</si>
  <si>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</si>
  <si>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</si>
  <si>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</si>
  <si>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</si>
  <si>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</si>
  <si>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</si>
  <si>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</si>
  <si>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</si>
  <si>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</si>
  <si>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</si>
  <si>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</si>
  <si>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</si>
  <si>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</si>
  <si>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</si>
  <si>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</si>
  <si>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</si>
  <si>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</si>
  <si>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</si>
  <si>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</si>
  <si>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</si>
  <si>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</si>
  <si>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</si>
  <si>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</si>
  <si>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</si>
  <si>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</si>
  <si>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</si>
  <si>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</si>
  <si>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</si>
  <si>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</si>
  <si>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</si>
  <si>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</si>
  <si>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</si>
  <si>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</si>
  <si>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</si>
  <si>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</si>
  <si>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</si>
  <si>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</si>
  <si>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</si>
  <si>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</si>
  <si>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</si>
  <si>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</si>
  <si>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</si>
  <si>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</si>
  <si>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</si>
  <si>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</si>
  <si>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</si>
  <si>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</si>
  <si>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</si>
  <si>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</si>
  <si>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</si>
  <si>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</si>
  <si>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</si>
  <si>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</si>
  <si>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</si>
  <si>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</si>
  <si>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</si>
  <si>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</si>
  <si>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</si>
  <si>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</si>
  <si>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</si>
  <si>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</si>
  <si>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</si>
  <si>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</si>
  <si>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</si>
  <si>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</si>
  <si>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</si>
  <si>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</si>
  <si>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</si>
  <si>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</si>
  <si>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</si>
  <si>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</si>
  <si>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</si>
  <si>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</si>
  <si>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</si>
  <si>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</si>
  <si>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</si>
  <si>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</si>
  <si>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</si>
  <si>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</si>
  <si>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</si>
  <si>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</si>
  <si>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</si>
  <si>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</si>
  <si>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</si>
  <si>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</si>
  <si>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</si>
  <si>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</si>
  <si>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</si>
  <si>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</si>
  <si>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</si>
  <si>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</si>
  <si>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</si>
  <si>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</si>
  <si>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</si>
  <si>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</si>
  <si>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</si>
  <si>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</si>
  <si>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</si>
  <si>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</si>
  <si>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</si>
  <si>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</si>
  <si>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</si>
  <si>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</si>
  <si>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</si>
  <si>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</si>
  <si>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</si>
  <si>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</si>
  <si>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</si>
  <si>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</si>
  <si>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</si>
  <si>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</si>
  <si>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</si>
  <si>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</si>
  <si>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</si>
  <si>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</si>
  <si>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</si>
  <si>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</si>
  <si>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</si>
  <si>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</si>
  <si>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</si>
  <si>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</si>
  <si>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</si>
  <si>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</si>
  <si>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</si>
  <si>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</si>
  <si>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</si>
  <si>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</si>
  <si>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</si>
  <si>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</si>
  <si>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</si>
  <si>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</si>
  <si>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</si>
  <si>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</si>
  <si>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</si>
  <si>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</si>
  <si>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</si>
  <si>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</si>
  <si>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</si>
  <si>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</si>
  <si>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</si>
  <si>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</si>
  <si>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</si>
  <si>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</si>
  <si>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</si>
  <si>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</si>
  <si>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</si>
  <si>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</si>
  <si>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</si>
  <si>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</si>
  <si>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</si>
  <si>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</si>
  <si>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</si>
  <si>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</si>
  <si>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</si>
  <si>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</si>
  <si>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</si>
  <si>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</si>
  <si>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</si>
  <si>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</si>
  <si>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</si>
  <si>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</si>
  <si>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</si>
  <si>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</si>
  <si>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</si>
  <si>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</si>
  <si>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</si>
  <si>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</si>
  <si>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</si>
  <si>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</si>
  <si>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</si>
  <si>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</si>
  <si>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</si>
  <si>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</si>
  <si>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</si>
  <si>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</si>
  <si>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</si>
  <si>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</si>
  <si>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</si>
  <si>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</si>
  <si>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</si>
  <si>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</si>
  <si>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</si>
  <si>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</si>
  <si>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</si>
  <si>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</si>
  <si>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</si>
  <si>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</si>
  <si>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</si>
  <si>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</si>
  <si>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</si>
  <si>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</si>
  <si>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</si>
  <si>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</si>
  <si>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</si>
  <si>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</si>
  <si>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</si>
  <si>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</si>
  <si>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</si>
  <si>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</si>
  <si>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</si>
  <si>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</si>
  <si>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</si>
  <si>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</si>
  <si>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</si>
  <si>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</si>
  <si>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</si>
  <si>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</si>
  <si>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</si>
  <si>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</si>
  <si>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</si>
  <si>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</si>
  <si>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</si>
  <si>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</si>
  <si>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</si>
  <si>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</si>
  <si>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</si>
  <si>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</si>
  <si>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</si>
  <si>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</si>
  <si>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</si>
  <si>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</si>
  <si>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</si>
  <si>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</si>
  <si>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</si>
  <si>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</si>
  <si>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</si>
  <si>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</si>
  <si>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</si>
  <si>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</si>
  <si>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</si>
  <si>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</si>
  <si>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</si>
  <si>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</si>
  <si>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</si>
  <si>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</si>
  <si>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</si>
  <si>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</si>
  <si>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</si>
  <si>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</si>
  <si>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</si>
  <si>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</si>
  <si>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</si>
  <si>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</si>
  <si>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</si>
  <si>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</si>
  <si>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</si>
  <si>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</si>
  <si>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</si>
  <si>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</si>
  <si>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</si>
  <si>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</si>
  <si>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</si>
  <si>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</si>
  <si>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</si>
  <si>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</si>
  <si>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</si>
  <si>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</si>
  <si>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</si>
  <si>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</si>
  <si>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</si>
  <si>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</si>
  <si>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</si>
  <si>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</si>
  <si>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</si>
  <si>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</si>
  <si>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</si>
  <si>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</si>
  <si>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</si>
  <si>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</si>
  <si>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</si>
  <si>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</si>
  <si>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</si>
  <si>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</si>
  <si>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</si>
  <si>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</si>
  <si>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</si>
  <si>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</si>
  <si>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</si>
  <si>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</si>
  <si>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</si>
  <si>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</si>
  <si>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</si>
  <si>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</si>
  <si>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</si>
  <si>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</si>
  <si>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</si>
  <si>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</si>
  <si>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</si>
  <si>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</si>
  <si>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</si>
  <si>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</si>
  <si>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</si>
  <si>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</si>
  <si>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</si>
  <si>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</si>
  <si>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</si>
  <si>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</si>
  <si>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</si>
  <si>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</si>
  <si>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</si>
  <si>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</si>
  <si>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</si>
  <si>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</si>
  <si>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</si>
  <si>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</si>
  <si>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</si>
  <si>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</si>
  <si>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</si>
  <si>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</si>
  <si>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</si>
  <si>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</si>
  <si>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</si>
  <si>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</si>
  <si>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</si>
  <si>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</si>
  <si>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</si>
  <si>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</si>
  <si>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</si>
  <si>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</si>
  <si>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</si>
  <si>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</si>
  <si>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</si>
  <si>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</si>
  <si>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</si>
  <si>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</si>
  <si>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</si>
  <si>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</si>
  <si>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</si>
  <si>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</si>
  <si>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</si>
  <si>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</si>
  <si>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</si>
  <si>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</si>
  <si>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</si>
  <si>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</si>
  <si>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</si>
  <si>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</si>
  <si>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</si>
  <si>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</si>
  <si>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</si>
  <si>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</si>
  <si>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</si>
  <si>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</si>
  <si>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</si>
  <si>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</si>
  <si>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</si>
  <si>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</si>
  <si>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</si>
  <si>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</si>
  <si>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</si>
  <si>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</si>
  <si>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</si>
  <si>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</si>
  <si>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</si>
  <si>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</si>
  <si>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</si>
  <si>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</si>
  <si>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</si>
  <si>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</si>
  <si>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</si>
  <si>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</si>
  <si>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</si>
  <si>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</si>
  <si>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</si>
  <si>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</si>
  <si>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</si>
  <si>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</si>
  <si>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</si>
  <si>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</si>
  <si>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</si>
  <si>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</si>
  <si>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</si>
  <si>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</si>
  <si>
    <t>建面</t>
    <phoneticPr fontId="134" type="noConversion"/>
  </si>
  <si>
    <t>房号</t>
    <phoneticPr fontId="134" type="noConversion"/>
  </si>
  <si>
    <r>
      <t>2</t>
    </r>
    <r>
      <rPr>
        <sz val="11"/>
        <color theme="1"/>
        <rFont val="宋体"/>
        <family val="3"/>
        <charset val="134"/>
        <scheme val="minor"/>
      </rPr>
      <t>024年单价</t>
    </r>
    <phoneticPr fontId="134" type="noConversion"/>
  </si>
  <si>
    <r>
      <t>2</t>
    </r>
    <r>
      <rPr>
        <sz val="11"/>
        <color theme="1"/>
        <rFont val="宋体"/>
        <family val="3"/>
        <charset val="134"/>
        <scheme val="minor"/>
      </rPr>
      <t>025年</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</si>
</sst>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2025年10月16日</v>
      </c>
    </row>
    <row r="13" spans="1:2" s="1203" customFormat="1">
      <c r="A13" s="1201" t="s">
        <v>529</v>
      </c>
      <c r="B13" s="1202"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45946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5.67E-2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11.18</v>
      </c>
      <c r="D6" s="3025">
        <f>IF(ISERROR(ROUND(POWER(1+E6,A6-C6)*(POWER(1+E6,C6)-1)/(POWER(1+E6,A6)-1),3)),0,ROUND(POWER(1+E6,A6-C6)*(POWER(1+E6,C6)-1)/(POWER(1+E6,A6)-1),4))</f>
        <v>0.41310000000000002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31.19</v>
      </c>
      <c r="D7" s="3025">
        <f>IF(ISERROR(ROUND(POWER(1+E7,A7-C7)*(POWER(1+E7,C7)-1)/(POWER(1+E7,A7)-1),3)),0,ROUND(POWER(1+E7,A7-C7)*(POWER(1+E7,C7)-1)/(POWER(1+E7,A7)-1),4))</f>
        <v>0.75419999999999998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45946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404.56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45946</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1158.1500000000001</v>
      </c>
      <c r="C5" s="2512">
        <f>IF(B5=D14,结果表!H102,ROUND(B5*10000/$B$1,0))</f>
        <v>28627</v>
      </c>
      <c r="D5" s="2512" t="e">
        <f>ROUND(B5*10000/$B$2,0)</f>
        <v>#DIV/0!</v>
      </c>
      <c r="E5" s="3478" t="s">
        <v>3417</v>
      </c>
      <c r="F5" s="2687">
        <f>ROUND(F6*B14/10000,0)</f>
        <v>1125</v>
      </c>
      <c r="G5" s="3479">
        <f>ROUND((F5-D14)/F5,4)</f>
        <v>1.9900000000000001E-2</v>
      </c>
      <c r="H5" s="2688"/>
      <c r="I5" s="2688"/>
      <c r="J5" s="2688"/>
      <c r="K5" s="2688"/>
    </row>
    <row r="6" spans="1:11" ht="16.5">
      <c r="A6" s="2512" t="s">
        <v>656</v>
      </c>
      <c r="B6" s="2512">
        <f>SUM(G14:G23)</f>
        <v>1158.1500000000001</v>
      </c>
      <c r="C6" s="2512">
        <f>IF(B6=G14,结果表!H108,ROUND(B6*10000/$B$1,0))</f>
        <v>28627</v>
      </c>
      <c r="D6" s="2512" t="e">
        <f>ROUND(B6*10000/$B$2,0)</f>
        <v>#DIV/0!</v>
      </c>
      <c r="E6" s="3478" t="s">
        <v>3418</v>
      </c>
      <c r="F6" s="2687">
        <v>35699</v>
      </c>
      <c r="G6" s="3479">
        <f>ROUND((F6-E14)/F6,4)</f>
        <v>1.9599999999999999E-2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32454</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1022.73</v>
      </c>
      <c r="G8" s="2687"/>
      <c r="H8" s="2688"/>
      <c r="I8" s="2688"/>
      <c r="J8" s="2688"/>
      <c r="K8" s="2688"/>
    </row>
    <row r="9" spans="1:11" ht="16.5">
      <c r="A9" s="2512" t="s">
        <v>655</v>
      </c>
      <c r="B9" s="2520"/>
      <c r="C9" s="2686"/>
      <c r="D9" s="2686"/>
      <c r="E9" s="2686"/>
      <c r="F9" s="2687"/>
      <c r="G9" s="2687"/>
      <c r="H9" s="2688">
        <f>321.12*10000/B14</f>
        <v>10192.991366175724</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Sheet1!D6</f>
        <v>315.04000000000002</v>
      </c>
      <c r="C14" s="2518"/>
      <c r="D14" s="2518">
        <f>Sheet1!H6</f>
        <v>1102.6400000000001</v>
      </c>
      <c r="E14" s="2518">
        <v>35000</v>
      </c>
      <c r="F14" s="2518" t="e">
        <f>ROUND(D14*10000/C14,0)</f>
        <v>#DIV/0!</v>
      </c>
      <c r="G14" s="2518">
        <f>D14</f>
        <v>1102.6400000000001</v>
      </c>
      <c r="H14" s="2518"/>
      <c r="I14" s="2518"/>
      <c r="J14" s="2687"/>
      <c r="K14" s="2688"/>
    </row>
    <row r="15" spans="1:11" ht="16.5">
      <c r="A15" s="2517" t="s">
        <v>649</v>
      </c>
      <c r="B15" s="2518">
        <f>Sheet1!D7</f>
        <v>44.59</v>
      </c>
      <c r="C15" s="2519"/>
      <c r="D15" s="2518">
        <f>Sheet1!H7</f>
        <v>27.65</v>
      </c>
      <c r="E15" s="2518">
        <f t="shared" ref="E15:E23" si="0">ROUND(D15*10000/B15,0)</f>
        <v>6201</v>
      </c>
      <c r="F15" s="2518" t="e">
        <f t="shared" ref="F15:F23" si="1">ROUND(D15*10000/C15,0)</f>
        <v>#DIV/0!</v>
      </c>
      <c r="G15" s="2518">
        <f t="shared" ref="G15:G16" si="2">D15</f>
        <v>27.65</v>
      </c>
      <c r="H15" s="1331"/>
      <c r="I15" s="2519"/>
      <c r="J15" s="2687"/>
      <c r="K15" s="2688"/>
    </row>
    <row r="16" spans="1:11" ht="16.5">
      <c r="A16" s="2517" t="s">
        <v>648</v>
      </c>
      <c r="B16" s="2518">
        <f>Sheet1!D8</f>
        <v>44.93</v>
      </c>
      <c r="C16" s="2519"/>
      <c r="D16" s="2518">
        <f>Sheet1!H8</f>
        <v>27.86</v>
      </c>
      <c r="E16" s="2518">
        <f t="shared" si="0"/>
        <v>6201</v>
      </c>
      <c r="F16" s="2518" t="e">
        <f t="shared" si="1"/>
        <v>#DIV/0!</v>
      </c>
      <c r="G16" s="2518">
        <f t="shared" si="2"/>
        <v>27.86</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45946</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45946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45946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45946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45946</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45946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45946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45946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45946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45946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45946</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45946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9"/>
  <sheetViews>
    <sheetView tabSelected="1" workbookViewId="0">
      <selection activeCell="D9" sqref="D9"/>
    </sheetView>
  </sheetViews>
  <sheetFormatPr defaultRowHeight="13.5"/>
  <sheetData>
    <row r="5" spans="3:8">
      <c r="C5" s="3821" t="s">
        <v>3424</v>
      </c>
      <c r="D5" s="3821" t="s">
        <v>3423</v>
      </c>
      <c r="E5" s="3821" t="s">
        <v>3425</v>
      </c>
      <c r="G5" s="3821" t="s">
        <v>3426</v>
      </c>
    </row>
    <row r="6" spans="3:8">
      <c r="C6">
        <v>1706</v>
      </c>
      <c r="D6">
        <v>315.04000000000002</v>
      </c>
      <c r="E6">
        <v>35431</v>
      </c>
      <c r="F6">
        <f>ROUND(E6*D6/10000,0)</f>
        <v>1116</v>
      </c>
      <c r="G6">
        <v>35000</v>
      </c>
      <c r="H6">
        <f>ROUND(G6*D6/10000,2)</f>
        <v>1102.6400000000001</v>
      </c>
    </row>
    <row r="7" spans="3:8">
      <c r="C7">
        <v>186</v>
      </c>
      <c r="D7">
        <v>44.59</v>
      </c>
      <c r="E7">
        <v>6294</v>
      </c>
      <c r="F7">
        <f t="shared" ref="F7:F8" si="0">ROUND(E7*D7/10000,0)</f>
        <v>28</v>
      </c>
      <c r="G7">
        <v>6200</v>
      </c>
      <c r="H7">
        <f>ROUND(G7*D7/10000,2)</f>
        <v>27.65</v>
      </c>
    </row>
    <row r="8" spans="3:8">
      <c r="C8">
        <v>187</v>
      </c>
      <c r="D8">
        <v>44.93</v>
      </c>
      <c r="E8">
        <v>6294</v>
      </c>
      <c r="F8">
        <f t="shared" si="0"/>
        <v>28</v>
      </c>
      <c r="G8">
        <v>6200</v>
      </c>
      <c r="H8">
        <f>ROUND(G8*D8/10000,2)</f>
        <v>27.86</v>
      </c>
    </row>
    <row r="9" spans="3:8">
      <c r="D9">
        <f>SUM(D6:D8)</f>
        <v>404.56</v>
      </c>
      <c r="E9">
        <f>ROUND(F9*10000/D9,0)</f>
        <v>28970</v>
      </c>
      <c r="F9">
        <f>SUM(F6:F8)</f>
        <v>1172</v>
      </c>
      <c r="H9">
        <f>SUM(H6:H8)</f>
        <v>1158.1500000000001</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2025-10-16T03:08:41Z</dcterms:modified>
</cp:coreProperties>
</file>