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F5" i="74" l="1"/>
  <c r="H9" i="74"/>
  <c r="F8" i="74"/>
  <c r="D14" i="74"/>
  <c r="G6" i="74"/>
  <c r="F7" i="74"/>
  <c r="G5" i="74"/>
  <c r="G14" i="74"/>
  <c r="E27" i="45"/>
  <c r="G14" i="73"/>
  <c r="F14" i="73"/>
  <c r="E14" i="73"/>
  <c r="I12" i="79"/>
  <c r="AK23" i="79"/>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5" i="79"/>
  <c r="AN36" i="79"/>
  <c r="AN37" i="79"/>
  <c r="AN38" i="79"/>
  <c r="AN39" i="79"/>
  <c r="AN40" i="79"/>
  <c r="AN41" i="79"/>
  <c r="AN42" i="79"/>
  <c r="AN43" i="79"/>
  <c r="AN44" i="79"/>
  <c r="AN45" i="79"/>
  <c r="AN46" i="79"/>
  <c r="AN47" i="79"/>
  <c r="AN48" i="79"/>
  <c r="AN49" i="79"/>
  <c r="AN50" i="79"/>
  <c r="AN51" i="79"/>
  <c r="AN52" i="79"/>
  <c r="AN34"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c r="AA33" i="79"/>
  <c r="Z33" i="79"/>
  <c r="N33" i="79"/>
  <c r="M33" i="79"/>
  <c r="P33" i="79"/>
  <c r="L33" i="79"/>
  <c r="I33" i="79"/>
  <c r="AD33" i="79"/>
  <c r="AB34" i="79"/>
  <c r="AA34" i="79"/>
  <c r="Z34" i="79"/>
  <c r="N34" i="79"/>
  <c r="M34" i="79"/>
  <c r="P34" i="79"/>
  <c r="L34" i="79"/>
  <c r="I34" i="79"/>
  <c r="AD34" i="79"/>
  <c r="AB35" i="79"/>
  <c r="AA35" i="79"/>
  <c r="Z35" i="79"/>
  <c r="N35" i="79"/>
  <c r="M35" i="79"/>
  <c r="P35" i="79"/>
  <c r="L35" i="79"/>
  <c r="I35" i="79"/>
  <c r="AC5" i="79"/>
  <c r="AB5" i="79"/>
  <c r="AA5" i="79"/>
  <c r="AD5" i="79"/>
  <c r="Z5" i="79"/>
  <c r="Y5" i="79"/>
  <c r="O5" i="79"/>
  <c r="N5" i="79"/>
  <c r="M5" i="79"/>
  <c r="P5" i="79"/>
  <c r="L5" i="79"/>
  <c r="K5" i="79"/>
  <c r="I5" i="79"/>
  <c r="AC6" i="79"/>
  <c r="AB6" i="79"/>
  <c r="AA6" i="79"/>
  <c r="AD6" i="79"/>
  <c r="Z6" i="79"/>
  <c r="Y6" i="79"/>
  <c r="O6" i="79"/>
  <c r="N6" i="79"/>
  <c r="M6" i="79"/>
  <c r="P6" i="79"/>
  <c r="L6" i="79"/>
  <c r="K6" i="79"/>
  <c r="I6" i="79"/>
  <c r="AC7" i="79"/>
  <c r="AB7" i="79"/>
  <c r="AA7" i="79"/>
  <c r="AD7" i="79"/>
  <c r="Z7" i="79"/>
  <c r="Y7" i="79"/>
  <c r="O7" i="79"/>
  <c r="N7" i="79"/>
  <c r="M7" i="79"/>
  <c r="P7" i="79"/>
  <c r="L7" i="79"/>
  <c r="K7" i="79"/>
  <c r="I7" i="79"/>
  <c r="AR8" i="79"/>
  <c r="AD35" i="79"/>
  <c r="AR36" i="79"/>
  <c r="D60" i="78"/>
  <c r="C60" i="78"/>
  <c r="B55" i="78"/>
  <c r="D55" i="78"/>
  <c r="D53" i="78"/>
  <c r="D52" i="78"/>
  <c r="D51" i="78"/>
  <c r="B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D37" i="79"/>
  <c r="S34" i="79"/>
  <c r="AG34" i="79"/>
  <c r="S35" i="79"/>
  <c r="AG35" i="79"/>
  <c r="S33" i="79"/>
  <c r="AG33" i="79"/>
  <c r="U35" i="79"/>
  <c r="AI35" i="79"/>
  <c r="U34" i="79"/>
  <c r="AI34" i="79"/>
  <c r="U33" i="79"/>
  <c r="AI33" i="79"/>
  <c r="AD36" i="79"/>
  <c r="AR37" i="79"/>
  <c r="AR38" i="79"/>
  <c r="AR39" i="79"/>
  <c r="AR40" i="79"/>
  <c r="AR41" i="79"/>
  <c r="AR42" i="79"/>
  <c r="AR43" i="79"/>
  <c r="AR44" i="79"/>
  <c r="AR45" i="79"/>
  <c r="AR46" i="79"/>
  <c r="AR47" i="79"/>
  <c r="AR48" i="79"/>
  <c r="AR49" i="79"/>
  <c r="AR50" i="79"/>
  <c r="AR51" i="79"/>
  <c r="AR52" i="79"/>
  <c r="P36" i="79"/>
  <c r="T34" i="79"/>
  <c r="T35" i="79"/>
  <c r="T33" i="79"/>
  <c r="AR10" i="79"/>
  <c r="AR11" i="79"/>
  <c r="AR12" i="79"/>
  <c r="AR13" i="79"/>
  <c r="AR14" i="79"/>
  <c r="AR15" i="79"/>
  <c r="AR16" i="79"/>
  <c r="AR17" i="79"/>
  <c r="AR18" i="79"/>
  <c r="AR19" i="79"/>
  <c r="AR20" i="79"/>
  <c r="AR21" i="79"/>
  <c r="AR22" i="79"/>
  <c r="AR23" i="79"/>
  <c r="AR24" i="79"/>
  <c r="G16" i="73"/>
  <c r="F16" i="73"/>
  <c r="E16" i="73"/>
  <c r="G17" i="73"/>
  <c r="F17" i="73"/>
  <c r="E17" i="73"/>
  <c r="W33" i="79"/>
  <c r="AK33" i="79"/>
  <c r="AH33" i="79"/>
  <c r="W35" i="79"/>
  <c r="AK35" i="79"/>
  <c r="AH35" i="79"/>
  <c r="W34" i="79"/>
  <c r="AK34" i="79"/>
  <c r="AH34" i="79"/>
  <c r="AB38" i="79"/>
  <c r="AA38" i="79"/>
  <c r="Z38" i="79"/>
  <c r="N38" i="79"/>
  <c r="M38" i="79"/>
  <c r="P38" i="79"/>
  <c r="L38" i="79"/>
  <c r="I38" i="79"/>
  <c r="AD38" i="79"/>
  <c r="AC10" i="79"/>
  <c r="AB10" i="79"/>
  <c r="AA10" i="79"/>
  <c r="AD10" i="79"/>
  <c r="Z10" i="79"/>
  <c r="Y10" i="79"/>
  <c r="O10" i="79"/>
  <c r="N10" i="79"/>
  <c r="M10" i="79"/>
  <c r="P10" i="79"/>
  <c r="L10" i="79"/>
  <c r="K10" i="79"/>
  <c r="I10"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M51" i="79"/>
  <c r="L51" i="79"/>
  <c r="S51" i="79"/>
  <c r="I51" i="79"/>
  <c r="AD51" i="79"/>
  <c r="AB50" i="79"/>
  <c r="AA50" i="79"/>
  <c r="Z50" i="79"/>
  <c r="N50" i="79"/>
  <c r="U50" i="79"/>
  <c r="M50" i="79"/>
  <c r="L50" i="79"/>
  <c r="I50" i="79"/>
  <c r="AB49" i="79"/>
  <c r="AA49" i="79"/>
  <c r="Z49" i="79"/>
  <c r="N49" i="79"/>
  <c r="M49" i="79"/>
  <c r="L49" i="79"/>
  <c r="I49" i="79"/>
  <c r="AB48" i="79"/>
  <c r="AA48" i="79"/>
  <c r="Z48" i="79"/>
  <c r="N48" i="79"/>
  <c r="M48" i="79"/>
  <c r="L48" i="79"/>
  <c r="S48" i="79"/>
  <c r="I48" i="79"/>
  <c r="AB47" i="79"/>
  <c r="AA47" i="79"/>
  <c r="Z47" i="79"/>
  <c r="N47" i="79"/>
  <c r="M47" i="79"/>
  <c r="L47" i="79"/>
  <c r="I47" i="79"/>
  <c r="AD47" i="79"/>
  <c r="AB46" i="79"/>
  <c r="AA46" i="79"/>
  <c r="Z46" i="79"/>
  <c r="N46" i="79"/>
  <c r="U46" i="79"/>
  <c r="M46" i="79"/>
  <c r="L46" i="79"/>
  <c r="I46" i="79"/>
  <c r="AB45" i="79"/>
  <c r="AA45" i="79"/>
  <c r="Z45" i="79"/>
  <c r="N45" i="79"/>
  <c r="M45" i="79"/>
  <c r="T40" i="79"/>
  <c r="W40" i="79"/>
  <c r="L45" i="79"/>
  <c r="I45" i="79"/>
  <c r="AB39" i="79"/>
  <c r="AA39" i="79"/>
  <c r="AA31" i="79"/>
  <c r="AD31" i="79"/>
  <c r="Z39" i="79"/>
  <c r="N39" i="79"/>
  <c r="M39" i="79"/>
  <c r="L39" i="79"/>
  <c r="I39" i="79"/>
  <c r="N31"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N23" i="79"/>
  <c r="U23" i="79"/>
  <c r="M23" i="79"/>
  <c r="L23" i="79"/>
  <c r="S23" i="79"/>
  <c r="K23" i="79"/>
  <c r="R23" i="79"/>
  <c r="I23" i="79"/>
  <c r="AC22" i="79"/>
  <c r="AB22" i="79"/>
  <c r="AA22" i="79"/>
  <c r="AD22" i="79"/>
  <c r="Z22" i="79"/>
  <c r="Y22" i="79"/>
  <c r="O22" i="79"/>
  <c r="N22" i="79"/>
  <c r="M22" i="79"/>
  <c r="T22" i="79"/>
  <c r="W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Z3" i="79"/>
  <c r="Y11" i="79"/>
  <c r="O11" i="79"/>
  <c r="N11" i="79"/>
  <c r="M11" i="79"/>
  <c r="L11" i="79"/>
  <c r="K11" i="79"/>
  <c r="I11"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S37" i="79"/>
  <c r="AG37" i="79"/>
  <c r="S36" i="79"/>
  <c r="AG36" i="79"/>
  <c r="M31" i="79"/>
  <c r="P31" i="79"/>
  <c r="T36" i="79"/>
  <c r="T37" i="79"/>
  <c r="U37" i="79"/>
  <c r="AI37" i="79"/>
  <c r="U36" i="79"/>
  <c r="AI36" i="79"/>
  <c r="R18" i="79"/>
  <c r="T20" i="79"/>
  <c r="W20" i="79"/>
  <c r="T9" i="79"/>
  <c r="T8" i="79"/>
  <c r="V18" i="79"/>
  <c r="U22" i="79"/>
  <c r="U9" i="79"/>
  <c r="AI9" i="79"/>
  <c r="U8" i="79"/>
  <c r="AI8" i="79"/>
  <c r="S9" i="79"/>
  <c r="AG9" i="79"/>
  <c r="S8" i="79"/>
  <c r="AG8" i="79"/>
  <c r="S19" i="79"/>
  <c r="R9" i="79"/>
  <c r="AF9" i="79"/>
  <c r="R8" i="79"/>
  <c r="AF8" i="79"/>
  <c r="V9" i="79"/>
  <c r="AJ9" i="79"/>
  <c r="V8" i="79"/>
  <c r="AJ8" i="79"/>
  <c r="R22" i="79"/>
  <c r="V22" i="79"/>
  <c r="S22" i="79"/>
  <c r="U10" i="79"/>
  <c r="S18" i="79"/>
  <c r="U20" i="79"/>
  <c r="U21" i="79"/>
  <c r="T31" i="79"/>
  <c r="W31" i="79"/>
  <c r="U40" i="79"/>
  <c r="AD46" i="79"/>
  <c r="S47" i="79"/>
  <c r="U49" i="79"/>
  <c r="AD50" i="79"/>
  <c r="AB3" i="79"/>
  <c r="U31" i="79"/>
  <c r="U38" i="79"/>
  <c r="U48" i="79"/>
  <c r="AD49" i="79"/>
  <c r="S50" i="79"/>
  <c r="L3" i="79"/>
  <c r="Y3" i="79"/>
  <c r="AC3" i="79"/>
  <c r="S21" i="79"/>
  <c r="AD39" i="79"/>
  <c r="S40" i="79"/>
  <c r="T46" i="79"/>
  <c r="W46" i="79"/>
  <c r="U47" i="79"/>
  <c r="AD48" i="79"/>
  <c r="S49" i="79"/>
  <c r="V3" i="79"/>
  <c r="L31" i="79"/>
  <c r="T39" i="79"/>
  <c r="T38" i="79"/>
  <c r="W38" i="79"/>
  <c r="N3" i="79"/>
  <c r="K3" i="79"/>
  <c r="R10" i="79"/>
  <c r="O3" i="79"/>
  <c r="V10" i="79"/>
  <c r="T18" i="79"/>
  <c r="W18" i="79"/>
  <c r="U19" i="79"/>
  <c r="R20" i="79"/>
  <c r="V20" i="79"/>
  <c r="R21" i="79"/>
  <c r="V21" i="79"/>
  <c r="S3" i="79"/>
  <c r="S10" i="79"/>
  <c r="U18" i="79"/>
  <c r="R19" i="79"/>
  <c r="V19" i="79"/>
  <c r="P11" i="79"/>
  <c r="T10" i="79"/>
  <c r="W10" i="79"/>
  <c r="U3" i="79"/>
  <c r="S39" i="79"/>
  <c r="M3" i="79"/>
  <c r="P3" i="79"/>
  <c r="T3" i="79"/>
  <c r="W3" i="79"/>
  <c r="U39" i="79"/>
  <c r="AD45" i="79"/>
  <c r="T44" i="79"/>
  <c r="W44" i="79"/>
  <c r="T42" i="79"/>
  <c r="T45" i="79"/>
  <c r="W45" i="79"/>
  <c r="T43" i="79"/>
  <c r="W43" i="79"/>
  <c r="T41" i="79"/>
  <c r="W41" i="79"/>
  <c r="S46" i="79"/>
  <c r="T47" i="79"/>
  <c r="W47" i="79"/>
  <c r="T49" i="79"/>
  <c r="W49" i="79"/>
  <c r="T51" i="79"/>
  <c r="W51" i="79"/>
  <c r="S45" i="79"/>
  <c r="S43" i="79"/>
  <c r="S44" i="79"/>
  <c r="S42" i="79"/>
  <c r="S41" i="79"/>
  <c r="U45" i="79"/>
  <c r="U43" i="79"/>
  <c r="U44" i="79"/>
  <c r="U42" i="79"/>
  <c r="U41" i="79"/>
  <c r="T48" i="79"/>
  <c r="W48" i="79"/>
  <c r="T50" i="79"/>
  <c r="W50" i="79"/>
  <c r="S13" i="79"/>
  <c r="S16" i="79"/>
  <c r="S17" i="79"/>
  <c r="S12" i="79"/>
  <c r="U13" i="79"/>
  <c r="U16" i="79"/>
  <c r="U17" i="79"/>
  <c r="U12" i="79"/>
  <c r="P21" i="79"/>
  <c r="T21" i="79"/>
  <c r="W21" i="79"/>
  <c r="R13" i="79"/>
  <c r="R16" i="79"/>
  <c r="R17" i="79"/>
  <c r="R12" i="79"/>
  <c r="T13" i="79"/>
  <c r="W13" i="79"/>
  <c r="T16" i="79"/>
  <c r="W16" i="79"/>
  <c r="T17" i="79"/>
  <c r="W17" i="79"/>
  <c r="T12" i="79"/>
  <c r="W12" i="79"/>
  <c r="V13" i="79"/>
  <c r="V16" i="79"/>
  <c r="V17" i="79"/>
  <c r="V12" i="79"/>
  <c r="P19" i="79"/>
  <c r="T19" i="79"/>
  <c r="W19" i="79"/>
  <c r="P23" i="79"/>
  <c r="T23" i="79"/>
  <c r="W23" i="79"/>
  <c r="AA3" i="79"/>
  <c r="AD3" i="79"/>
  <c r="W42" i="79"/>
  <c r="W39" i="79"/>
  <c r="AB31" i="79"/>
  <c r="R14" i="79"/>
  <c r="R11" i="79"/>
  <c r="R15" i="79"/>
  <c r="P17" i="79"/>
  <c r="T15" i="79"/>
  <c r="W15" i="79"/>
  <c r="T14" i="79"/>
  <c r="W14" i="79"/>
  <c r="T11" i="79"/>
  <c r="W11" i="79"/>
  <c r="V14" i="79"/>
  <c r="V11" i="79"/>
  <c r="V15" i="79"/>
  <c r="S15" i="79"/>
  <c r="S11" i="79"/>
  <c r="S14" i="79"/>
  <c r="U15" i="79"/>
  <c r="U11" i="79"/>
  <c r="U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R25" i="77"/>
  <c r="D29" i="77"/>
  <c r="D32" i="77"/>
  <c r="E23" i="77"/>
  <c r="D26" i="77"/>
  <c r="C2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N39" i="71"/>
  <c r="X39" i="71"/>
  <c r="Q38" i="71"/>
  <c r="AB38" i="71"/>
  <c r="P38" i="71"/>
  <c r="O38" i="71"/>
  <c r="Y38" i="71"/>
  <c r="Z38" i="71"/>
  <c r="N38" i="71"/>
  <c r="F38" i="71"/>
  <c r="F39" i="71"/>
  <c r="F40" i="71"/>
  <c r="V40" i="71"/>
  <c r="Q37" i="71"/>
  <c r="AB37" i="71"/>
  <c r="P37" i="71"/>
  <c r="AA36" i="71"/>
  <c r="O37" i="71"/>
  <c r="N37" i="71"/>
  <c r="B38" i="71"/>
  <c r="D37" i="71"/>
  <c r="Q36" i="71"/>
  <c r="AB36" i="71"/>
  <c r="P36" i="71"/>
  <c r="O36" i="71"/>
  <c r="N36" i="71"/>
  <c r="Q35" i="71"/>
  <c r="AB31" i="71"/>
  <c r="AB35" i="71"/>
  <c r="P35" i="71"/>
  <c r="O35" i="71"/>
  <c r="Y35" i="71"/>
  <c r="Z35" i="71"/>
  <c r="N35" i="71"/>
  <c r="Q34" i="71"/>
  <c r="AB34" i="71"/>
  <c r="P34" i="71"/>
  <c r="AA34" i="71"/>
  <c r="O34" i="71"/>
  <c r="N34" i="71"/>
  <c r="X33" i="71"/>
  <c r="F36" i="71"/>
  <c r="V36" i="71"/>
  <c r="Q33" i="71"/>
  <c r="F34" i="71"/>
  <c r="F35" i="71"/>
  <c r="P33" i="71"/>
  <c r="O33" i="71"/>
  <c r="N33" i="71"/>
  <c r="D33" i="71"/>
  <c r="Q32" i="71"/>
  <c r="AB32" i="71"/>
  <c r="P32" i="71"/>
  <c r="O32" i="71"/>
  <c r="N32" i="71"/>
  <c r="X32" i="71"/>
  <c r="Q31" i="71"/>
  <c r="P31" i="71"/>
  <c r="O31" i="71"/>
  <c r="N31" i="71"/>
  <c r="X28" i="71"/>
  <c r="Q30" i="71"/>
  <c r="P30" i="71"/>
  <c r="O30" i="71"/>
  <c r="Y30" i="71"/>
  <c r="Z30" i="71"/>
  <c r="N30" i="71"/>
  <c r="Q29" i="71"/>
  <c r="F30" i="71"/>
  <c r="F31" i="71"/>
  <c r="F32" i="71"/>
  <c r="V32" i="71"/>
  <c r="P29" i="71"/>
  <c r="O29" i="71"/>
  <c r="N29" i="71"/>
  <c r="D29" i="71"/>
  <c r="O28" i="71"/>
  <c r="N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c r="C52" i="37"/>
  <c r="D52" i="37"/>
  <c r="E15" i="4"/>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N108" i="3"/>
  <c r="BM108" i="3"/>
  <c r="BL108" i="3"/>
  <c r="BK108" i="3"/>
  <c r="BJ108" i="3"/>
  <c r="BI108" i="3"/>
  <c r="BH108" i="3"/>
  <c r="BG108" i="3"/>
  <c r="BF108" i="3"/>
  <c r="BE108" i="3"/>
  <c r="BD108" i="3"/>
  <c r="BC108" i="3"/>
  <c r="BA108" i="3"/>
  <c r="AZ108" i="3"/>
  <c r="BB108" i="3"/>
  <c r="AX108" i="3"/>
  <c r="AW108" i="3"/>
  <c r="AV108" i="3"/>
  <c r="AC108" i="3"/>
  <c r="H108" i="3"/>
  <c r="G108" i="3"/>
  <c r="BT107" i="3"/>
  <c r="BS107" i="3"/>
  <c r="BR107" i="3"/>
  <c r="BQ107" i="3"/>
  <c r="BP107" i="3"/>
  <c r="BO107" i="3"/>
  <c r="BN107" i="3"/>
  <c r="BL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L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L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L100" i="3"/>
  <c r="BK100" i="3"/>
  <c r="BJ100" i="3"/>
  <c r="BI100" i="3"/>
  <c r="BH100" i="3"/>
  <c r="BG100" i="3"/>
  <c r="BF100" i="3"/>
  <c r="BE100" i="3"/>
  <c r="BD100" i="3"/>
  <c r="BC100" i="3"/>
  <c r="BA100" i="3"/>
  <c r="AZ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L84" i="3"/>
  <c r="BM84" i="3"/>
  <c r="BK84" i="3"/>
  <c r="BJ84" i="3"/>
  <c r="BI84" i="3"/>
  <c r="BH84" i="3"/>
  <c r="BG84" i="3"/>
  <c r="BF84" i="3"/>
  <c r="BE84" i="3"/>
  <c r="BD84" i="3"/>
  <c r="BC84" i="3"/>
  <c r="BB84" i="3"/>
  <c r="BA84" i="3"/>
  <c r="AX84" i="3"/>
  <c r="AW84" i="3"/>
  <c r="AV84" i="3"/>
  <c r="AC84" i="3"/>
  <c r="H84" i="3"/>
  <c r="G84" i="3"/>
  <c r="BT83" i="3"/>
  <c r="BS83" i="3"/>
  <c r="BR83" i="3"/>
  <c r="BQ83" i="3"/>
  <c r="BP83" i="3"/>
  <c r="BO83" i="3"/>
  <c r="BL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L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L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L71" i="3"/>
  <c r="BK71" i="3"/>
  <c r="BJ71" i="3"/>
  <c r="BI71" i="3"/>
  <c r="BH71" i="3"/>
  <c r="BG71" i="3"/>
  <c r="BF71" i="3"/>
  <c r="BE71" i="3"/>
  <c r="BD71" i="3"/>
  <c r="BC71" i="3"/>
  <c r="BA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L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L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G64" i="3"/>
  <c r="H64" i="3"/>
  <c r="BT63" i="3"/>
  <c r="BS63" i="3"/>
  <c r="BR63" i="3"/>
  <c r="BQ63" i="3"/>
  <c r="BP63" i="3"/>
  <c r="BO63" i="3"/>
  <c r="BN63" i="3"/>
  <c r="BM63" i="3"/>
  <c r="BL63" i="3"/>
  <c r="BK63" i="3"/>
  <c r="BJ63" i="3"/>
  <c r="BI63" i="3"/>
  <c r="BH63" i="3"/>
  <c r="BG63" i="3"/>
  <c r="BF63" i="3"/>
  <c r="BE63" i="3"/>
  <c r="BD63" i="3"/>
  <c r="BC63" i="3"/>
  <c r="BA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L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L60" i="3"/>
  <c r="BM60" i="3"/>
  <c r="BK60" i="3"/>
  <c r="BJ60" i="3"/>
  <c r="BI60" i="3"/>
  <c r="BH60" i="3"/>
  <c r="BG60" i="3"/>
  <c r="BF60" i="3"/>
  <c r="BE60" i="3"/>
  <c r="BD60" i="3"/>
  <c r="BC60" i="3"/>
  <c r="BB60" i="3"/>
  <c r="BA60" i="3"/>
  <c r="AX60" i="3"/>
  <c r="AW60" i="3"/>
  <c r="AV60" i="3"/>
  <c r="AC60" i="3"/>
  <c r="G60" i="3"/>
  <c r="H60" i="3"/>
  <c r="BT59" i="3"/>
  <c r="BS59" i="3"/>
  <c r="BR59" i="3"/>
  <c r="BQ59" i="3"/>
  <c r="BP59" i="3"/>
  <c r="BO59" i="3"/>
  <c r="BN59" i="3"/>
  <c r="BM59" i="3"/>
  <c r="BL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L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L57" i="3"/>
  <c r="BK57" i="3"/>
  <c r="BJ57" i="3"/>
  <c r="BI57" i="3"/>
  <c r="BH57" i="3"/>
  <c r="BG57" i="3"/>
  <c r="BF57" i="3"/>
  <c r="BE57" i="3"/>
  <c r="BD57" i="3"/>
  <c r="BC57" i="3"/>
  <c r="BA57" i="3"/>
  <c r="AZ57" i="3"/>
  <c r="BB57" i="3"/>
  <c r="AX57" i="3"/>
  <c r="AW57" i="3"/>
  <c r="AV57" i="3"/>
  <c r="AC57" i="3"/>
  <c r="H57" i="3"/>
  <c r="G57" i="3"/>
  <c r="BT56" i="3"/>
  <c r="BS56" i="3"/>
  <c r="BR56" i="3"/>
  <c r="BQ56" i="3"/>
  <c r="BP56" i="3"/>
  <c r="BO56" i="3"/>
  <c r="BN56" i="3"/>
  <c r="BL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L54" i="3"/>
  <c r="BK54" i="3"/>
  <c r="BJ54" i="3"/>
  <c r="BI54" i="3"/>
  <c r="BH54" i="3"/>
  <c r="BG54" i="3"/>
  <c r="BF54" i="3"/>
  <c r="BE54" i="3"/>
  <c r="BD54" i="3"/>
  <c r="BC54" i="3"/>
  <c r="BA54" i="3"/>
  <c r="BB54" i="3"/>
  <c r="AX54" i="3"/>
  <c r="AW54" i="3"/>
  <c r="AV54" i="3"/>
  <c r="AC54" i="3"/>
  <c r="H54" i="3"/>
  <c r="G54" i="3"/>
  <c r="BT53" i="3"/>
  <c r="BS53" i="3"/>
  <c r="BR53" i="3"/>
  <c r="BQ53" i="3"/>
  <c r="BP53" i="3"/>
  <c r="BO53" i="3"/>
  <c r="BN53" i="3"/>
  <c r="BL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G52" i="3"/>
  <c r="H52" i="3"/>
  <c r="BT51" i="3"/>
  <c r="BS51" i="3"/>
  <c r="BR51" i="3"/>
  <c r="BQ51" i="3"/>
  <c r="BP51" i="3"/>
  <c r="BO51" i="3"/>
  <c r="BN51" i="3"/>
  <c r="BM51" i="3"/>
  <c r="BL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L49" i="3"/>
  <c r="BK49" i="3"/>
  <c r="BJ49" i="3"/>
  <c r="BI49" i="3"/>
  <c r="BH49" i="3"/>
  <c r="BG49" i="3"/>
  <c r="BF49" i="3"/>
  <c r="BE49" i="3"/>
  <c r="BD49" i="3"/>
  <c r="BC49" i="3"/>
  <c r="BA49" i="3"/>
  <c r="AZ49" i="3"/>
  <c r="BB49" i="3"/>
  <c r="AX49" i="3"/>
  <c r="AW49" i="3"/>
  <c r="AV49" i="3"/>
  <c r="AC49" i="3"/>
  <c r="H49" i="3"/>
  <c r="G49" i="3"/>
  <c r="BT48" i="3"/>
  <c r="BS48" i="3"/>
  <c r="BR48" i="3"/>
  <c r="BQ48" i="3"/>
  <c r="BP48" i="3"/>
  <c r="BO48" i="3"/>
  <c r="BN48" i="3"/>
  <c r="BL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L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L38" i="3"/>
  <c r="AZ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A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L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L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L27" i="3"/>
  <c r="AZ27" i="3"/>
  <c r="BM27" i="3"/>
  <c r="BK27" i="3"/>
  <c r="BJ27" i="3"/>
  <c r="BI27" i="3"/>
  <c r="BH27" i="3"/>
  <c r="BG27" i="3"/>
  <c r="BF27" i="3"/>
  <c r="BE27" i="3"/>
  <c r="BD27" i="3"/>
  <c r="BC27" i="3"/>
  <c r="BB27" i="3"/>
  <c r="BA27" i="3"/>
  <c r="AX27" i="3"/>
  <c r="AW27" i="3"/>
  <c r="AV27" i="3"/>
  <c r="AC27" i="3"/>
  <c r="G27" i="3"/>
  <c r="H27" i="3"/>
  <c r="BT26" i="3"/>
  <c r="BS26" i="3"/>
  <c r="BR26" i="3"/>
  <c r="BQ26" i="3"/>
  <c r="BP26" i="3"/>
  <c r="BO26" i="3"/>
  <c r="BN26" i="3"/>
  <c r="BM26" i="3"/>
  <c r="BK26" i="3"/>
  <c r="BJ26" i="3"/>
  <c r="BI26" i="3"/>
  <c r="BH26" i="3"/>
  <c r="BG26" i="3"/>
  <c r="BF26" i="3"/>
  <c r="BE26" i="3"/>
  <c r="BD26" i="3"/>
  <c r="BC26" i="3"/>
  <c r="BA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A25" i="3"/>
  <c r="AZ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L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L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c r="AZ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c r="AZ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L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BC122" i="3"/>
  <c r="BB122" i="3"/>
  <c r="AZ122" i="3"/>
  <c r="AX122" i="3"/>
  <c r="AW122" i="3"/>
  <c r="AV122" i="3"/>
  <c r="AC122" i="3"/>
  <c r="H122" i="3"/>
  <c r="BT121" i="3"/>
  <c r="BS121" i="3"/>
  <c r="BR121" i="3"/>
  <c r="BQ121" i="3"/>
  <c r="BP121" i="3"/>
  <c r="BO121" i="3"/>
  <c r="BL121" i="3"/>
  <c r="BN121" i="3"/>
  <c r="BM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L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BC298" i="3"/>
  <c r="BB298" i="3"/>
  <c r="AZ298" i="3"/>
  <c r="AX298" i="3"/>
  <c r="AW298" i="3"/>
  <c r="AV298" i="3"/>
  <c r="AC298" i="3"/>
  <c r="H298" i="3"/>
  <c r="BT297" i="3"/>
  <c r="BS297" i="3"/>
  <c r="BR297" i="3"/>
  <c r="BQ297" i="3"/>
  <c r="BP297" i="3"/>
  <c r="BO297" i="3"/>
  <c r="BL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L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L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c r="BN282" i="3"/>
  <c r="BM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BC278" i="3"/>
  <c r="BB278" i="3"/>
  <c r="AZ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c r="AZ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c r="AZ262" i="3"/>
  <c r="BC262" i="3"/>
  <c r="BB262" i="3"/>
  <c r="AX262" i="3"/>
  <c r="AW262" i="3"/>
  <c r="AV262" i="3"/>
  <c r="AC262" i="3"/>
  <c r="H262" i="3"/>
  <c r="G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L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L244" i="3"/>
  <c r="BN244" i="3"/>
  <c r="BM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BC242" i="3"/>
  <c r="BB242" i="3"/>
  <c r="AZ242" i="3"/>
  <c r="AX242" i="3"/>
  <c r="AW242" i="3"/>
  <c r="AV242" i="3"/>
  <c r="AC242" i="3"/>
  <c r="H242" i="3"/>
  <c r="BT241" i="3"/>
  <c r="BS241" i="3"/>
  <c r="BR241" i="3"/>
  <c r="BQ241" i="3"/>
  <c r="BP241" i="3"/>
  <c r="BO241" i="3"/>
  <c r="BL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BC230" i="3"/>
  <c r="BB230" i="3"/>
  <c r="AZ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BC219" i="3"/>
  <c r="BB219" i="3"/>
  <c r="AZ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c r="BC211" i="3"/>
  <c r="BB211" i="3"/>
  <c r="AZ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L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L483" i="3"/>
  <c r="AZ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L471" i="3"/>
  <c r="BM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G469" i="3"/>
  <c r="H469" i="3"/>
  <c r="BT468" i="3"/>
  <c r="BS468" i="3"/>
  <c r="BR468" i="3"/>
  <c r="BQ468" i="3"/>
  <c r="BP468" i="3"/>
  <c r="BO468" i="3"/>
  <c r="BL468" i="3"/>
  <c r="BN468" i="3"/>
  <c r="BM468" i="3"/>
  <c r="BK468" i="3"/>
  <c r="BJ468" i="3"/>
  <c r="BI468" i="3"/>
  <c r="BH468" i="3"/>
  <c r="BG468" i="3"/>
  <c r="BF468" i="3"/>
  <c r="BE468" i="3"/>
  <c r="BD468" i="3"/>
  <c r="BC468" i="3"/>
  <c r="BA468" i="3"/>
  <c r="BB468" i="3"/>
  <c r="AX468" i="3"/>
  <c r="AW468" i="3"/>
  <c r="AV468" i="3"/>
  <c r="AC468" i="3"/>
  <c r="H468" i="3"/>
  <c r="G468" i="3"/>
  <c r="BT467" i="3"/>
  <c r="BS467" i="3"/>
  <c r="BR467" i="3"/>
  <c r="BQ467" i="3"/>
  <c r="BP467" i="3"/>
  <c r="BO467" i="3"/>
  <c r="BN467" i="3"/>
  <c r="BL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G465" i="3"/>
  <c r="BT464" i="3"/>
  <c r="BS464" i="3"/>
  <c r="BR464" i="3"/>
  <c r="BQ464" i="3"/>
  <c r="BP464" i="3"/>
  <c r="BO464" i="3"/>
  <c r="BN464" i="3"/>
  <c r="BL464" i="3"/>
  <c r="BM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G462" i="3"/>
  <c r="H462" i="3"/>
  <c r="BT461" i="3"/>
  <c r="BS461" i="3"/>
  <c r="BR461" i="3"/>
  <c r="BQ461" i="3"/>
  <c r="BP461" i="3"/>
  <c r="BO461" i="3"/>
  <c r="BL461" i="3"/>
  <c r="BN461" i="3"/>
  <c r="BM461" i="3"/>
  <c r="BK461" i="3"/>
  <c r="BJ461" i="3"/>
  <c r="BI461" i="3"/>
  <c r="BH461" i="3"/>
  <c r="BG461" i="3"/>
  <c r="BF461" i="3"/>
  <c r="BE461" i="3"/>
  <c r="BD461" i="3"/>
  <c r="BC461" i="3"/>
  <c r="BA461" i="3"/>
  <c r="AZ461" i="3"/>
  <c r="BB461" i="3"/>
  <c r="AX461" i="3"/>
  <c r="AW461" i="3"/>
  <c r="AV461" i="3"/>
  <c r="AC461" i="3"/>
  <c r="H461" i="3"/>
  <c r="G461" i="3"/>
  <c r="BT460" i="3"/>
  <c r="BS460" i="3"/>
  <c r="BR460" i="3"/>
  <c r="BQ460" i="3"/>
  <c r="BP460" i="3"/>
  <c r="BO460" i="3"/>
  <c r="BN460" i="3"/>
  <c r="BL460" i="3"/>
  <c r="BM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G458" i="3"/>
  <c r="H458" i="3"/>
  <c r="BT457" i="3"/>
  <c r="BS457" i="3"/>
  <c r="BR457" i="3"/>
  <c r="BQ457" i="3"/>
  <c r="BP457" i="3"/>
  <c r="BO457" i="3"/>
  <c r="BL457" i="3"/>
  <c r="BN457" i="3"/>
  <c r="BM457" i="3"/>
  <c r="BK457" i="3"/>
  <c r="BJ457" i="3"/>
  <c r="BI457" i="3"/>
  <c r="BH457" i="3"/>
  <c r="BG457" i="3"/>
  <c r="BF457" i="3"/>
  <c r="BE457" i="3"/>
  <c r="BD457" i="3"/>
  <c r="BC457" i="3"/>
  <c r="BA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c r="AZ455" i="3"/>
  <c r="BC455" i="3"/>
  <c r="BB455" i="3"/>
  <c r="AX455" i="3"/>
  <c r="AW455" i="3"/>
  <c r="AV455" i="3"/>
  <c r="AC455" i="3"/>
  <c r="G455" i="3"/>
  <c r="H455" i="3"/>
  <c r="BT454" i="3"/>
  <c r="BS454" i="3"/>
  <c r="BR454" i="3"/>
  <c r="BQ454" i="3"/>
  <c r="BP454" i="3"/>
  <c r="BO454" i="3"/>
  <c r="BL454" i="3"/>
  <c r="BN454" i="3"/>
  <c r="BM454" i="3"/>
  <c r="BK454" i="3"/>
  <c r="BJ454" i="3"/>
  <c r="BI454" i="3"/>
  <c r="BH454" i="3"/>
  <c r="BG454" i="3"/>
  <c r="BF454" i="3"/>
  <c r="BE454" i="3"/>
  <c r="BD454" i="3"/>
  <c r="BA454" i="3"/>
  <c r="AZ454" i="3"/>
  <c r="BC454" i="3"/>
  <c r="BB454" i="3"/>
  <c r="AX454" i="3"/>
  <c r="AW454" i="3"/>
  <c r="AV454" i="3"/>
  <c r="AC454" i="3"/>
  <c r="H454" i="3"/>
  <c r="G454" i="3"/>
  <c r="BT453" i="3"/>
  <c r="BS453" i="3"/>
  <c r="BR453" i="3"/>
  <c r="BQ453" i="3"/>
  <c r="BP453" i="3"/>
  <c r="BO453" i="3"/>
  <c r="BN453" i="3"/>
  <c r="BL453" i="3"/>
  <c r="BM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A450" i="3"/>
  <c r="BC450" i="3"/>
  <c r="BB450" i="3"/>
  <c r="AX450" i="3"/>
  <c r="AW450" i="3"/>
  <c r="AV450" i="3"/>
  <c r="AC450" i="3"/>
  <c r="H450" i="3"/>
  <c r="G450" i="3"/>
  <c r="BT449" i="3"/>
  <c r="BS449" i="3"/>
  <c r="BR449" i="3"/>
  <c r="BQ449" i="3"/>
  <c r="BP449" i="3"/>
  <c r="BO449" i="3"/>
  <c r="BN449" i="3"/>
  <c r="BL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c r="AZ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A446" i="3"/>
  <c r="BC446" i="3"/>
  <c r="BB446" i="3"/>
  <c r="AX446" i="3"/>
  <c r="AW446" i="3"/>
  <c r="AV446" i="3"/>
  <c r="AC446" i="3"/>
  <c r="H446" i="3"/>
  <c r="G446" i="3"/>
  <c r="BT445" i="3"/>
  <c r="BS445" i="3"/>
  <c r="BR445" i="3"/>
  <c r="BQ445" i="3"/>
  <c r="BP445" i="3"/>
  <c r="BO445" i="3"/>
  <c r="BN445" i="3"/>
  <c r="BL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A442" i="3"/>
  <c r="BC442" i="3"/>
  <c r="BB442" i="3"/>
  <c r="AX442" i="3"/>
  <c r="AW442" i="3"/>
  <c r="AV442" i="3"/>
  <c r="AC442" i="3"/>
  <c r="H442" i="3"/>
  <c r="G442" i="3"/>
  <c r="BT441" i="3"/>
  <c r="BS441" i="3"/>
  <c r="BR441" i="3"/>
  <c r="BQ441" i="3"/>
  <c r="BP441" i="3"/>
  <c r="BO441" i="3"/>
  <c r="BN441" i="3"/>
  <c r="BL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A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L436" i="3"/>
  <c r="BN436" i="3"/>
  <c r="BM436" i="3"/>
  <c r="BK436" i="3"/>
  <c r="BJ436" i="3"/>
  <c r="BI436" i="3"/>
  <c r="BH436" i="3"/>
  <c r="BG436" i="3"/>
  <c r="BF436" i="3"/>
  <c r="BE436" i="3"/>
  <c r="BD436" i="3"/>
  <c r="BC436" i="3"/>
  <c r="BA436" i="3"/>
  <c r="BB436" i="3"/>
  <c r="AX436" i="3"/>
  <c r="AW436" i="3"/>
  <c r="AV436" i="3"/>
  <c r="AC436" i="3"/>
  <c r="H436" i="3"/>
  <c r="G436" i="3"/>
  <c r="BT435" i="3"/>
  <c r="BS435" i="3"/>
  <c r="BR435" i="3"/>
  <c r="BQ435" i="3"/>
  <c r="BP435" i="3"/>
  <c r="BO435" i="3"/>
  <c r="BN435" i="3"/>
  <c r="BL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L432" i="3"/>
  <c r="BM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c r="AZ430" i="3"/>
  <c r="BC430" i="3"/>
  <c r="BB430" i="3"/>
  <c r="AX430" i="3"/>
  <c r="AW430" i="3"/>
  <c r="AV430" i="3"/>
  <c r="AC430" i="3"/>
  <c r="G430" i="3"/>
  <c r="H430" i="3"/>
  <c r="BT429" i="3"/>
  <c r="BS429" i="3"/>
  <c r="BR429" i="3"/>
  <c r="BQ429" i="3"/>
  <c r="BP429" i="3"/>
  <c r="BO429" i="3"/>
  <c r="BL429" i="3"/>
  <c r="BN429" i="3"/>
  <c r="BM429" i="3"/>
  <c r="BK429" i="3"/>
  <c r="BJ429" i="3"/>
  <c r="BI429" i="3"/>
  <c r="BH429" i="3"/>
  <c r="BG429" i="3"/>
  <c r="BF429" i="3"/>
  <c r="BE429" i="3"/>
  <c r="BD429" i="3"/>
  <c r="BC429" i="3"/>
  <c r="BA429" i="3"/>
  <c r="AZ429" i="3"/>
  <c r="BB429" i="3"/>
  <c r="AX429" i="3"/>
  <c r="AW429" i="3"/>
  <c r="AV429" i="3"/>
  <c r="AC429" i="3"/>
  <c r="H429" i="3"/>
  <c r="G429" i="3"/>
  <c r="BT428" i="3"/>
  <c r="BS428" i="3"/>
  <c r="BR428" i="3"/>
  <c r="BQ428" i="3"/>
  <c r="BP428" i="3"/>
  <c r="BO428" i="3"/>
  <c r="BN428" i="3"/>
  <c r="BL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G427" i="3"/>
  <c r="H427" i="3"/>
  <c r="BT426" i="3"/>
  <c r="BS426" i="3"/>
  <c r="BR426" i="3"/>
  <c r="BQ426" i="3"/>
  <c r="BP426" i="3"/>
  <c r="BO426" i="3"/>
  <c r="BL426" i="3"/>
  <c r="BN426" i="3"/>
  <c r="BM426" i="3"/>
  <c r="BK426" i="3"/>
  <c r="BJ426" i="3"/>
  <c r="BI426" i="3"/>
  <c r="BH426" i="3"/>
  <c r="BG426" i="3"/>
  <c r="BF426" i="3"/>
  <c r="BE426" i="3"/>
  <c r="BD426" i="3"/>
  <c r="BC426" i="3"/>
  <c r="BA426" i="3"/>
  <c r="BB426" i="3"/>
  <c r="AX426" i="3"/>
  <c r="AW426" i="3"/>
  <c r="AV426" i="3"/>
  <c r="AC426" i="3"/>
  <c r="H426" i="3"/>
  <c r="G426" i="3"/>
  <c r="BT425" i="3"/>
  <c r="BS425" i="3"/>
  <c r="BR425" i="3"/>
  <c r="BQ425" i="3"/>
  <c r="BP425" i="3"/>
  <c r="BO425" i="3"/>
  <c r="BN425" i="3"/>
  <c r="BL425" i="3"/>
  <c r="BM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G423" i="3"/>
  <c r="H423" i="3"/>
  <c r="BT422" i="3"/>
  <c r="BS422" i="3"/>
  <c r="BR422" i="3"/>
  <c r="BQ422" i="3"/>
  <c r="BP422" i="3"/>
  <c r="BO422" i="3"/>
  <c r="BL422" i="3"/>
  <c r="BN422" i="3"/>
  <c r="BM422" i="3"/>
  <c r="BK422" i="3"/>
  <c r="BJ422" i="3"/>
  <c r="BI422" i="3"/>
  <c r="BH422" i="3"/>
  <c r="BG422" i="3"/>
  <c r="BF422" i="3"/>
  <c r="BE422" i="3"/>
  <c r="BD422" i="3"/>
  <c r="BA422" i="3"/>
  <c r="AZ422" i="3"/>
  <c r="BC422" i="3"/>
  <c r="BB422" i="3"/>
  <c r="AX422" i="3"/>
  <c r="AW422" i="3"/>
  <c r="AV422" i="3"/>
  <c r="AC422" i="3"/>
  <c r="H422" i="3"/>
  <c r="G422" i="3"/>
  <c r="BT421" i="3"/>
  <c r="BS421" i="3"/>
  <c r="BR421" i="3"/>
  <c r="BQ421" i="3"/>
  <c r="BP421" i="3"/>
  <c r="BO421" i="3"/>
  <c r="BN421" i="3"/>
  <c r="BL421" i="3"/>
  <c r="BM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L418" i="3"/>
  <c r="BN418" i="3"/>
  <c r="BM418" i="3"/>
  <c r="BK418" i="3"/>
  <c r="BJ418" i="3"/>
  <c r="BI418" i="3"/>
  <c r="BH418" i="3"/>
  <c r="BG418" i="3"/>
  <c r="BF418" i="3"/>
  <c r="BE418" i="3"/>
  <c r="BD418" i="3"/>
  <c r="BA418" i="3"/>
  <c r="AZ418" i="3"/>
  <c r="BC418" i="3"/>
  <c r="BB418" i="3"/>
  <c r="AX418" i="3"/>
  <c r="AW418" i="3"/>
  <c r="AV418" i="3"/>
  <c r="AC418" i="3"/>
  <c r="H418" i="3"/>
  <c r="G418" i="3"/>
  <c r="BT417" i="3"/>
  <c r="BS417" i="3"/>
  <c r="BR417" i="3"/>
  <c r="BQ417" i="3"/>
  <c r="BP417" i="3"/>
  <c r="BO417" i="3"/>
  <c r="BN417" i="3"/>
  <c r="BL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L411" i="3"/>
  <c r="BM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c r="AZ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A405" i="3"/>
  <c r="AZ405" i="3"/>
  <c r="BB405" i="3"/>
  <c r="AX405" i="3"/>
  <c r="AW405" i="3"/>
  <c r="AV405" i="3"/>
  <c r="AC405" i="3"/>
  <c r="H405" i="3"/>
  <c r="G405" i="3"/>
  <c r="BT404" i="3"/>
  <c r="BS404" i="3"/>
  <c r="BR404" i="3"/>
  <c r="BQ404" i="3"/>
  <c r="BP404" i="3"/>
  <c r="BO404" i="3"/>
  <c r="BN404" i="3"/>
  <c r="BL404" i="3"/>
  <c r="BM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G402" i="3"/>
  <c r="H402" i="3"/>
  <c r="BT401" i="3"/>
  <c r="BS401" i="3"/>
  <c r="BR401" i="3"/>
  <c r="BQ401" i="3"/>
  <c r="BP401" i="3"/>
  <c r="BO401" i="3"/>
  <c r="BL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L398" i="3"/>
  <c r="BN398" i="3"/>
  <c r="BM398" i="3"/>
  <c r="BK398" i="3"/>
  <c r="BJ398" i="3"/>
  <c r="BI398" i="3"/>
  <c r="BH398" i="3"/>
  <c r="BG398" i="3"/>
  <c r="BF398" i="3"/>
  <c r="BE398" i="3"/>
  <c r="BD398" i="3"/>
  <c r="BC398" i="3"/>
  <c r="BA398" i="3"/>
  <c r="AZ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L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c r="BL498" i="3"/>
  <c r="BL494" i="3"/>
  <c r="BL582" i="3"/>
  <c r="BL578" i="3"/>
  <c r="BL574" i="3"/>
  <c r="BL570" i="3"/>
  <c r="BL566" i="3"/>
  <c r="BL562" i="3"/>
  <c r="BL556" i="3"/>
  <c r="BL552" i="3"/>
  <c r="BL544" i="3"/>
  <c r="BL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AZ558" i="3"/>
  <c r="BA556" i="3"/>
  <c r="AZ556" i="3"/>
  <c r="BA554" i="3"/>
  <c r="AZ554" i="3"/>
  <c r="BA552" i="3"/>
  <c r="AZ552" i="3"/>
  <c r="BA548" i="3"/>
  <c r="AZ548" i="3"/>
  <c r="BA546" i="3"/>
  <c r="AZ546" i="3"/>
  <c r="BA544" i="3"/>
  <c r="AZ544" i="3"/>
  <c r="BA542" i="3"/>
  <c r="AZ542" i="3"/>
  <c r="BA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AZ579" i="3"/>
  <c r="BA577" i="3"/>
  <c r="BA575" i="3"/>
  <c r="AZ575" i="3"/>
  <c r="BA573" i="3"/>
  <c r="BA571" i="3"/>
  <c r="AZ571" i="3"/>
  <c r="BA569" i="3"/>
  <c r="BA567" i="3"/>
  <c r="BA565" i="3"/>
  <c r="BA563" i="3"/>
  <c r="BA561" i="3"/>
  <c r="BA559" i="3"/>
  <c r="BA555" i="3"/>
  <c r="BA553" i="3"/>
  <c r="BA549" i="3"/>
  <c r="BA547" i="3"/>
  <c r="BA545" i="3"/>
  <c r="BA543" i="3"/>
  <c r="BA541" i="3"/>
  <c r="BA539" i="3"/>
  <c r="BA537" i="3"/>
  <c r="AZ537" i="3"/>
  <c r="BA535" i="3"/>
  <c r="BA533" i="3"/>
  <c r="BA531" i="3"/>
  <c r="BA529" i="3"/>
  <c r="AZ529" i="3"/>
  <c r="BA527" i="3"/>
  <c r="BA525" i="3"/>
  <c r="BA523" i="3"/>
  <c r="BA519" i="3"/>
  <c r="BA517" i="3"/>
  <c r="BA515" i="3"/>
  <c r="BA513" i="3"/>
  <c r="AZ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AZ306" i="3"/>
  <c r="BA308" i="3"/>
  <c r="AZ308" i="3"/>
  <c r="BA309" i="3"/>
  <c r="AZ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AZ376" i="3"/>
  <c r="BL376" i="3"/>
  <c r="G377" i="3"/>
  <c r="BA378" i="3"/>
  <c r="AZ378" i="3"/>
  <c r="BL378" i="3"/>
  <c r="G379" i="3"/>
  <c r="BA380" i="3"/>
  <c r="G388" i="3"/>
  <c r="BL389" i="3"/>
  <c r="G390" i="3"/>
  <c r="BL391" i="3"/>
  <c r="BA393" i="3"/>
  <c r="BA394" i="3"/>
  <c r="AZ394" i="3"/>
  <c r="BL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AZ305" i="3"/>
  <c r="BL305" i="3"/>
  <c r="G306" i="3"/>
  <c r="G309" i="3"/>
  <c r="BL310" i="3"/>
  <c r="BA312" i="3"/>
  <c r="BA313" i="3"/>
  <c r="AZ313" i="3"/>
  <c r="BL313" i="3"/>
  <c r="G314" i="3"/>
  <c r="G317" i="3"/>
  <c r="BL318" i="3"/>
  <c r="BA320" i="3"/>
  <c r="AZ320" i="3"/>
  <c r="BA321" i="3"/>
  <c r="BL321" i="3"/>
  <c r="G322" i="3"/>
  <c r="G325" i="3"/>
  <c r="BL326" i="3"/>
  <c r="BA328" i="3"/>
  <c r="AZ328" i="3"/>
  <c r="BA329" i="3"/>
  <c r="AZ329" i="3"/>
  <c r="BL329" i="3"/>
  <c r="G330" i="3"/>
  <c r="G333" i="3"/>
  <c r="BL334" i="3"/>
  <c r="BA336" i="3"/>
  <c r="AZ336" i="3"/>
  <c r="BA337" i="3"/>
  <c r="AZ337" i="3"/>
  <c r="BL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AZ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A306"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3"/>
  <c r="A4" i="51"/>
  <c r="B6" i="72"/>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C76" i="67"/>
  <c r="F43" i="15"/>
  <c r="F8" i="15"/>
  <c r="J15" i="67"/>
  <c r="L48" i="15"/>
  <c r="F7" i="15"/>
  <c r="F13" i="15"/>
  <c r="F36" i="15"/>
  <c r="B13" i="76"/>
  <c r="F7" i="67"/>
  <c r="E2" i="69"/>
  <c r="M22" i="67"/>
  <c r="M29" i="15"/>
  <c r="F40" i="15"/>
  <c r="F13" i="67"/>
  <c r="B7" i="76"/>
  <c r="E2" i="68"/>
  <c r="F37" i="15"/>
  <c r="F6" i="15"/>
  <c r="M28" i="67"/>
  <c r="B12" i="76"/>
  <c r="M23" i="15"/>
  <c r="E12" i="76"/>
  <c r="F6" i="67"/>
  <c r="D35" i="9"/>
  <c r="M6" i="15"/>
  <c r="B10" i="76"/>
  <c r="F9" i="67"/>
  <c r="F43" i="67"/>
  <c r="D6" i="73"/>
  <c r="C19" i="9"/>
  <c r="AO13" i="1"/>
  <c r="E8" i="76"/>
  <c r="M23" i="67"/>
  <c r="E11" i="76"/>
  <c r="E13" i="76"/>
  <c r="M9" i="15"/>
  <c r="B8" i="76"/>
  <c r="M22" i="15"/>
  <c r="M8" i="15"/>
  <c r="D19" i="9"/>
  <c r="F6" i="73"/>
  <c r="M8" i="67"/>
  <c r="F42" i="15"/>
  <c r="F9" i="15"/>
  <c r="B9" i="76"/>
  <c r="M29" i="67"/>
  <c r="F36" i="67"/>
  <c r="D34" i="9"/>
  <c r="L47" i="67"/>
  <c r="M26" i="15"/>
  <c r="L48" i="67"/>
  <c r="F26" i="67"/>
  <c r="F3" i="73"/>
  <c r="B11" i="76"/>
  <c r="M24" i="15"/>
  <c r="F16" i="15"/>
  <c r="F7" i="73"/>
  <c r="L47" i="15"/>
  <c r="J15" i="15"/>
  <c r="M26" i="67"/>
  <c r="F40" i="67"/>
  <c r="F16" i="67"/>
  <c r="D20" i="9"/>
  <c r="M6" i="67"/>
  <c r="F42" i="67"/>
  <c r="F5" i="73"/>
  <c r="E10" i="76"/>
  <c r="F26" i="15"/>
  <c r="C20" i="9"/>
  <c r="M24" i="67"/>
  <c r="F37" i="67"/>
  <c r="F8" i="67"/>
  <c r="M28" i="15"/>
  <c r="F4" i="73"/>
  <c r="F20" i="31"/>
  <c r="M9" i="67"/>
  <c r="F38" i="15"/>
  <c r="C76" i="15"/>
  <c r="E7" i="76"/>
  <c r="E9" i="76"/>
  <c r="F38" i="67"/>
  <c r="G23" i="43"/>
  <c r="C23" i="43"/>
  <c r="C42" i="1"/>
  <c r="C24" i="12"/>
  <c r="C7" i="36"/>
  <c r="C46" i="36"/>
  <c r="D46" i="36"/>
  <c r="E46" i="36"/>
  <c r="F46" i="36"/>
  <c r="G46" i="36"/>
  <c r="H46" i="36"/>
  <c r="I46" i="36"/>
  <c r="M47" i="9"/>
  <c r="C7" i="39"/>
  <c r="C67" i="39"/>
  <c r="C7" i="21"/>
  <c r="C7" i="35"/>
  <c r="C48" i="35"/>
  <c r="D48" i="35"/>
  <c r="E48" i="35"/>
  <c r="C7" i="34"/>
  <c r="C59" i="34"/>
  <c r="D59" i="34"/>
  <c r="E59" i="34"/>
  <c r="F59" i="34"/>
  <c r="G59" i="34"/>
  <c r="H59" i="34"/>
  <c r="I59" i="34"/>
  <c r="J59" i="34"/>
  <c r="K59" i="34"/>
  <c r="L59" i="34"/>
  <c r="M59" i="34"/>
  <c r="N59" i="34"/>
  <c r="O59" i="34"/>
  <c r="C7" i="40"/>
  <c r="C63" i="40"/>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D36" i="71"/>
  <c r="T36" i="71"/>
  <c r="AZ78" i="3"/>
  <c r="AZ95" i="3"/>
  <c r="G77" i="3"/>
  <c r="G5" i="3"/>
  <c r="B3"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19" i="6"/>
  <c r="L27" i="6"/>
  <c r="M6" i="1"/>
  <c r="O6" i="1"/>
  <c r="T13" i="1"/>
  <c r="C58" i="21"/>
  <c r="D58" i="21"/>
  <c r="C58" i="33"/>
  <c r="D58" i="33"/>
  <c r="E58" i="33"/>
  <c r="F58" i="33"/>
  <c r="G58" i="33"/>
  <c r="H58" i="33"/>
  <c r="I58" i="33"/>
  <c r="J58" i="33"/>
  <c r="K58" i="33"/>
  <c r="L58" i="33"/>
  <c r="M58" i="33"/>
  <c r="N58" i="33"/>
  <c r="O58" i="33"/>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D63" i="40"/>
  <c r="C65" i="40"/>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G19" i="9"/>
  <c r="Q71" i="15"/>
  <c r="J53" i="15"/>
  <c r="L56" i="15"/>
  <c r="J57" i="15"/>
  <c r="J55" i="15"/>
  <c r="J58" i="15"/>
  <c r="Q50" i="15"/>
  <c r="I54" i="15"/>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C36" i="68"/>
  <c r="D9" i="69"/>
  <c r="F27" i="69"/>
  <c r="C36" i="69"/>
  <c r="D9" i="68"/>
  <c r="D7" i="73"/>
  <c r="C16" i="67"/>
  <c r="D4" i="73"/>
  <c r="D5" i="73"/>
  <c r="D3" i="73"/>
  <c r="C16" i="15"/>
  <c r="J7" i="36"/>
  <c r="G16" i="1"/>
  <c r="F10" i="39"/>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AA7" i="36"/>
  <c r="R36"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F31" i="6"/>
  <c r="E51" i="40"/>
  <c r="E16" i="6"/>
  <c r="AC6" i="3"/>
  <c r="H6" i="3"/>
  <c r="E58" i="40"/>
  <c r="E62" i="39"/>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AE11" i="1"/>
  <c r="AE6" i="1"/>
  <c r="AE9" i="1"/>
  <c r="F27" i="68"/>
  <c r="AE7" i="1"/>
  <c r="AE8" i="1"/>
  <c r="AE12" i="1"/>
  <c r="AE10" i="1"/>
  <c r="F41" i="67"/>
  <c r="G1" i="73"/>
  <c r="W7" i="37"/>
  <c r="B40" i="1"/>
  <c r="L36" i="43"/>
  <c r="L37" i="43"/>
  <c r="V42" i="37"/>
  <c r="I42" i="37"/>
  <c r="I46" i="37"/>
  <c r="J46" i="37"/>
  <c r="B11" i="71"/>
  <c r="B10" i="71"/>
  <c r="B9" i="71"/>
  <c r="B8" i="71"/>
  <c r="B7" i="71"/>
  <c r="B6" i="71"/>
  <c r="B5" i="71"/>
  <c r="S12" i="71"/>
  <c r="E65" i="39"/>
  <c r="E11" i="71"/>
  <c r="E10" i="71"/>
  <c r="E9" i="71"/>
  <c r="E8" i="71"/>
  <c r="E7" i="71"/>
  <c r="E6" i="71"/>
  <c r="E5" i="71"/>
  <c r="V12" i="71"/>
  <c r="C18" i="71"/>
  <c r="D19" i="71"/>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D116"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G48" i="35"/>
  <c r="U7" i="33"/>
  <c r="AB7" i="33"/>
  <c r="T48" i="33"/>
  <c r="G48" i="33"/>
  <c r="J24" i="67"/>
  <c r="C53" i="67"/>
  <c r="C48" i="67"/>
  <c r="C10" i="67"/>
  <c r="C5" i="67"/>
  <c r="C38" i="67"/>
  <c r="C53" i="15"/>
  <c r="C48" i="15"/>
  <c r="C66" i="15"/>
  <c r="C10" i="15"/>
  <c r="C5" i="15"/>
  <c r="C38" i="15"/>
  <c r="C35" i="9"/>
  <c r="F41" i="15"/>
  <c r="M27" i="67"/>
  <c r="M27" i="15"/>
  <c r="F25" i="12"/>
  <c r="C26" i="12"/>
  <c r="D25" i="12"/>
  <c r="F22" i="68"/>
  <c r="F41" i="68"/>
  <c r="F22" i="11"/>
  <c r="C23" i="11"/>
  <c r="F24" i="67"/>
  <c r="C24" i="67"/>
  <c r="F24" i="15"/>
  <c r="C24" i="15"/>
  <c r="F22" i="69"/>
  <c r="F41" i="69"/>
  <c r="E49" i="34"/>
  <c r="E53" i="34"/>
  <c r="F53"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R49" i="33"/>
  <c r="E48" i="33"/>
  <c r="I53" i="33"/>
  <c r="J53" i="33"/>
  <c r="I52" i="33"/>
  <c r="J52" i="33"/>
  <c r="E40" i="36"/>
  <c r="F40" i="36"/>
  <c r="E41" i="36"/>
  <c r="F41" i="36"/>
  <c r="G52" i="33"/>
  <c r="H52" i="33"/>
  <c r="G53" i="33"/>
  <c r="H53" i="33"/>
  <c r="H48" i="35"/>
  <c r="C49" i="34"/>
  <c r="C50" i="34"/>
  <c r="I41" i="36"/>
  <c r="J41" i="36"/>
  <c r="R43" i="37"/>
  <c r="E42" i="37"/>
  <c r="G63" i="40"/>
  <c r="F65" i="40"/>
  <c r="C37" i="36"/>
  <c r="C36" i="36"/>
  <c r="G58" i="21"/>
  <c r="C60" i="15"/>
  <c r="C34" i="9"/>
  <c r="C66" i="67"/>
  <c r="C60" i="67"/>
  <c r="D10" i="69"/>
  <c r="C34" i="69"/>
  <c r="D10" i="68"/>
  <c r="C14" i="67"/>
  <c r="C17" i="15"/>
  <c r="C17" i="67"/>
  <c r="I54" i="34"/>
  <c r="J54" i="34"/>
  <c r="C23" i="68"/>
  <c r="C26" i="11"/>
  <c r="D22" i="11"/>
  <c r="C44" i="68"/>
  <c r="D41" i="68"/>
  <c r="C44" i="11"/>
  <c r="D41" i="11"/>
  <c r="C26" i="68"/>
  <c r="D22" i="68"/>
  <c r="C25" i="11"/>
  <c r="C24" i="11"/>
  <c r="C44" i="69"/>
  <c r="D41" i="69"/>
  <c r="C26" i="69"/>
  <c r="D22" i="69"/>
  <c r="C16" i="71"/>
  <c r="D17"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E6" i="76"/>
  <c r="B6" i="76"/>
  <c r="C22" i="11"/>
  <c r="C31" i="11"/>
  <c r="C15" i="71"/>
  <c r="T16" i="71"/>
  <c r="D16" i="71"/>
  <c r="U16" i="71"/>
  <c r="C19" i="67"/>
  <c r="C20" i="67"/>
  <c r="C26" i="67"/>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J63" i="40"/>
  <c r="I65" i="40"/>
  <c r="K48" i="35"/>
  <c r="L48" i="35"/>
  <c r="M48" i="35"/>
  <c r="N48" i="35"/>
  <c r="O48" i="35"/>
  <c r="H7" i="35"/>
  <c r="D14" i="71"/>
  <c r="C13" i="71"/>
  <c r="W7" i="21"/>
  <c r="AA7" i="21"/>
  <c r="R48" i="21"/>
  <c r="R49"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I52" i="21"/>
  <c r="J52" i="21"/>
  <c r="U7" i="35"/>
  <c r="AB7" i="35"/>
  <c r="T38" i="35"/>
  <c r="G38" i="35"/>
  <c r="G52" i="21"/>
  <c r="H52" i="21"/>
  <c r="G53" i="21"/>
  <c r="H53" i="21"/>
  <c r="F7" i="35"/>
  <c r="M21" i="15"/>
  <c r="F35" i="15"/>
  <c r="F35" i="67"/>
  <c r="M21" i="67"/>
  <c r="E48" i="21"/>
  <c r="AC7" i="35"/>
  <c r="V38" i="35"/>
  <c r="I38" i="35"/>
  <c r="C12" i="71"/>
  <c r="D13"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7"/>
  <c r="D2" i="35"/>
  <c r="D2" i="36"/>
  <c r="D2" i="34"/>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6" i="1"/>
  <c r="AO12" i="1"/>
  <c r="AO11" i="1"/>
  <c r="AO10" i="1"/>
  <c r="AO8" i="1"/>
  <c r="AO9" i="1"/>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B21" i="72"/>
  <c r="D7" i="53"/>
  <c r="B48" i="72"/>
  <c r="E4" i="52"/>
  <c r="B47" i="72"/>
  <c r="D4" i="52"/>
  <c r="M54" i="9"/>
  <c r="D56" i="9"/>
  <c r="D58" i="9"/>
  <c r="C97" i="9"/>
  <c r="E81" i="9"/>
  <c r="E80" i="9"/>
  <c r="C80" i="9"/>
  <c r="B49" i="72"/>
  <c r="D5" i="52"/>
  <c r="E118" i="9"/>
  <c r="D118" i="9"/>
  <c r="D119" i="9"/>
  <c r="D54" i="9"/>
  <c r="C68" i="9"/>
  <c r="B32" i="72"/>
  <c r="D14" i="53"/>
  <c r="C73" i="9"/>
  <c r="C78" i="9"/>
  <c r="C86" i="9"/>
  <c r="C93" i="9"/>
  <c r="C6" i="74"/>
  <c r="B22" i="72"/>
  <c r="D6" i="53"/>
  <c r="M55" i="9"/>
  <c r="C64" i="9"/>
  <c r="C63" i="9"/>
  <c r="C67" i="9"/>
  <c r="D59" i="9"/>
  <c r="N60" i="9"/>
  <c r="N59" i="9"/>
  <c r="N61" i="9"/>
  <c r="B52" i="72"/>
  <c r="G4" i="52"/>
  <c r="C105" i="9"/>
  <c r="I4" i="52"/>
  <c r="P57" i="9"/>
  <c r="D55" i="9"/>
  <c r="M53" i="9"/>
  <c r="N57" i="9"/>
  <c r="N58" i="9"/>
  <c r="M48" i="9"/>
  <c r="H5" i="52"/>
  <c r="H119" i="9"/>
  <c r="C72" i="9"/>
  <c r="C79" i="9"/>
  <c r="C81" i="9"/>
  <c r="F4" i="52"/>
  <c r="B51" i="72"/>
  <c r="G118" i="9"/>
  <c r="F118" i="9"/>
  <c r="F119" i="9"/>
  <c r="F5" i="52"/>
  <c r="B53" i="72"/>
  <c r="D5" i="53"/>
  <c r="B20" i="72"/>
  <c r="D13" i="53"/>
  <c r="B30" i="72"/>
  <c r="H102" i="9"/>
  <c r="C5" i="74"/>
  <c r="D8" i="52"/>
  <c r="H4" i="52"/>
  <c r="C104" i="9"/>
  <c r="H108" i="9"/>
  <c r="D15" i="53"/>
  <c r="B31" i="72"/>
  <c r="C85" i="9"/>
  <c r="C95" i="9"/>
  <c r="C96" i="9"/>
  <c r="E96" i="9"/>
  <c r="E97" i="9"/>
  <c r="H107" i="9"/>
  <c r="D122" i="9"/>
  <c r="D123" i="9"/>
  <c r="D9" i="52"/>
  <c r="D53" i="9"/>
  <c r="I118" i="9"/>
  <c r="H118" i="9"/>
  <c r="H101" i="9"/>
  <c r="D45" i="9"/>
  <c r="D5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<sst xmlns="http://schemas.openxmlformats.org/spreadsheetml/2006/main" count="7857" uniqueCount="3423">
  <si>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</si>
  <si>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</si>
  <si>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</si>
  <si>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</si>
  <si>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</si>
  <si>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</si>
  <si>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</si>
  <si>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</si>
  <si>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</si>
  <si>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</si>
  <si>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</si>
  <si>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</si>
  <si>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</si>
  <si>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</si>
  <si>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</si>
  <si>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</si>
  <si>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</si>
  <si>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</si>
  <si>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</si>
  <si>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</si>
  <si>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</si>
  <si>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</si>
  <si>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</si>
  <si>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</si>
  <si>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</si>
  <si>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</si>
  <si>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</si>
  <si>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</si>
  <si>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</si>
  <si>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</si>
  <si>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</si>
  <si>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</si>
  <si>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</si>
  <si>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</si>
  <si>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</si>
  <si>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</si>
  <si>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</si>
  <si>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</si>
  <si>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</si>
  <si>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</si>
  <si>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</si>
  <si>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</si>
  <si>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</si>
  <si>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</si>
  <si>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</si>
  <si>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</si>
  <si>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</si>
  <si>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</si>
  <si>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</si>
  <si>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</si>
  <si>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</si>
  <si>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</si>
  <si>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</si>
  <si>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</si>
  <si>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</si>
  <si>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</si>
  <si>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</si>
  <si>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</si>
  <si>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</si>
  <si>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</si>
  <si>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</si>
  <si>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</si>
  <si>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</si>
  <si>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</si>
  <si>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</si>
  <si>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</si>
  <si>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</si>
  <si>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</si>
  <si>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</si>
  <si>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</si>
  <si>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</si>
  <si>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</si>
  <si>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</si>
  <si>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</si>
  <si>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</si>
  <si>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</si>
  <si>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</si>
  <si>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</si>
  <si>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</si>
  <si>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</si>
  <si>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</si>
  <si>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</si>
  <si>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</si>
  <si>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</si>
  <si>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</si>
  <si>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</si>
  <si>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</si>
  <si>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</si>
  <si>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</si>
  <si>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</si>
  <si>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</si>
  <si>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</si>
  <si>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</si>
  <si>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</si>
  <si>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</si>
  <si>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</si>
  <si>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</si>
  <si>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</si>
  <si>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</si>
  <si>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</si>
  <si>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</si>
  <si>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</si>
  <si>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</si>
  <si>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</si>
  <si>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</si>
  <si>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</si>
  <si>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</si>
  <si>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</si>
  <si>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</si>
  <si>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</si>
  <si>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</si>
  <si>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</si>
  <si>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</si>
  <si>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</si>
  <si>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</si>
  <si>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</si>
  <si>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</si>
  <si>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</si>
  <si>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</si>
  <si>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</si>
  <si>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</si>
  <si>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</si>
  <si>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</si>
  <si>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</si>
  <si>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</si>
  <si>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</si>
  <si>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</si>
  <si>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</si>
  <si>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</si>
  <si>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</si>
  <si>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</si>
  <si>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</si>
  <si>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</si>
  <si>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</si>
  <si>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</si>
  <si>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</si>
  <si>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</si>
  <si>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</si>
  <si>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</si>
  <si>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</si>
  <si>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</si>
  <si>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</si>
  <si>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</si>
  <si>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</si>
  <si>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</si>
  <si>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</si>
  <si>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</si>
  <si>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</si>
  <si>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</si>
  <si>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</si>
  <si>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</si>
  <si>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</si>
  <si>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</si>
  <si>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</si>
  <si>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</si>
  <si>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</si>
  <si>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</si>
  <si>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</si>
  <si>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</si>
  <si>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</si>
  <si>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</si>
  <si>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</si>
  <si>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</si>
  <si>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</si>
  <si>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</si>
  <si>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</si>
  <si>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</si>
  <si>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</si>
  <si>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</si>
  <si>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</si>
  <si>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</si>
  <si>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</si>
  <si>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</si>
  <si>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</si>
  <si>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</si>
  <si>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</si>
  <si>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</si>
  <si>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</si>
  <si>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</si>
  <si>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</si>
  <si>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</si>
  <si>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</si>
  <si>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</si>
  <si>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</si>
  <si>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</si>
  <si>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</si>
  <si>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</si>
  <si>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</si>
  <si>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</si>
  <si>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</si>
  <si>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</si>
  <si>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</si>
  <si>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</si>
  <si>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</si>
  <si>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</si>
  <si>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</si>
  <si>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</si>
  <si>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</si>
  <si>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</si>
  <si>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</si>
  <si>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</si>
  <si>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</si>
  <si>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</si>
  <si>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</si>
  <si>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</si>
  <si>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</si>
  <si>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</si>
  <si>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</si>
  <si>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</si>
  <si>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</si>
  <si>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</si>
  <si>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</si>
  <si>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</si>
  <si>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</si>
  <si>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</si>
  <si>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</si>
  <si>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</si>
  <si>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</si>
  <si>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</si>
  <si>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</si>
  <si>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</si>
  <si>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</si>
  <si>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</si>
  <si>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</si>
  <si>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</si>
  <si>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</si>
  <si>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</si>
  <si>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</si>
  <si>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</si>
  <si>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</si>
  <si>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</si>
  <si>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</si>
  <si>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</si>
  <si>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</si>
  <si>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</si>
  <si>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</si>
  <si>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</si>
  <si>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</si>
  <si>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</si>
  <si>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</si>
  <si>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</si>
  <si>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</si>
  <si>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</si>
  <si>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</si>
  <si>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</si>
  <si>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</si>
  <si>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</si>
  <si>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</si>
  <si>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</si>
  <si>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</si>
  <si>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</si>
  <si>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</si>
  <si>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</si>
  <si>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</si>
  <si>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</si>
  <si>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</si>
  <si>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</si>
  <si>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</si>
  <si>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</si>
  <si>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</si>
  <si>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</si>
  <si>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</si>
  <si>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</si>
  <si>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</si>
  <si>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</si>
  <si>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</si>
  <si>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</si>
  <si>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</si>
  <si>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</si>
  <si>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</si>
  <si>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</si>
  <si>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</si>
  <si>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</si>
  <si>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</si>
  <si>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</si>
  <si>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</si>
  <si>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</si>
  <si>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</si>
  <si>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</si>
  <si>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</si>
  <si>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</si>
  <si>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</si>
  <si>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</si>
  <si>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</si>
  <si>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</si>
  <si>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</si>
  <si>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</si>
  <si>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</si>
  <si>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</si>
  <si>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</si>
  <si>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</si>
  <si>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</si>
  <si>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</si>
  <si>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</si>
  <si>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</si>
  <si>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</si>
  <si>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</si>
  <si>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</si>
  <si>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</si>
  <si>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</si>
  <si>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</si>
  <si>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</si>
  <si>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</si>
  <si>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</si>
  <si>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</si>
  <si>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</si>
  <si>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</si>
  <si>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</si>
  <si>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</si>
  <si>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</si>
  <si>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</si>
  <si>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</si>
  <si>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</si>
  <si>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</si>
  <si>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</si>
  <si>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</si>
  <si>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</si>
  <si>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</si>
  <si>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</si>
  <si>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</si>
  <si>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</si>
  <si>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</si>
  <si>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</si>
  <si>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</si>
  <si>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</si>
  <si>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</si>
  <si>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</si>
  <si>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</si>
  <si>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</si>
  <si>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</si>
  <si>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</si>
  <si>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</si>
  <si>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</si>
  <si>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</si>
  <si>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</si>
  <si>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</si>
  <si>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</si>
  <si>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</si>
  <si>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</si>
  <si>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</si>
  <si>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</si>
  <si>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</si>
  <si>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</si>
  <si>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</si>
  <si>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</si>
  <si>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</si>
  <si>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</si>
  <si>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</si>
  <si>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</si>
  <si>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</si>
  <si>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</si>
  <si>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</si>
  <si>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</si>
  <si>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</si>
  <si>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</si>
  <si>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</si>
  <si>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</si>
  <si>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</si>
  <si>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</si>
  <si>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</si>
  <si>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</si>
  <si>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</si>
  <si>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</si>
  <si>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</si>
  <si>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</si>
  <si>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</si>
  <si>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</si>
  <si>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</si>
  <si>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</si>
  <si>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</si>
  <si>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</si>
  <si>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</si>
  <si>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</si>
  <si>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</si>
  <si>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</si>
  <si>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</si>
  <si>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</si>
  <si>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</si>
  <si>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</si>
  <si>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</si>
  <si>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</si>
  <si>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</si>
  <si>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</si>
  <si>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</si>
  <si>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</si>
  <si>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</si>
  <si>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</si>
  <si>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</si>
  <si>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</si>
  <si>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</si>
  <si>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</si>
  <si>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</si>
  <si>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</si>
  <si>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</si>
  <si>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</si>
  <si>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</si>
  <si>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</si>
  <si>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</si>
  <si>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</si>
  <si>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</si>
  <si>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</si>
  <si>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</si>
  <si>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</si>
  <si>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</si>
  <si>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</si>
  <si>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</si>
  <si>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</si>
  <si>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</si>
  <si>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</si>
  <si>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</si>
  <si>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</si>
  <si>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</si>
  <si>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</si>
  <si>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</si>
  <si>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</si>
  <si>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</si>
  <si>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</si>
  <si>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</si>
  <si>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</si>
  <si>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</si>
  <si>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</si>
  <si>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</si>
  <si>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</si>
  <si>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</si>
  <si>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</si>
  <si>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</si>
  <si>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</si>
  <si>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</si>
  <si>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</si>
  <si>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</si>
  <si>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</si>
  <si>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</si>
  <si>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</si>
  <si>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</si>
  <si>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</si>
  <si>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</si>
  <si>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</si>
  <si>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</si>
  <si>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</si>
  <si>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</si>
  <si>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</si>
  <si>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</si>
  <si>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</si>
  <si>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</si>
  <si>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</si>
  <si>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</si>
  <si>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</si>
  <si>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</si>
  <si>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</si>
  <si>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</si>
  <si>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</si>
  <si>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</si>
  <si>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</si>
  <si>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</si>
  <si>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</si>
  <si>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</si>
  <si>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</si>
  <si>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</si>
  <si>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</si>
  <si>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</si>
  <si>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</si>
  <si>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</si>
  <si>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</si>
  <si>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</si>
  <si>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</si>
  <si>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</si>
  <si>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</si>
  <si>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</si>
  <si>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</si>
  <si>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</si>
  <si>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</si>
  <si>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</si>
  <si>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</si>
  <si>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</si>
  <si>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</si>
  <si>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</si>
  <si>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</si>
  <si>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</si>
  <si>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</si>
  <si>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</si>
  <si>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</si>
  <si>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</si>
  <si>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</si>
  <si>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</si>
  <si>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</si>
  <si>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</si>
  <si>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</si>
  <si>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</si>
  <si>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</si>
  <si>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</si>
  <si>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</si>
  <si>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</si>
  <si>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</si>
  <si>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</si>
  <si>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</si>
  <si>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</si>
  <si>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</si>
  <si>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</si>
  <si>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</si>
  <si>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</si>
  <si>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</si>
  <si>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</si>
  <si>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</si>
  <si>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</si>
  <si>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</si>
  <si>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</si>
  <si>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</si>
  <si>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</si>
  <si>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</si>
  <si>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</si>
  <si>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</si>
  <si>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</si>
  <si>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</si>
  <si>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</si>
  <si>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</si>
  <si>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</si>
  <si>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</si>
  <si>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</si>
  <si>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</si>
  <si>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</si>
  <si>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</si>
  <si>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</si>
  <si>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</si>
  <si>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</si>
  <si>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</si>
  <si>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</si>
  <si>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</si>
  <si>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</si>
  <si>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</si>
  <si>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</si>
  <si>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</si>
  <si>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</si>
  <si>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</si>
  <si>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</si>
  <si>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</si>
  <si>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</si>
  <si>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</si>
  <si>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</si>
  <si>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</si>
  <si>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</si>
  <si>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</si>
  <si>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</si>
  <si>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</si>
  <si>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</si>
  <si>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</si>
  <si>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</si>
  <si>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</si>
  <si>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</si>
  <si>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</si>
  <si>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</si>
  <si>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</si>
  <si>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</si>
  <si>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</si>
  <si>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</si>
  <si>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</si>
  <si>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</si>
  <si>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</si>
  <si>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</si>
  <si>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</si>
  <si>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</si>
  <si>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</si>
  <si>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</si>
  <si>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</si>
  <si>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</si>
  <si>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</si>
  <si>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</si>
  <si>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</si>
  <si>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</si>
  <si>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</si>
  <si>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</si>
  <si>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</si>
  <si>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</si>
  <si>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</si>
  <si>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</si>
  <si>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</si>
  <si>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</si>
  <si>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</si>
  <si>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</si>
  <si>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</si>
  <si>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</si>
  <si>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</si>
  <si>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</si>
  <si>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</si>
  <si>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</si>
  <si>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</si>
  <si>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</si>
  <si>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</si>
  <si>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</si>
  <si>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</si>
  <si>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</si>
  <si>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</si>
  <si>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</si>
  <si>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</si>
  <si>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</si>
  <si>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</si>
  <si>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</si>
  <si>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</si>
  <si>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</si>
  <si>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</si>
  <si>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</si>
  <si>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</si>
  <si>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</si>
  <si>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</si>
  <si>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</si>
  <si>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</si>
  <si>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</si>
  <si>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</si>
  <si>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</si>
  <si>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</si>
  <si>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</si>
  <si>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</si>
  <si>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</si>
  <si>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</si>
  <si>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</si>
  <si>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</si>
  <si>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</si>
  <si>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</si>
  <si>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</si>
  <si>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</si>
  <si>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</si>
  <si>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</si>
  <si>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</si>
  <si>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</si>
  <si>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</si>
  <si>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</si>
  <si>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</si>
  <si>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</si>
  <si>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</si>
  <si>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</si>
  <si>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</si>
  <si>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</si>
  <si>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</si>
  <si>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</si>
  <si>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</si>
  <si>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</si>
  <si>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</si>
  <si>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</si>
  <si>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</si>
  <si>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</si>
  <si>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</si>
  <si>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</si>
  <si>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</si>
  <si>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</si>
  <si>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</si>
  <si>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</si>
  <si>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</si>
  <si>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</si>
  <si>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</si>
  <si>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</si>
  <si>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</si>
  <si>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</si>
  <si>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</si>
  <si>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</si>
  <si>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</si>
  <si>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</si>
  <si>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</si>
  <si>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</si>
  <si>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</si>
  <si>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</si>
  <si>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</si>
  <si>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</si>
  <si>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</si>
  <si>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</si>
  <si>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</si>
  <si>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</si>
  <si>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</si>
  <si>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</si>
  <si>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</si>
  <si>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</si>
  <si>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</si>
  <si>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</si>
  <si>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</si>
  <si>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</si>
  <si>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</si>
  <si>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</si>
  <si>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</si>
  <si>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</si>
  <si>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</si>
  <si>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</si>
  <si>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</si>
  <si>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</si>
  <si>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</si>
  <si>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</si>
  <si>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</si>
  <si>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</si>
  <si>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</si>
  <si>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</si>
  <si>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</si>
  <si>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</si>
  <si>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</si>
  <si>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</si>
  <si>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</si>
  <si>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</si>
  <si>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</si>
  <si>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</si>
  <si>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</si>
  <si>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</si>
  <si>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</si>
  <si>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</si>
  <si>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</si>
  <si>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</si>
  <si>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</si>
  <si>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</si>
  <si>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</si>
  <si>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</si>
  <si>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</si>
  <si>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</si>
  <si>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</si>
  <si>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</si>
  <si>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</si>
  <si>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</si>
  <si>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</si>
  <si>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</si>
  <si>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</si>
  <si>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</si>
  <si>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</si>
  <si>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</si>
  <si>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</si>
  <si>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</si>
  <si>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</si>
  <si>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</si>
  <si>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</si>
  <si>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</si>
  <si>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</si>
  <si>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</si>
  <si>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</si>
  <si>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</si>
  <si>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</si>
  <si>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</si>
  <si>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</si>
  <si>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</si>
  <si>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</si>
  <si>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</si>
  <si>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</si>
  <si>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</si>
  <si>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</si>
  <si>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</si>
  <si>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</si>
  <si>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</si>
  <si>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</si>
  <si>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</si>
  <si>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</si>
  <si>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</si>
  <si>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</si>
  <si>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</si>
  <si>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</si>
  <si>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</si>
  <si>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</si>
  <si>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</si>
  <si>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</si>
  <si>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</si>
  <si>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</si>
  <si>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</si>
  <si>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</si>
  <si>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</si>
  <si>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</si>
  <si>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</si>
  <si>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</si>
  <si>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</si>
  <si>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</si>
  <si>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</si>
  <si>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</si>
  <si>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</si>
  <si>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</si>
  <si>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</si>
  <si>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</si>
  <si>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</si>
  <si>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</si>
  <si>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</si>
  <si>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</si>
  <si>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</si>
  <si>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</si>
  <si>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</si>
  <si>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</si>
  <si>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</si>
  <si>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</si>
  <si>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</si>
  <si>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</si>
  <si>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</si>
  <si>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</si>
  <si>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</si>
  <si>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</si>
  <si>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</si>
  <si>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</si>
  <si>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</si>
  <si>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</si>
  <si>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</si>
  <si>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</si>
  <si>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</si>
  <si>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</si>
  <si>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</si>
  <si>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</si>
  <si>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</si>
  <si>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</si>
  <si>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</si>
  <si>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</si>
  <si>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</si>
  <si>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</si>
  <si>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</si>
  <si>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</si>
  <si>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</si>
  <si>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</si>
  <si>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</si>
  <si>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</si>
  <si>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</si>
  <si>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</si>
  <si>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</si>
  <si>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</si>
  <si>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</si>
  <si>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</si>
  <si>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</si>
  <si>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</si>
  <si>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</si>
  <si>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</si>
  <si>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</si>
  <si>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</si>
  <si>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</si>
  <si>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</si>
  <si>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</si>
  <si>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</si>
  <si>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</si>
  <si>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</si>
  <si>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</si>
  <si>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</si>
  <si>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</si>
  <si>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</si>
  <si>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</si>
  <si>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</si>
  <si>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</si>
  <si>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</si>
  <si>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</si>
  <si>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</si>
  <si>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</si>
  <si>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</si>
  <si>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</si>
  <si>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</si>
  <si>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</si>
  <si>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</si>
  <si>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</si>
  <si>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</si>
  <si>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</si>
  <si>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</si>
  <si>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</si>
  <si>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</si>
  <si>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</si>
  <si>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</si>
  <si>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</si>
  <si>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</si>
  <si>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</si>
  <si>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</si>
  <si>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</si>
  <si>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</si>
  <si>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</si>
  <si>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</si>
  <si>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</si>
  <si>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</si>
  <si>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</si>
  <si>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</si>
  <si>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</si>
  <si>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</si>
  <si>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</si>
  <si>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</si>
  <si>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</si>
  <si>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</si>
  <si>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</si>
  <si>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</si>
  <si>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</si>
  <si>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</si>
  <si>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</si>
  <si>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</si>
  <si>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</si>
  <si>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</si>
  <si>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</si>
  <si>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</si>
  <si>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</si>
  <si>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</si>
  <si>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</si>
  <si>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</si>
  <si>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</si>
  <si>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</si>
  <si>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</si>
  <si>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</si>
  <si>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</si>
  <si>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</si>
  <si>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</si>
  <si>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</si>
  <si>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</si>
  <si>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</si>
  <si>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</si>
  <si>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</si>
  <si>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</si>
  <si>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</si>
  <si>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</si>
  <si>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</si>
  <si>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</si>
  <si>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</si>
  <si>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</si>
  <si>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</si>
  <si>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</si>
  <si>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</si>
  <si>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</si>
  <si>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</si>
  <si>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</si>
  <si>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</si>
  <si>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</si>
  <si>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</si>
  <si>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</si>
  <si>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</si>
  <si>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</si>
  <si>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</si>
  <si>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</si>
  <si>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</si>
  <si>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</si>
  <si>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</si>
  <si>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</si>
  <si>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</si>
  <si>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</si>
  <si>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</si>
  <si>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</si>
  <si>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</si>
  <si>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</si>
  <si>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</si>
  <si>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</si>
  <si>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</si>
  <si>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</si>
  <si>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</si>
  <si>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</si>
  <si>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</si>
  <si>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</si>
  <si>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</si>
  <si>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</si>
  <si>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</si>
  <si>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</si>
  <si>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</si>
  <si>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</si>
  <si>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</si>
  <si>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</si>
  <si>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</si>
  <si>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</si>
  <si>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</si>
  <si>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</si>
  <si>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</si>
  <si>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</si>
  <si>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</si>
  <si>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</si>
  <si>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</si>
  <si>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</si>
  <si>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</si>
  <si>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</si>
  <si>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</si>
  <si>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</si>
  <si>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</si>
  <si>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</si>
  <si>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</si>
  <si>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</si>
  <si>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</si>
  <si>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</si>
  <si>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</si>
  <si>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</si>
  <si>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</si>
  <si>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</si>
  <si>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</si>
  <si>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</si>
  <si>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</si>
  <si>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</si>
  <si>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</si>
  <si>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</si>
  <si>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</si>
  <si>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</si>
  <si>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</si>
  <si>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</si>
  <si>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</si>
  <si>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</si>
  <si>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</si>
  <si>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</si>
  <si>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</si>
  <si>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</si>
  <si>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</si>
  <si>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</si>
  <si>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</si>
  <si>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</si>
  <si>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</si>
  <si>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</si>
  <si>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</si>
  <si>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</si>
  <si>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</si>
  <si>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</si>
  <si>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</si>
  <si>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</si>
  <si>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</si>
  <si>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</si>
  <si>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</si>
  <si>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</si>
  <si>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</si>
  <si>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</si>
  <si>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</si>
  <si>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</si>
  <si>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</si>
  <si>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</si>
  <si>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</si>
  <si>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</si>
  <si>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</si>
  <si>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</si>
  <si>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</si>
  <si>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</si>
  <si>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</si>
  <si>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</si>
  <si>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</si>
  <si>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</si>
  <si>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</si>
  <si>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</si>
  <si>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</si>
  <si>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</si>
  <si>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</si>
  <si>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</si>
  <si>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</si>
  <si>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</si>
  <si>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</si>
  <si>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</si>
  <si>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</si>
  <si>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</si>
  <si>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</si>
  <si>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</si>
  <si>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</si>
  <si>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</si>
  <si>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</si>
  <si>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</si>
  <si>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</si>
  <si>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</si>
  <si>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</si>
  <si>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</si>
  <si>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</si>
  <si>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</si>
  <si>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</si>
  <si>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</si>
  <si>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</si>
  <si>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</si>
  <si>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</si>
  <si>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</si>
  <si>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</si>
  <si>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</si>
  <si>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</si>
  <si>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</si>
  <si>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</si>
  <si>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</si>
  <si>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</si>
  <si>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</si>
  <si>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</si>
  <si>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</si>
  <si>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</si>
  <si>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</si>
  <si>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</si>
  <si>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</si>
  <si>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</si>
  <si>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</si>
  <si>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</si>
  <si>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</si>
  <si>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</si>
  <si>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</si>
  <si>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</si>
  <si>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</si>
  <si>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</si>
  <si>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</si>
  <si>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</si>
  <si>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</si>
  <si>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</si>
  <si>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</si>
  <si>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</si>
  <si>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</si>
  <si>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</si>
  <si>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</si>
  <si>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</si>
  <si>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</si>
  <si>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</si>
  <si>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</si>
  <si>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</si>
  <si>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</si>
  <si>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</si>
  <si>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</si>
  <si>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</si>
  <si>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</si>
  <si>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</si>
  <si>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</si>
  <si>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</si>
  <si>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</si>
  <si>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</si>
  <si>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</si>
  <si>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</si>
  <si>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</si>
  <si>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</si>
  <si>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</si>
  <si>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</si>
  <si>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</si>
  <si>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</si>
  <si>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</si>
  <si>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</si>
  <si>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</si>
  <si>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</si>
  <si>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</si>
  <si>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</si>
  <si>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</si>
  <si>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</si>
  <si>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</si>
  <si>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</si>
  <si>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</si>
  <si>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</si>
  <si>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</si>
  <si>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</si>
  <si>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</si>
  <si>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</si>
  <si>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</si>
  <si>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</si>
  <si>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</si>
  <si>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</si>
  <si>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</si>
  <si>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</si>
  <si>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</si>
  <si>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</si>
  <si>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</si>
  <si>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</si>
  <si>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</si>
  <si>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</si>
  <si>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</si>
  <si>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</si>
  <si>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</si>
  <si>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</si>
  <si>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</si>
  <si>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</si>
  <si>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</si>
  <si>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</si>
  <si>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</si>
  <si>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</si>
  <si>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</si>
  <si>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</si>
  <si>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</si>
  <si>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</si>
  <si>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</si>
  <si>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</si>
  <si>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</si>
  <si>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</si>
  <si>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</si>
  <si>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</si>
  <si>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</si>
  <si>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</si>
  <si>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</si>
  <si>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</si>
  <si>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</si>
  <si>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</si>
  <si>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</si>
  <si>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</si>
  <si>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</si>
  <si>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</si>
  <si>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</si>
  <si>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</si>
  <si>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</si>
  <si>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</si>
  <si>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</si>
  <si>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</si>
  <si>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</si>
  <si>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</si>
  <si>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</si>
  <si>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</si>
  <si>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</si>
  <si>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</si>
  <si>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</si>
  <si>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</si>
  <si>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</si>
  <si>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</si>
  <si>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</si>
  <si>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</si>
  <si>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</si>
  <si>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</si>
  <si>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</si>
  <si>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</si>
  <si>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</si>
  <si>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</si>
  <si>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</si>
  <si>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</si>
  <si>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</si>
  <si>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</si>
  <si>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</si>
  <si>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</si>
  <si>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</si>
  <si>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</si>
  <si>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</si>
  <si>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</si>
  <si>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</si>
  <si>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</si>
  <si>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</si>
  <si>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</si>
  <si>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</si>
  <si>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</si>
  <si>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</si>
  <si>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</si>
  <si>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</si>
  <si>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</si>
  <si>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</si>
  <si>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</si>
  <si>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</si>
  <si>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</si>
  <si>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</si>
  <si>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</si>
  <si>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</si>
  <si>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</si>
  <si>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</si>
  <si>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</si>
  <si>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</si>
  <si>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</si>
  <si>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</si>
  <si>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</si>
  <si>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</si>
  <si>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</si>
  <si>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</si>
  <si>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</si>
  <si>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</si>
  <si>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</si>
  <si>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</si>
  <si>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</si>
  <si>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</si>
  <si>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</si>
  <si>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</si>
  <si>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</si>
  <si>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</si>
  <si>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</si>
  <si>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</si>
  <si>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</si>
  <si>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</si>
  <si>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</si>
  <si>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</si>
  <si>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</si>
  <si>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</si>
  <si>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</si>
  <si>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</si>
  <si>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</si>
  <si>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</si>
  <si>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</si>
  <si>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</si>
  <si>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</si>
  <si>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</si>
  <si>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</si>
  <si>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</si>
  <si>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</si>
  <si>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</si>
  <si>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</si>
  <si>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</si>
  <si>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</si>
  <si>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</si>
  <si>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</si>
  <si>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</si>
  <si>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</si>
  <si>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</si>
  <si>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</si>
  <si>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</si>
  <si>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</si>
  <si>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</si>
  <si>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</si>
  <si>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</si>
  <si>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</si>
  <si>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</si>
  <si>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</si>
  <si>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</si>
  <si>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</si>
  <si>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</si>
  <si>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</si>
  <si>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</si>
  <si>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</si>
  <si>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</si>
  <si>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</si>
  <si>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</si>
  <si>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</si>
  <si>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</si>
  <si>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</si>
  <si>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</si>
  <si>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</si>
  <si>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</si>
  <si>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</si>
  <si>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</si>
  <si>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</si>
  <si>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</si>
  <si>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</si>
  <si>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</si>
  <si>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</si>
  <si>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</si>
  <si>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</si>
  <si>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</si>
  <si>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</si>
  <si>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</si>
  <si>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</si>
  <si>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</si>
  <si>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</si>
  <si>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</si>
  <si>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</si>
  <si>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</si>
  <si>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</si>
  <si>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</si>
  <si>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</si>
  <si>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</si>
  <si>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</si>
  <si>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</si>
  <si>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</si>
  <si>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</si>
  <si>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</si>
  <si>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</si>
  <si>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</si>
  <si>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</si>
  <si>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</si>
  <si>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</si>
  <si>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</si>
  <si>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</si>
  <si>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</si>
  <si>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</si>
  <si>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</si>
  <si>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</si>
  <si>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</si>
  <si>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</si>
  <si>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</si>
  <si>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</si>
  <si>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</si>
  <si>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</si>
  <si>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</si>
  <si>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</si>
  <si>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</si>
  <si>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</si>
  <si>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</si>
  <si>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</si>
  <si>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</si>
  <si>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</si>
  <si>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</si>
  <si>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</si>
  <si>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</si>
  <si>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</si>
  <si>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</si>
  <si>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</si>
  <si>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</si>
  <si>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</si>
  <si>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</si>
  <si>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</si>
  <si>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</si>
  <si>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</si>
  <si>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</si>
  <si>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</si>
  <si>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</si>
  <si>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</si>
  <si>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</si>
  <si>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</si>
  <si>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</si>
  <si>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</si>
  <si>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</si>
  <si>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</si>
  <si>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</si>
  <si>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</si>
  <si>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</si>
  <si>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</si>
  <si>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</si>
  <si>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</si>
  <si>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</si>
  <si>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</si>
  <si>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</si>
  <si>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</si>
  <si>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</si>
  <si>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</si>
  <si>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</si>
  <si>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</si>
  <si>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</si>
  <si>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</si>
  <si>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</si>
  <si>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</si>
  <si>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</si>
  <si>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</si>
  <si>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</si>
  <si>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</si>
  <si>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</si>
  <si>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</si>
  <si>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</si>
  <si>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</si>
  <si>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</si>
  <si>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</si>
  <si>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</si>
  <si>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</si>
  <si>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</si>
  <si>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</si>
  <si>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</si>
  <si>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</si>
  <si>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</si>
  <si>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</si>
  <si>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</si>
  <si>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</si>
  <si>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</si>
  <si>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</si>
  <si>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</si>
  <si>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</si>
  <si>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</si>
  <si>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</si>
  <si>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</si>
  <si>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</si>
  <si>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</si>
  <si>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</si>
  <si>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</si>
  <si>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</si>
  <si>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</si>
  <si>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</si>
  <si>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</si>
  <si>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</si>
  <si>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</si>
  <si>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</si>
  <si>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</si>
  <si>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</si>
  <si>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</si>
  <si>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</si>
  <si>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</si>
  <si>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</si>
  <si>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</si>
  <si>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</si>
  <si>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</si>
  <si>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</si>
  <si>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</si>
  <si>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</si>
  <si>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</si>
  <si>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</si>
  <si>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</si>
  <si>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</si>
  <si>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</si>
  <si>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</si>
  <si>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</si>
  <si>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</si>
  <si>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</si>
  <si>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</si>
  <si>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</si>
  <si>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</si>
  <si>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</si>
  <si>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</si>
  <si>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</si>
  <si>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</si>
  <si>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</si>
  <si>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</si>
  <si>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</si>
  <si>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</si>
  <si>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</si>
  <si>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</si>
  <si>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</si>
  <si>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</si>
  <si>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</si>
  <si>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</si>
  <si>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</si>
  <si>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</si>
  <si>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</si>
  <si>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</si>
  <si>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</si>
  <si>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</si>
  <si>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</si>
  <si>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</si>
  <si>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</si>
  <si>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</si>
  <si>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</si>
  <si>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</si>
  <si>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</si>
  <si>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</si>
  <si>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</si>
  <si>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</si>
  <si>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</si>
  <si>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</si>
  <si>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</si>
  <si>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</si>
  <si>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</si>
  <si>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</si>
  <si>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</si>
  <si>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</si>
  <si>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</si>
  <si>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</si>
  <si>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</si>
  <si>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</si>
  <si>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</si>
  <si>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</si>
  <si>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</si>
  <si>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</si>
  <si>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</si>
  <si>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</si>
  <si>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</si>
  <si>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</si>
  <si>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</si>
  <si>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</si>
  <si>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</si>
  <si>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</si>
  <si>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</si>
  <si>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</si>
  <si>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</si>
  <si>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</si>
  <si>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</si>
  <si>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</si>
  <si>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</si>
  <si>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</si>
  <si>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</si>
  <si>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</si>
  <si>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</si>
  <si>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</si>
  <si>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</si>
  <si>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</si>
  <si>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</si>
  <si>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</si>
  <si>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</si>
  <si>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</si>
  <si>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</si>
  <si>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</si>
  <si>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</si>
  <si>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</si>
  <si>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</si>
  <si>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</si>
  <si>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</si>
  <si>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</si>
  <si>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</si>
  <si>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</si>
  <si>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</si>
  <si>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</si>
  <si>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</si>
  <si>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</si>
  <si>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</si>
  <si>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</si>
  <si>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</si>
  <si>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</si>
  <si>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</si>
  <si>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</si>
  <si>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</si>
  <si>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</si>
  <si>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</si>
  <si>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</si>
  <si>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</si>
  <si>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</si>
  <si>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</si>
  <si>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</si>
  <si>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</si>
  <si>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</si>
  <si>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</si>
  <si>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</si>
  <si>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</si>
  <si>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</si>
  <si>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</si>
  <si>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</si>
  <si>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</si>
  <si>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</si>
  <si>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</si>
  <si>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</si>
  <si>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</si>
  <si>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</si>
  <si>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</si>
  <si>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</si>
  <si>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</si>
  <si>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</si>
  <si>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</si>
  <si>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</si>
  <si>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</si>
  <si>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</si>
  <si>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</si>
  <si>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</si>
  <si>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</si>
  <si>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</si>
  <si>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</si>
  <si>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</si>
  <si>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</si>
  <si>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</si>
  <si>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</si>
  <si>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</si>
  <si>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</si>
  <si>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</si>
  <si>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</si>
  <si>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</si>
  <si>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</si>
  <si>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</si>
  <si>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</si>
  <si>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</si>
  <si>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</si>
  <si>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</si>
  <si>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</si>
  <si>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</si>
  <si>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</si>
  <si>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</si>
  <si>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</si>
  <si>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</si>
  <si>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</si>
  <si>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</si>
  <si>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</si>
  <si>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</si>
  <si>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</si>
  <si>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</si>
  <si>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</si>
  <si>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</si>
  <si>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</si>
  <si>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</si>
  <si>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</si>
  <si>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</si>
  <si>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</si>
  <si>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</si>
  <si>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</si>
  <si>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</si>
  <si>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</si>
  <si>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</si>
  <si>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</si>
  <si>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</si>
  <si>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</si>
  <si>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</si>
  <si>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</si>
  <si>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</si>
  <si>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</si>
  <si>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</si>
  <si>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</si>
  <si>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</si>
  <si>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</si>
  <si>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</si>
  <si>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</si>
  <si>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</si>
  <si>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</si>
  <si>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</si>
  <si>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</si>
  <si>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</si>
  <si>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</si>
  <si>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</si>
  <si>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</si>
  <si>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</si>
  <si>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</si>
  <si>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</si>
  <si>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</si>
  <si>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</si>
  <si>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</si>
  <si>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</si>
  <si>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</si>
  <si>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</si>
  <si>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</si>
  <si>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</si>
  <si>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</si>
  <si>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</si>
  <si>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</si>
  <si>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</si>
  <si>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</si>
  <si>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</si>
  <si>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</si>
  <si>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</si>
  <si>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</si>
  <si>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</si>
  <si>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</si>
  <si>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</si>
  <si>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</si>
  <si>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</si>
  <si>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</si>
  <si>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</si>
  <si>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</si>
  <si>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</si>
  <si>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</si>
  <si>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</si>
  <si>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</si>
  <si>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</si>
  <si>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</si>
  <si>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</si>
  <si>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</si>
  <si>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</si>
  <si>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</si>
  <si>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</si>
  <si>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</si>
  <si>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</si>
  <si>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</si>
  <si>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</si>
  <si>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</si>
  <si>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</si>
  <si>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</si>
  <si>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</si>
  <si>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</si>
  <si>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</si>
  <si>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</si>
  <si>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</si>
  <si>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</si>
  <si>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</si>
  <si>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</si>
  <si>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</si>
  <si>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</si>
  <si>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</si>
  <si>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</si>
  <si>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</si>
  <si>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</si>
  <si>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</si>
  <si>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</si>
  <si>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</si>
  <si>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</si>
  <si>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</si>
  <si>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</si>
  <si>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</si>
  <si>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</si>
  <si>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</si>
  <si>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</si>
  <si>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</si>
  <si>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</si>
  <si>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</si>
  <si>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</si>
  <si>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</si>
  <si>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</si>
  <si>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</si>
  <si>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</si>
  <si>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</si>
  <si>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</si>
  <si>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</si>
  <si>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</si>
  <si>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</si>
  <si>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</si>
  <si>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</si>
  <si>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</si>
  <si>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</si>
  <si>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</si>
  <si>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</si>
  <si>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</si>
  <si>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</si>
  <si>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</si>
  <si>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</si>
  <si>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</si>
  <si>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</si>
  <si>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</si>
  <si>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</si>
  <si>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</si>
  <si>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</si>
  <si>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</si>
  <si>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</si>
  <si>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</si>
  <si>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</si>
  <si>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</si>
  <si>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</si>
  <si>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</si>
  <si>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</si>
  <si>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</si>
  <si>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</si>
  <si>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</si>
  <si>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</si>
  <si>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</si>
  <si>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</si>
  <si>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</si>
  <si>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</si>
  <si>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</si>
  <si>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</si>
  <si>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</si>
  <si>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</si>
  <si>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</si>
  <si>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</si>
  <si>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</si>
  <si>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</si>
  <si>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</si>
  <si>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</si>
  <si>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</si>
  <si>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</si>
  <si>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</si>
  <si>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</si>
  <si>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</si>
  <si>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</si>
  <si>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</si>
  <si>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</si>
  <si>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</si>
  <si>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</si>
  <si>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</si>
  <si>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</si>
  <si>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</si>
  <si>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</si>
  <si>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</si>
  <si>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</si>
  <si>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</si>
  <si>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</si>
  <si>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</si>
  <si>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</si>
  <si>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</si>
  <si>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</si>
  <si>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</si>
  <si>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</si>
  <si>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</si>
  <si>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</si>
  <si>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</si>
  <si>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</si>
  <si>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</si>
  <si>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</si>
  <si>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</si>
  <si>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</si>
  <si>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</si>
  <si>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</si>
  <si>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</si>
  <si>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</si>
  <si>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</si>
  <si>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</si>
  <si>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</si>
  <si>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</si>
  <si>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</si>
  <si>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</si>
  <si>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</si>
  <si>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</si>
  <si>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</si>
  <si>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</si>
  <si>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</si>
  <si>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</si>
  <si>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</si>
  <si>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</si>
  <si>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</si>
  <si>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</si>
  <si>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</si>
  <si>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</si>
  <si>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</si>
  <si>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</si>
  <si>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</si>
  <si>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</si>
  <si>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</si>
  <si>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</si>
  <si>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</si>
  <si>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</si>
  <si>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</si>
  <si>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</si>
  <si>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</si>
  <si>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</si>
  <si>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</si>
  <si>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</si>
  <si>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</si>
  <si>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</si>
  <si>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</si>
  <si>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</si>
  <si>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</si>
  <si>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</si>
  <si>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</si>
  <si>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</si>
  <si>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</si>
  <si>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</si>
  <si>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</si>
  <si>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</si>
  <si>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</si>
  <si>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</si>
  <si>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</si>
  <si>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</si>
  <si>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</si>
  <si>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</si>
  <si>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</si>
  <si>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</si>
  <si>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</si>
  <si>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</si>
  <si>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</si>
  <si>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</si>
  <si>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</si>
  <si>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</si>
  <si>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</si>
  <si>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</si>
  <si>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</si>
  <si>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</si>
  <si>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</si>
  <si>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</si>
  <si>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</si>
  <si>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</si>
  <si>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</si>
  <si>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</si>
  <si>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</si>
  <si>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</si>
  <si>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</si>
  <si>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</si>
  <si>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</si>
  <si>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</si>
  <si>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</si>
  <si>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</si>
  <si>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</si>
  <si>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</si>
  <si>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</si>
  <si>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</si>
  <si>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</si>
  <si>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</si>
  <si>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</si>
  <si>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</si>
  <si>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</si>
  <si>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</si>
  <si>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</si>
  <si>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</si>
  <si>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</si>
  <si>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</si>
  <si>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</si>
  <si>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</si>
  <si>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</si>
  <si>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</si>
  <si>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</si>
  <si>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</si>
  <si>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</si>
  <si>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</si>
  <si>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</si>
  <si>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</si>
  <si>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</si>
  <si>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</si>
  <si>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</si>
  <si>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</si>
  <si>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</si>
  <si>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</si>
  <si>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</si>
  <si>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</si>
  <si>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</si>
  <si>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</si>
  <si>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</si>
  <si>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</si>
  <si>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</si>
  <si>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</si>
  <si>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</si>
  <si>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</si>
  <si>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</si>
  <si>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</si>
  <si>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</si>
  <si>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</si>
  <si>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</si>
  <si>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</si>
  <si>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</si>
  <si>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</si>
  <si>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</si>
  <si>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</si>
  <si>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</si>
  <si>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</si>
  <si>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</si>
  <si>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</si>
  <si>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</si>
  <si>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</si>
  <si>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</si>
  <si>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</si>
  <si>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</si>
  <si>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</si>
  <si>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</si>
  <si>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</si>
  <si>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</si>
  <si>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</si>
  <si>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</si>
  <si>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</si>
  <si>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</si>
  <si>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</si>
  <si>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</si>
  <si>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</si>
  <si>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</si>
  <si>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</si>
  <si>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</si>
  <si>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</si>
  <si>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</si>
  <si>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</si>
  <si>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</si>
  <si>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</si>
  <si>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</si>
  <si>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</si>
  <si>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</si>
  <si>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</si>
  <si>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</si>
  <si>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</si>
  <si>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</si>
  <si>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</si>
  <si>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</si>
  <si>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</si>
  <si>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</si>
  <si>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</si>
  <si>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</si>
  <si>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</si>
  <si>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</si>
  <si>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</si>
  <si>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</si>
  <si>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</si>
  <si>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</si>
  <si>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</si>
  <si>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</si>
  <si>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</si>
  <si>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</si>
  <si>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</si>
  <si>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</si>
  <si>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</si>
  <si>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</si>
  <si>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</si>
  <si>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</si>
  <si>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</si>
  <si>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</si>
  <si>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</si>
  <si>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</si>
  <si>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</si>
  <si>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</si>
  <si>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</si>
  <si>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</si>
  <si>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</si>
  <si>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</si>
  <si>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</si>
  <si>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</si>
  <si>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</si>
  <si>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</si>
  <si>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</si>
  <si>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</si>
  <si>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</si>
  <si>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</si>
  <si>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</si>
  <si>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</si>
  <si>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</si>
  <si>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</si>
  <si>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</si>
  <si>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</si>
  <si>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</si>
  <si>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</si>
  <si>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</si>
  <si>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</si>
  <si>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</si>
  <si>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</si>
  <si>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</si>
  <si>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</si>
  <si>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</si>
  <si>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</si>
  <si>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</si>
  <si>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</si>
  <si>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</si>
  <si>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</si>
  <si>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</si>
  <si>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</si>
  <si>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</si>
  <si>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</si>
  <si>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</si>
  <si>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</si>
  <si>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</si>
  <si>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</si>
  <si>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</si>
  <si>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</si>
  <si>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</si>
  <si>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</si>
  <si>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</si>
  <si>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</si>
  <si>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</si>
  <si>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</si>
  <si>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</si>
  <si>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</si>
  <si>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</si>
  <si>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</si>
  <si>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</si>
  <si>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</si>
  <si>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</si>
  <si>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</si>
  <si>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</si>
  <si>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</si>
  <si>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</si>
  <si>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</si>
  <si>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</si>
  <si>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</si>
  <si>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</si>
  <si>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</si>
  <si>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</si>
  <si>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</si>
  <si>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</si>
  <si>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</si>
  <si>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</si>
  <si>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</si>
  <si>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</si>
  <si>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</si>
  <si>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</si>
  <si>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</si>
  <si>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</si>
  <si>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</si>
  <si>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</si>
  <si>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</si>
  <si>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</si>
  <si>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</si>
  <si>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</si>
  <si>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</si>
  <si>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</si>
  <si>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</si>
  <si>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</si>
  <si>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</si>
  <si>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</si>
  <si>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</si>
  <si>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</si>
  <si>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</si>
  <si>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</si>
  <si>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</si>
  <si>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</si>
  <si>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</si>
  <si>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</si>
  <si>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</si>
  <si>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</si>
  <si>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</si>
  <si>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</si>
  <si>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</si>
  <si>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</si>
  <si>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</si>
  <si>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</si>
  <si>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</si>
  <si>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</si>
  <si>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</si>
  <si>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</si>
  <si>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</si>
  <si>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</si>
  <si>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</si>
  <si>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</si>
  <si>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</si>
  <si>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</si>
  <si>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</si>
  <si>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</si>
  <si>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</si>
  <si>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</si>
  <si>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</si>
  <si>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</si>
  <si>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</si>
  <si>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</si>
  <si>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</si>
  <si>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</si>
  <si>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</si>
  <si>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</si>
  <si>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</si>
  <si>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</si>
  <si>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</si>
  <si>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</si>
  <si>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</si>
  <si>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</si>
  <si>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</si>
  <si>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</si>
  <si>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</si>
  <si>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</si>
  <si>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</si>
  <si>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</si>
  <si>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</si>
  <si>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</si>
  <si>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</si>
  <si>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</si>
  <si>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</si>
  <si>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</si>
  <si>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</si>
  <si>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</si>
  <si>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</si>
  <si>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</si>
  <si>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</si>
  <si>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</si>
  <si>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</si>
  <si>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</si>
  <si>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</si>
  <si>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</si>
  <si>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</si>
  <si>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</si>
  <si>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</si>
  <si>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</si>
  <si>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</si>
  <si>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</si>
  <si>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</si>
  <si>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</si>
  <si>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</si>
  <si>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</si>
  <si>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</si>
  <si>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</si>
  <si>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</si>
  <si>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</si>
  <si>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</si>
  <si>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</si>
  <si>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</si>
  <si>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</si>
  <si>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</si>
  <si>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</si>
  <si>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</si>
  <si>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</si>
  <si>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</si>
  <si>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</si>
  <si>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</si>
  <si>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</si>
  <si>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</si>
  <si>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</si>
  <si>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</si>
  <si>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</si>
  <si>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</si>
  <si>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</si>
  <si>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</si>
  <si>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</si>
  <si>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</si>
  <si>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</si>
  <si>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</si>
  <si>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</si>
  <si>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</si>
  <si>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</si>
  <si>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</si>
  <si>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</si>
  <si>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</si>
  <si>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</si>
  <si>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</si>
  <si>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</si>
  <si>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</si>
  <si>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</si>
  <si>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</si>
  <si>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</si>
  <si>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</si>
  <si>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</si>
  <si>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</si>
  <si>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</si>
  <si>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</si>
  <si>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</si>
  <si>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</si>
  <si>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</si>
  <si>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</si>
  <si>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</si>
  <si>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</si>
  <si>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</si>
  <si>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</si>
  <si>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</si>
  <si>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</si>
  <si>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</si>
  <si>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</si>
  <si>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</si>
  <si>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</si>
  <si>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</si>
  <si>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</si>
  <si>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</si>
  <si>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</si>
  <si>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</si>
  <si>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</si>
  <si>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</si>
  <si>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</si>
  <si>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</si>
  <si>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</si>
  <si>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</si>
  <si>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</si>
  <si>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</si>
  <si>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</si>
  <si>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</si>
  <si>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</si>
  <si>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</si>
  <si>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</si>
  <si>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</si>
  <si>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</si>
  <si>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</si>
  <si>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</si>
  <si>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</si>
  <si>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</si>
  <si>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</si>
  <si>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</si>
  <si>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</si>
  <si>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</si>
  <si>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</si>
  <si>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</si>
  <si>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</si>
  <si>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</si>
  <si>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</si>
  <si>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</si>
  <si>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</si>
  <si>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</si>
  <si>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</si>
  <si>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</si>
  <si>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</si>
  <si>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</si>
  <si>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</si>
  <si>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</si>
  <si>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</si>
  <si>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</si>
  <si>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</si>
  <si>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</si>
  <si>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</si>
  <si>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</si>
  <si>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</si>
  <si>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</si>
  <si>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</si>
  <si>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</si>
  <si>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</si>
  <si>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</si>
  <si>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</si>
  <si>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</si>
  <si>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</si>
  <si>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</si>
  <si>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</si>
  <si>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</si>
  <si>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</si>
  <si>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</si>
  <si>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</si>
  <si>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</si>
  <si>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</si>
  <si>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</si>
  <si>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</si>
  <si>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</si>
  <si>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</si>
  <si>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</si>
  <si>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</si>
  <si>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</si>
  <si>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</si>
  <si>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</si>
  <si>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</si>
  <si>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</si>
  <si>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</si>
  <si>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</si>
  <si>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</si>
  <si>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</si>
  <si>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</si>
  <si>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</si>
  <si>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</si>
  <si>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</si>
  <si>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</si>
  <si>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</si>
  <si>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</si>
  <si>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</si>
  <si>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</si>
  <si>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</si>
  <si>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</si>
  <si>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</si>
  <si>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</si>
  <si>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</si>
  <si>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</si>
  <si>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</si>
  <si>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</si>
  <si>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</si>
  <si>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</si>
  <si>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</si>
  <si>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</si>
  <si>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</si>
  <si>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</si>
  <si>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</si>
  <si>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</si>
  <si>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</si>
  <si>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</si>
  <si>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</si>
  <si>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</si>
  <si>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</si>
  <si>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</si>
  <si>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</si>
  <si>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</si>
  <si>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</si>
  <si>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</si>
  <si>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</si>
  <si>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</si>
  <si>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</si>
  <si>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</si>
  <si>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</si>
  <si>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</si>
  <si>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</si>
  <si>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</si>
  <si>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</si>
  <si>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</si>
  <si>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</si>
  <si>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</si>
  <si>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</si>
  <si>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</si>
  <si>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</si>
  <si>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</si>
  <si>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</si>
  <si>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</si>
  <si>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</si>
  <si>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</si>
  <si>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</si>
  <si>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</si>
  <si>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</si>
  <si>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</si>
  <si>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</si>
  <si>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</si>
  <si>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</si>
  <si>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</si>
  <si>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</si>
  <si>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</si>
  <si>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</si>
  <si>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</si>
  <si>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</si>
  <si>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</si>
  <si>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</si>
  <si>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</si>
  <si>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</si>
  <si>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</si>
  <si>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</si>
  <si>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</si>
  <si>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</si>
  <si>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</si>
  <si>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</si>
  <si>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</si>
  <si>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</si>
  <si>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</si>
  <si>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</si>
  <si>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</si>
  <si>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</si>
  <si>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</si>
  <si>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</si>
  <si>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</si>
  <si>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</si>
  <si>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</si>
  <si>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</si>
  <si>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</si>
  <si>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</si>
  <si>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</si>
  <si>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</si>
  <si>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</si>
  <si>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</si>
  <si>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</si>
  <si>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</si>
  <si>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</si>
  <si>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</si>
  <si>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</si>
  <si>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</si>
  <si>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</si>
  <si>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</si>
  <si>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</si>
  <si>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</si>
  <si>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</si>
  <si>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</si>
  <si>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</si>
  <si>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</si>
  <si>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</si>
  <si>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</si>
  <si>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</si>
  <si>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</si>
  <si>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</si>
  <si>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</si>
  <si>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</si>
  <si>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</si>
  <si>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</si>
  <si>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</si>
  <si>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</si>
  <si>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</si>
  <si>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</si>
  <si>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</si>
  <si>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</si>
  <si>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</si>
  <si>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</si>
  <si>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</si>
  <si>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</si>
  <si>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</si>
  <si>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</si>
  <si>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</si>
  <si>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</si>
  <si>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</si>
  <si>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</si>
  <si>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</si>
  <si>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</si>
  <si>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</si>
  <si>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</si>
  <si>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</si>
  <si>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</si>
  <si>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</si>
  <si>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</si>
  <si>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</si>
  <si>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</si>
  <si>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</si>
  <si>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</si>
  <si>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</si>
  <si>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</si>
  <si>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</si>
  <si>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</si>
  <si>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</si>
  <si>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</si>
  <si>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</si>
  <si>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</si>
  <si>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</si>
  <si>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</si>
  <si>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</si>
  <si>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</si>
  <si>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</si>
  <si>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</si>
  <si>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</si>
  <si>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</si>
  <si>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</si>
  <si>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</si>
  <si>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</si>
  <si>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</si>
  <si>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</si>
  <si>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</si>
  <si>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</si>
  <si>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</si>
  <si>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</si>
  <si>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</si>
  <si>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</si>
  <si>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</si>
  <si>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</si>
  <si>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</si>
  <si>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</si>
  <si>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</si>
  <si>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</si>
  <si>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</si>
  <si>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</si>
  <si>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</si>
  <si>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</si>
  <si>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</si>
  <si>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</si>
  <si>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</si>
  <si>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</si>
  <si>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</si>
  <si>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</si>
  <si>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</si>
  <si>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</si>
  <si>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</si>
  <si>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</si>
  <si>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</si>
  <si>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</si>
  <si>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</si>
  <si>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</si>
  <si>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</si>
  <si>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</si>
  <si>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</si>
  <si>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</si>
  <si>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</si>
  <si>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</si>
  <si>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</si>
  <si>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</si>
  <si>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</si>
  <si>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</si>
  <si>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</si>
  <si>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</si>
  <si>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</si>
  <si>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</si>
  <si>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</si>
  <si>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</si>
  <si>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</si>
  <si>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</si>
  <si>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</si>
  <si>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</si>
  <si>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</si>
  <si>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</si>
  <si>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</si>
  <si>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</si>
  <si>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</si>
  <si>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</si>
  <si>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</si>
  <si>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</si>
  <si>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</si>
  <si>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</si>
  <si>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</si>
  <si>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</si>
  <si>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</si>
  <si>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</si>
  <si>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</si>
  <si>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</si>
  <si>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</si>
  <si>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</si>
  <si>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</si>
  <si>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</si>
  <si>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</si>
  <si>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</si>
  <si>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</si>
  <si>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</si>
  <si>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</si>
  <si>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</si>
  <si>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</si>
  <si>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</si>
  <si>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</si>
  <si>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</si>
  <si>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</si>
  <si>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</si>
  <si>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</si>
  <si>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</si>
  <si>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</si>
  <si>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</si>
  <si>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</si>
  <si>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</si>
  <si>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</si>
  <si>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</si>
  <si>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</si>
  <si>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</si>
  <si>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</si>
  <si>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</si>
  <si>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</si>
  <si>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</si>
  <si>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</si>
  <si>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</si>
  <si>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</si>
  <si>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</si>
  <si>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</si>
  <si>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</si>
  <si>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</si>
  <si>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</si>
  <si>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</si>
  <si>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</si>
  <si>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</si>
  <si>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</si>
  <si>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</si>
  <si>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</si>
  <si>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</si>
  <si>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</si>
  <si>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</si>
  <si>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</si>
  <si>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</si>
  <si>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</si>
  <si>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</si>
  <si>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</si>
  <si>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</si>
  <si>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</si>
  <si>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</si>
  <si>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</si>
  <si>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</si>
  <si>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</si>
  <si>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</si>
  <si>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</si>
  <si>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</si>
  <si>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</si>
  <si>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</si>
  <si>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</si>
  <si>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</si>
  <si>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</si>
  <si>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</si>
  <si>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</si>
  <si>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</si>
  <si>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</si>
  <si>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</si>
  <si>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</si>
  <si>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</si>
  <si>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</si>
  <si>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</si>
  <si>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</si>
  <si>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</si>
  <si>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</si>
  <si>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</si>
  <si>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</si>
  <si>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</si>
  <si>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</si>
  <si>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</si>
  <si>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</si>
  <si>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</si>
  <si>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</si>
  <si>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</si>
  <si>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</si>
  <si>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</si>
  <si>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</si>
  <si>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</si>
  <si>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</si>
  <si>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</si>
  <si>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</si>
  <si>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</si>
  <si>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</si>
  <si>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</si>
  <si>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</si>
  <si>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</si>
  <si>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</si>
  <si>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</si>
  <si>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</si>
  <si>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</si>
  <si>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</si>
  <si>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</si>
  <si>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</si>
  <si>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</si>
  <si>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</si>
  <si>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</si>
  <si>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</si>
  <si>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</si>
  <si>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</si>
  <si>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</si>
  <si>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</si>
  <si>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</si>
  <si>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</si>
  <si>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</si>
  <si>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</si>
  <si>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</si>
  <si>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</si>
  <si>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</si>
  <si>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</si>
  <si>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</si>
  <si>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</si>
  <si>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</si>
  <si>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</si>
  <si>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</si>
  <si>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</si>
  <si>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</si>
  <si>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</si>
  <si>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</si>
  <si>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</si>
  <si>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</si>
  <si>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</si>
  <si>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</si>
  <si>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</si>
  <si>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</si>
  <si>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</si>
  <si>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</si>
  <si>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</si>
  <si>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</si>
  <si>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</si>
  <si>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</si>
  <si>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</si>
  <si>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</si>
  <si>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</si>
  <si>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</si>
  <si>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</si>
  <si>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</si>
  <si>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</si>
  <si>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</si>
  <si>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</si>
  <si>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</si>
  <si>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</si>
  <si>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</si>
  <si>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</si>
  <si>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</si>
  <si>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</si>
  <si>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</si>
  <si>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</si>
  <si>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</si>
  <si>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</si>
  <si>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</si>
  <si>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</si>
  <si>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</si>
  <si>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</si>
  <si>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</si>
  <si>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</si>
  <si>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</si>
  <si>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</si>
  <si>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</si>
  <si>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</si>
  <si>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</si>
  <si>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</si>
  <si>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</si>
  <si>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</si>
  <si>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</si>
  <si>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</si>
  <si>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</si>
  <si>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</si>
  <si>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</si>
  <si>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</si>
  <si>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</si>
  <si>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</si>
  <si>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</si>
  <si>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</si>
  <si>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</si>
  <si>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</si>
  <si>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</si>
  <si>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</si>
  <si>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</si>
  <si>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</si>
  <si>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</si>
  <si>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</si>
  <si>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</si>
  <si>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</si>
  <si>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</si>
  <si>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</si>
  <si>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</si>
  <si>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</si>
  <si>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</si>
  <si>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</si>
  <si>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</si>
  <si>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</si>
  <si>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</si>
  <si>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</si>
  <si>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</si>
  <si>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</si>
  <si>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</si>
  <si>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</si>
  <si>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</si>
  <si>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</si>
  <si>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</si>
  <si>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</si>
  <si>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</si>
  <si>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</si>
  <si>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</si>
  <si>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</si>
  <si>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</si>
  <si>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</si>
  <si>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</si>
  <si>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</si>
  <si>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</si>
  <si>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</si>
  <si>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</si>
  <si>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</si>
  <si>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</si>
  <si>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</si>
  <si>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</si>
  <si>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</si>
  <si>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</si>
  <si>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</si>
  <si>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</si>
  <si>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</si>
  <si>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</si>
  <si>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</si>
  <si>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</si>
  <si>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</si>
  <si>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</si>
  <si>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</si>
  <si>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</si>
  <si>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</si>
  <si>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</si>
  <si>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</si>
  <si>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</si>
  <si>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</si>
  <si>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</si>
  <si>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</si>
  <si>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</si>
  <si>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</si>
  <si>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</si>
  <si>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</si>
  <si>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</si>
  <si>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</si>
  <si>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</si>
  <si>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</si>
  <si>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</si>
  <si>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</si>
  <si>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</si>
  <si>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</si>
  <si>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</si>
  <si>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</si>
  <si>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</si>
  <si>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</si>
  <si>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</si>
  <si>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</si>
  <si>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</si>
  <si>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</si>
  <si>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</si>
  <si>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</si>
  <si>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</si>
  <si>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</si>
  <si>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</si>
  <si>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</si>
  <si>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</si>
  <si>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</si>
  <si>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</si>
  <si>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</si>
  <si>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</si>
  <si>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</si>
  <si>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</si>
  <si>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</si>
  <si>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</si>
  <si>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</si>
  <si>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</si>
  <si>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</si>
  <si>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</si>
  <si>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</si>
  <si>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</si>
  <si>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</si>
  <si>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</si>
  <si>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</si>
  <si>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</si>
  <si>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</si>
  <si>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</si>
  <si>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</si>
  <si>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</si>
  <si>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</si>
  <si>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</si>
  <si>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</si>
  <si>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</si>
  <si>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</si>
  <si>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</si>
  <si>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</si>
  <si>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</si>
  <si>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</si>
  <si>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</si>
  <si>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</si>
  <si>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</si>
  <si>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</si>
  <si>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</si>
  <si>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</si>
  <si>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</si>
  <si>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</si>
  <si>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</si>
  <si>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</si>
  <si>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</si>
  <si>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</si>
  <si>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</si>
  <si>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</si>
  <si>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</si>
  <si>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</si>
  <si>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</si>
  <si>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</si>
  <si>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</si>
  <si>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</si>
  <si>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</si>
  <si>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</si>
  <si>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</si>
  <si>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</si>
  <si>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</si>
  <si>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</si>
  <si>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</si>
  <si>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</si>
  <si>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</si>
  <si>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</si>
  <si>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</si>
  <si>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</si>
  <si>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</si>
  <si>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</si>
  <si>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</si>
  <si>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</si>
  <si>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</si>
  <si>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</si>
  <si>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</si>
  <si>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</si>
  <si>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</si>
  <si>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</si>
  <si>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</si>
  <si>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</si>
  <si>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</si>
  <si>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</si>
  <si>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</si>
  <si>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</si>
  <si>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</si>
  <si>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</si>
  <si>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</si>
  <si>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</si>
  <si>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</si>
  <si>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</si>
  <si>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</si>
  <si>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</si>
  <si>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</si>
  <si>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</si>
  <si>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</si>
  <si>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</si>
  <si>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</si>
  <si>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</si>
  <si>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</si>
  <si>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</si>
  <si>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</si>
  <si>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</si>
  <si>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</si>
  <si>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</si>
  <si>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</si>
  <si>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</si>
  <si>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</si>
  <si>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</si>
  <si>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</si>
  <si>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</si>
  <si>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</si>
  <si>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</si>
  <si>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</si>
  <si>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</si>
  <si>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</si>
  <si>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</si>
  <si>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</si>
  <si>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</si>
  <si>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</si>
  <si>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</si>
  <si>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</si>
  <si>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</si>
  <si>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</si>
  <si>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</si>
  <si>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</si>
  <si>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</si>
  <si>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</si>
  <si>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</si>
  <si>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</si>
  <si>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</si>
  <si>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</si>
  <si>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</si>
  <si>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</si>
  <si>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</si>
  <si>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</si>
  <si>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</si>
  <si>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</si>
  <si>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</si>
  <si>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</si>
  <si>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</si>
  <si>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</si>
  <si>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</si>
  <si>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</si>
  <si>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</si>
  <si>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</si>
  <si>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</si>
  <si>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</si>
  <si>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</si>
  <si>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</si>
  <si>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</si>
  <si>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</si>
  <si>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</si>
  <si>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</si>
  <si>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</si>
  <si>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</si>
  <si>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</si>
  <si>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</si>
  <si>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</si>
  <si>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</si>
  <si>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</si>
  <si>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</si>
  <si>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</si>
  <si>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</si>
  <si>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</si>
  <si>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</si>
  <si>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</si>
  <si>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</si>
  <si>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</si>
  <si>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</si>
  <si>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</si>
  <si>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</si>
  <si>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</si>
  <si>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</si>
  <si>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</si>
  <si>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</si>
  <si>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</si>
  <si>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</si>
  <si>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</si>
  <si>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</si>
  <si>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</si>
  <si>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</si>
  <si>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</si>
  <si>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</si>
  <si>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</si>
  <si>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</si>
  <si>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</si>
  <si>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</si>
  <si>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</si>
  <si>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</si>
  <si>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</si>
  <si>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</si>
  <si>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</si>
  <si>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</si>
  <si>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</si>
  <si>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</si>
  <si>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</si>
  <si>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</si>
  <si>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</si>
  <si>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</si>
  <si>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</si>
  <si>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</si>
  <si>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</si>
  <si>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</si>
  <si>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</si>
  <si>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</si>
  <si>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</si>
  <si>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</si>
  <si>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</si>
  <si>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</si>
  <si>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</si>
  <si>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</si>
  <si>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</si>
  <si>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</si>
  <si>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</si>
  <si>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</si>
  <si>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</si>
  <si>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</si>
  <si>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</si>
  <si>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</si>
  <si>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</si>
  <si>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</si>
  <si>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</si>
  <si>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</si>
  <si>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</si>
  <si>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</si>
  <si>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</si>
  <si>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</si>
  <si>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</si>
  <si>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</si>
  <si>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</si>
  <si>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</si>
  <si>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</si>
  <si>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</si>
  <si>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</si>
  <si>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</si>
  <si>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</si>
  <si>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</si>
  <si>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</si>
  <si>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</si>
  <si>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</si>
  <si>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</si>
  <si>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</si>
  <si>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</si>
  <si>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</si>
  <si>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</si>
  <si>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</si>
  <si>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</si>
  <si>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</si>
  <si>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</si>
  <si>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</si>
  <si>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</si>
  <si>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</si>
  <si>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</si>
  <si>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</si>
  <si>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</si>
  <si>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</si>
  <si>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</si>
  <si>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</si>
  <si>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</si>
  <si>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</si>
  <si>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</si>
  <si>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</si>
  <si>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</si>
  <si>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</si>
  <si>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</si>
  <si>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</si>
  <si>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</si>
  <si>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</si>
  <si>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</si>
  <si>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</si>
  <si>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</si>
  <si>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</si>
  <si>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</si>
  <si>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</si>
  <si>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</si>
  <si>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</si>
  <si>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</si>
  <si>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</si>
  <si>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</si>
  <si>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</si>
  <si>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</si>
  <si>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</si>
  <si>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</si>
  <si>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</si>
  <si>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</si>
  <si>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</si>
  <si>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</si>
  <si>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</si>
  <si>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</si>
  <si>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</si>
  <si>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</si>
  <si>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</si>
  <si>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</si>
  <si>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</si>
  <si>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</si>
  <si>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</si>
  <si>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</si>
  <si>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</si>
  <si>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</si>
  <si>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</si>
  <si>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</si>
  <si>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</si>
  <si>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</si>
  <si>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</si>
  <si>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</si>
  <si>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</si>
  <si>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</si>
  <si>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</si>
  <si>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</si>
  <si>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</si>
  <si>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</si>
  <si>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</si>
  <si>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</si>
  <si>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</si>
  <si>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</si>
  <si>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</si>
  <si>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</si>
  <si>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</si>
  <si>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</si>
  <si>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</si>
  <si>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</si>
  <si>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</si>
  <si>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</si>
  <si>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</si>
  <si>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</si>
  <si>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</si>
  <si>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</si>
  <si>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</si>
  <si>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</si>
  <si>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</si>
  <si>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</si>
  <si>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</si>
  <si>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</si>
  <si>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</si>
  <si>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</si>
  <si>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</si>
  <si>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</si>
  <si>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</si>
  <si>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</si>
  <si>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</si>
  <si>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</si>
  <si>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</si>
  <si>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</si>
  <si>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</si>
  <si>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</si>
  <si>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</si>
  <si>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</si>
  <si>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</si>
  <si>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</si>
  <si>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</si>
  <si>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</si>
  <si>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</si>
  <si>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</si>
  <si>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</si>
  <si>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</si>
  <si>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</si>
  <si>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</si>
  <si>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</si>
  <si>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</si>
  <si>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</si>
  <si>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</si>
  <si>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</si>
  <si>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</si>
  <si>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</si>
  <si>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</si>
  <si>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</si>
  <si>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</si>
  <si>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</si>
  <si>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</si>
  <si>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</si>
  <si>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</si>
  <si>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</si>
  <si>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</si>
  <si>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</si>
  <si>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</si>
  <si>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</si>
  <si>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</si>
  <si>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</si>
  <si>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</si>
  <si>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</si>
  <si>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</si>
  <si>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</si>
  <si>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</si>
  <si>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</si>
  <si>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</si>
  <si>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</si>
  <si>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</si>
  <si>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</si>
  <si>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</si>
  <si>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</si>
  <si>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</si>
  <si>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</si>
  <si>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</si>
  <si>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</si>
  <si>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</si>
  <si>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</si>
  <si>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</si>
  <si>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</si>
  <si>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</si>
  <si>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</si>
  <si>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</si>
  <si>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</si>
  <si>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</si>
  <si>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</si>
  <si>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</si>
  <si>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</si>
  <si>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</si>
  <si>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</si>
  <si>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</si>
  <si>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</si>
  <si>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</si>
  <si>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</si>
  <si>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</si>
  <si>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</si>
  <si>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</si>
  <si>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</si>
  <si>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</si>
  <si>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</si>
  <si>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</si>
  <si>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</si>
  <si>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</si>
  <si>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</si>
  <si>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</si>
  <si>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</si>
  <si>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</si>
  <si>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</si>
  <si>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</si>
  <si>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</si>
  <si>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</si>
  <si>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</si>
  <si>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</si>
  <si>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</si>
  <si>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</si>
  <si>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</si>
  <si>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</si>
  <si>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</si>
  <si>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</si>
  <si>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</si>
  <si>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</si>
  <si>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</si>
  <si>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</si>
  <si>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</si>
  <si>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</si>
  <si>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</si>
  <si>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</si>
  <si>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</si>
  <si>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</si>
  <si>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</si>
  <si>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</si>
  <si>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</si>
  <si>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</si>
  <si>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</si>
  <si>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</si>
  <si>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</si>
  <si>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</si>
  <si>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</si>
  <si>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</si>
  <si>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</si>
  <si>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</si>
  <si>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</si>
  <si>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</si>
  <si>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</si>
  <si>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</si>
  <si>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</si>
  <si>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</si>
  <si>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</si>
  <si>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</si>
  <si>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</si>
  <si>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</si>
  <si>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</si>
  <si>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</si>
  <si>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</si>
  <si>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</si>
  <si>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</si>
  <si>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</si>
  <si>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</si>
  <si>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</si>
  <si>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</si>
  <si>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</si>
  <si>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</si>
  <si>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</si>
  <si>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</si>
  <si>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</si>
  <si>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</si>
  <si>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</si>
  <si>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</si>
  <si>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</si>
  <si>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</si>
  <si>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</si>
  <si>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</si>
  <si>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</si>
  <si>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</si>
  <si>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</si>
  <si>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</si>
  <si>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</si>
  <si>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</si>
  <si>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</si>
  <si>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</si>
  <si>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</si>
  <si>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</si>
  <si>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</si>
  <si>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</si>
  <si>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</si>
  <si>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</si>
  <si>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</si>
  <si>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</si>
  <si>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</si>
  <si>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</si>
  <si>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</si>
  <si>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</si>
  <si>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</si>
  <si>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</si>
  <si>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</si>
  <si>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</si>
  <si>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</si>
  <si>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</si>
  <si>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</si>
  <si>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</si>
  <si>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</si>
  <si>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</si>
  <si>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</si>
  <si>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</si>
  <si>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</si>
  <si>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</si>
  <si>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</si>
  <si>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</si>
  <si>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</si>
  <si>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</si>
  <si>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</si>
  <si>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</si>
  <si>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</si>
  <si>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</si>
  <si>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</si>
  <si>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</si>
  <si>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</si>
  <si>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</si>
  <si>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</si>
  <si>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</si>
  <si>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</si>
  <si>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</si>
  <si>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</si>
  <si>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</si>
  <si>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</si>
  <si>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</si>
  <si>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</si>
  <si>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</si>
  <si>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</si>
  <si>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</si>
  <si>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</si>
  <si>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</si>
  <si>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</si>
  <si>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</si>
  <si>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</si>
  <si>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</si>
  <si>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</si>
  <si>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</si>
  <si>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</si>
  <si>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</si>
  <si>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</si>
  <si>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</si>
  <si>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</si>
  <si>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</si>
  <si>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</si>
  <si>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</si>
  <si>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</si>
  <si>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</si>
  <si>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</si>
  <si>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</si>
  <si>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</si>
  <si>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</si>
  <si>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</si>
  <si>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</si>
  <si>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</si>
  <si>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</si>
  <si>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</si>
  <si>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</si>
  <si>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</si>
  <si>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</si>
  <si>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</si>
  <si>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</si>
  <si>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</si>
  <si>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</si>
  <si>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</si>
  <si>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</si>
  <si>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</si>
  <si>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</si>
  <si>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</si>
  <si>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</si>
  <si>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</si>
  <si>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</si>
  <si>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</si>
  <si>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</si>
  <si>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</si>
  <si>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</si>
  <si>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</si>
  <si>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</si>
  <si>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</si>
  <si>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</si>
  <si>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</si>
  <si>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</si>
  <si>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</si>
  <si>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</si>
  <si>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</si>
  <si>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</si>
  <si>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</si>
  <si>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</si>
  <si>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</si>
  <si>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</si>
  <si>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</si>
  <si>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</si>
  <si>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</si>
  <si>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</si>
  <si>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</si>
  <si>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</si>
  <si>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</si>
  <si>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</si>
  <si>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</si>
  <si>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</si>
  <si>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</si>
  <si>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</si>
  <si>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</si>
  <si>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</si>
  <si>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</si>
  <si>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</si>
  <si>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</si>
  <si>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</si>
  <si>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</si>
  <si>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</si>
  <si>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</si>
  <si>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</si>
  <si>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</si>
  <si>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</si>
  <si>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</si>
  <si>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</si>
  <si>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</si>
  <si>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</si>
  <si>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</si>
  <si>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</si>
  <si>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</si>
  <si>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</si>
  <si>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</si>
  <si>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</si>
  <si>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</si>
  <si>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</si>
  <si>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</si>
  <si>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</si>
  <si>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</si>
  <si>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</si>
  <si>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</si>
  <si>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</si>
  <si>
    <t>2024年评估结果</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</si>
</sst>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2025年10月20日</v>
      </c>
    </row>
    <row r="13" spans="1:2" s="1203" customFormat="1">
      <c r="A13" s="1201" t="s">
        <v>529</v>
      </c>
      <c r="B13" s="1202"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45950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1.1599999999999999</v>
      </c>
      <c r="D5" s="3025">
        <f>IF(ISERROR(ROUND(POWER(1+E5,A5-C5)*(POWER(1+E5,C5)-1)/(POWER(1+E5,A5)-1),3)),0,ROUND(POWER(1+E5,A5-C5)*(POWER(1+E5,C5)-1)/(POWER(1+E5,A5)-1),4))</f>
        <v>5.62E-2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11.17</v>
      </c>
      <c r="D6" s="3025">
        <f>IF(ISERROR(ROUND(POWER(1+E6,A6-C6)*(POWER(1+E6,C6)-1)/(POWER(1+E6,A6)-1),3)),0,ROUND(POWER(1+E6,A6-C6)*(POWER(1+E6,C6)-1)/(POWER(1+E6,A6)-1),4))</f>
        <v>0.4128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31.18</v>
      </c>
      <c r="D7" s="3025">
        <f>IF(ISERROR(ROUND(POWER(1+E7,A7-C7)*(POWER(1+E7,C7)-1)/(POWER(1+E7,A7)-1),3)),0,ROUND(POWER(1+E7,A7-C7)*(POWER(1+E7,C7)-1)/(POWER(1+E7,A7)-1),4))</f>
        <v>0.754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8" sqref="L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45950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3" t="s">
        <v>2177</v>
      </c>
      <c r="E8" s="2391"/>
      <c r="F8" s="2392"/>
      <c r="G8" s="2663"/>
      <c r="H8" s="2663"/>
      <c r="I8" s="2663"/>
      <c r="J8" s="2439"/>
      <c r="K8" s="2614"/>
      <c r="L8" s="2613"/>
      <c r="M8" s="2613"/>
      <c r="N8" s="2439"/>
      <c r="O8" s="2450"/>
      <c r="P8" s="2439"/>
      <c r="Q8" s="2439"/>
      <c r="R8" s="2439"/>
    </row>
    <row r="9" spans="1:30" ht="13.5" thickBot="1">
      <c r="A9" s="2393" t="s">
        <v>2178</v>
      </c>
      <c r="B9" s="2394"/>
      <c r="C9" s="2395"/>
      <c r="D9" s="353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0</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45950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56.89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45950</v>
      </c>
      <c r="C3" s="2686"/>
      <c r="D3" s="2686"/>
      <c r="E3" s="2686"/>
      <c r="F3" s="2686"/>
      <c r="G3" s="2687"/>
      <c r="H3" s="2688"/>
      <c r="I3" s="2688"/>
      <c r="J3" s="2688"/>
      <c r="K3" s="2688"/>
    </row>
    <row r="4" spans="1:11" ht="33">
      <c r="A4" s="2512" t="s">
        <v>661</v>
      </c>
      <c r="B4" s="2512" t="s">
        <v>660</v>
      </c>
      <c r="C4" s="2512" t="s">
        <v>659</v>
      </c>
      <c r="D4" s="2512" t="s">
        <v>658</v>
      </c>
      <c r="E4" s="2686"/>
      <c r="F4" s="2687" t="s">
        <v>3422</v>
      </c>
      <c r="G4" s="2687" t="s">
        <v>3421</v>
      </c>
      <c r="H4" s="2688"/>
      <c r="I4" s="2688"/>
      <c r="J4" s="2688"/>
      <c r="K4" s="2688"/>
    </row>
    <row r="5" spans="1:11" ht="16.5">
      <c r="A5" s="2512" t="s">
        <v>657</v>
      </c>
      <c r="B5" s="2512">
        <f>SUM(D14:D23)</f>
        <v>102.4</v>
      </c>
      <c r="C5" s="2512">
        <f ca="1">IF(B5=D14,结果表!H102,ROUND(B5*10000/$B$1,0))</f>
        <v>0</v>
      </c>
      <c r="D5" s="2512" t="e">
        <f>ROUND(B5*10000/$B$2,0)</f>
        <v>#DIV/0!</v>
      </c>
      <c r="E5" s="3478" t="s">
        <v>3417</v>
      </c>
      <c r="F5" s="2687">
        <f>ROUND(F6*B14/10000,0)</f>
        <v>104</v>
      </c>
      <c r="G5" s="3479">
        <f>ROUND((F5-D14)/F5,4)</f>
        <v>1.54E-2</v>
      </c>
      <c r="H5" s="2688"/>
      <c r="I5" s="2688"/>
      <c r="J5" s="2688"/>
      <c r="K5" s="2688"/>
    </row>
    <row r="6" spans="1:11" ht="16.5">
      <c r="A6" s="2512" t="s">
        <v>656</v>
      </c>
      <c r="B6" s="2512">
        <f>SUM(G14:G23)</f>
        <v>102.4</v>
      </c>
      <c r="C6" s="2512">
        <f ca="1">IF(B6=G14,结果表!H108,ROUND(B6*10000/$B$1,0))</f>
        <v>0</v>
      </c>
      <c r="D6" s="2512" t="e">
        <f>ROUND(B6*10000/$B$2,0)</f>
        <v>#DIV/0!</v>
      </c>
      <c r="E6" s="3478" t="s">
        <v>3418</v>
      </c>
      <c r="F6" s="2687">
        <v>18329</v>
      </c>
      <c r="G6" s="3479">
        <f>ROUND((F6-E14)/F6,4)</f>
        <v>1.7899999999999999E-2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16663</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94.55</v>
      </c>
      <c r="G8" s="2687"/>
      <c r="H8" s="2688"/>
      <c r="I8" s="2688"/>
      <c r="J8" s="2688"/>
      <c r="K8" s="2688"/>
    </row>
    <row r="9" spans="1:11" ht="16.5">
      <c r="A9" s="2512" t="s">
        <v>655</v>
      </c>
      <c r="B9" s="2520"/>
      <c r="C9" s="2686"/>
      <c r="D9" s="2686"/>
      <c r="E9" s="2686"/>
      <c r="F9" s="2687"/>
      <c r="G9" s="2687"/>
      <c r="H9" s="2688">
        <f>321.12*10000/B14</f>
        <v>56445.772543505009</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56.89</v>
      </c>
      <c r="C14" s="2518"/>
      <c r="D14" s="2518">
        <f>ROUND(E14*B14/10000,2)</f>
        <v>102.4</v>
      </c>
      <c r="E14" s="2518">
        <v>18000</v>
      </c>
      <c r="F14" s="2518" t="e">
        <f>ROUND(D14*10000/C14,0)</f>
        <v>#DIV/0!</v>
      </c>
      <c r="G14" s="2518">
        <f>D14</f>
        <v>102.4</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c r="D4" s="1756"/>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c r="D14" s="3606"/>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3" t="s">
        <v>2131</v>
      </c>
      <c r="F18" s="3594"/>
      <c r="G18" s="3594"/>
      <c r="H18" s="3594"/>
      <c r="I18" s="359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7" t="s">
        <v>1299</v>
      </c>
      <c r="B24" s="1762" t="s">
        <v>1291</v>
      </c>
      <c r="C24" s="136">
        <f>IF(B30=0,0,D30)</f>
        <v>0</v>
      </c>
      <c r="D24" s="1769"/>
      <c r="E24" s="129"/>
      <c r="F24" s="129"/>
      <c r="G24" s="129"/>
      <c r="H24" s="129"/>
      <c r="I24" s="129"/>
    </row>
    <row r="25" spans="1:36" ht="14.25">
      <c r="A25" s="357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4" t="s">
        <v>1326</v>
      </c>
      <c r="B45" s="3575"/>
      <c r="C45" s="3576"/>
      <c r="D45" s="155" t="e">
        <f ca="1">ROUND(H101*F45,0)</f>
        <v>#REF!</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6"/>
      <c r="I46" s="159"/>
      <c r="J46" s="2523">
        <v>1</v>
      </c>
      <c r="K46" s="3633" t="s">
        <v>1331</v>
      </c>
      <c r="L46" s="3633"/>
      <c r="M46" s="3653"/>
      <c r="N46" s="3653"/>
      <c r="O46" s="3653"/>
    </row>
    <row r="47" spans="1:15" ht="12" customHeight="1">
      <c r="A47" s="160" t="s">
        <v>1332</v>
      </c>
      <c r="B47" s="161"/>
      <c r="C47" s="162"/>
      <c r="D47" s="1087" t="s">
        <v>1333</v>
      </c>
      <c r="E47" s="302" t="s">
        <v>1334</v>
      </c>
      <c r="F47" s="163" t="s">
        <v>1335</v>
      </c>
      <c r="G47" s="2546" t="s">
        <v>1336</v>
      </c>
      <c r="H47" s="2547"/>
      <c r="I47" s="159"/>
      <c r="J47" s="2523">
        <v>2</v>
      </c>
      <c r="K47" s="3633" t="s">
        <v>1337</v>
      </c>
      <c r="L47" s="3633"/>
      <c r="M47" s="3654">
        <f>'数据-取费表'!B2</f>
        <v>45950</v>
      </c>
      <c r="N47" s="3654"/>
      <c r="O47" s="3654"/>
    </row>
    <row r="48" spans="1:15" ht="25.5">
      <c r="A48" s="3602" t="s">
        <v>1338</v>
      </c>
      <c r="B48" s="3585"/>
      <c r="C48" s="358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3" t="s">
        <v>1340</v>
      </c>
      <c r="L48" s="3633"/>
      <c r="M48" s="3655" t="e">
        <f ca="1">H101</f>
        <v>#REF!</v>
      </c>
      <c r="N48" s="3655"/>
      <c r="O48" s="3655"/>
    </row>
    <row r="49" spans="1:35" ht="25.5" customHeight="1">
      <c r="A49" s="2333" t="s">
        <v>1341</v>
      </c>
      <c r="B49" s="3569" t="s">
        <v>1342</v>
      </c>
      <c r="C49" s="3569"/>
      <c r="D49" s="1590">
        <v>0</v>
      </c>
      <c r="E49" s="324" t="s">
        <v>1343</v>
      </c>
      <c r="F49" s="2424" t="s">
        <v>28</v>
      </c>
      <c r="G49" s="3639"/>
      <c r="H49" s="2310" t="s">
        <v>2134</v>
      </c>
      <c r="I49" s="2311"/>
      <c r="J49" s="2523">
        <v>4</v>
      </c>
      <c r="K49" s="3633" t="str">
        <f>IF(项目基本情况!E8="房地产抵押价值","房地产抵押价值","抵押担保权已注销时的房地产抵押价值")</f>
        <v>抵押担保权已注销时的房地产抵押价值</v>
      </c>
      <c r="L49" s="3633"/>
      <c r="M49" s="3655" t="str">
        <f>IF(项目基本情况!E8="房地产抵押价值",H107,H109)</f>
        <v>——</v>
      </c>
      <c r="N49" s="3655"/>
      <c r="O49" s="3655"/>
    </row>
    <row r="50" spans="1:35" ht="25.5" customHeight="1">
      <c r="A50" s="2551"/>
      <c r="B50" s="3569" t="s">
        <v>1344</v>
      </c>
      <c r="C50" s="3569"/>
      <c r="D50" s="2552"/>
      <c r="E50" s="332"/>
      <c r="F50" s="2424"/>
      <c r="G50" s="3640"/>
      <c r="H50" s="2312" t="s">
        <v>2135</v>
      </c>
      <c r="I50" s="2311"/>
      <c r="J50" s="3652" t="s">
        <v>1345</v>
      </c>
      <c r="K50" s="3652"/>
      <c r="L50" s="3652"/>
      <c r="M50" s="3652"/>
      <c r="N50" s="3652"/>
      <c r="O50" s="3652"/>
    </row>
    <row r="51" spans="1:35" ht="20.45" customHeight="1">
      <c r="A51" s="2553"/>
      <c r="B51" s="3569" t="s">
        <v>1346</v>
      </c>
      <c r="C51" s="3569"/>
      <c r="D51" s="1087"/>
      <c r="E51" s="327"/>
      <c r="F51" s="2424"/>
      <c r="G51" s="3641"/>
      <c r="H51" s="2312" t="s">
        <v>2136</v>
      </c>
      <c r="I51" s="2311"/>
      <c r="J51" s="2524" t="s">
        <v>1347</v>
      </c>
      <c r="K51" s="3633" t="s">
        <v>1348</v>
      </c>
      <c r="L51" s="3633"/>
      <c r="M51" s="2524" t="s">
        <v>1349</v>
      </c>
      <c r="N51" s="2524" t="s">
        <v>1350</v>
      </c>
      <c r="O51" s="2524" t="s">
        <v>1351</v>
      </c>
    </row>
    <row r="52" spans="1:35" ht="24" customHeight="1">
      <c r="A52" s="2335" t="s">
        <v>1352</v>
      </c>
      <c r="B52" s="3569" t="s">
        <v>1353</v>
      </c>
      <c r="C52" s="3569"/>
      <c r="D52" s="1087" t="e">
        <f ca="1">ROUND(D45*'数据-取费表'!B41/(1+'数据-取费表'!C42),0)</f>
        <v>#REF!</v>
      </c>
      <c r="E52" s="2334" t="s">
        <v>1354</v>
      </c>
      <c r="F52" s="2554">
        <f>'数据-取费表'!B41</f>
        <v>0</v>
      </c>
      <c r="G52" s="2555"/>
      <c r="H52" s="2544"/>
      <c r="I52" s="1807"/>
      <c r="J52" s="2523">
        <v>1</v>
      </c>
      <c r="K52" s="3634" t="s">
        <v>1355</v>
      </c>
      <c r="L52" s="3634"/>
      <c r="M52" s="2525" t="b">
        <f>D48</f>
        <v>0</v>
      </c>
      <c r="N52" s="2523" t="str">
        <f>E48</f>
        <v>销售额×税（费）率</v>
      </c>
      <c r="O52" s="2526">
        <f>F48</f>
        <v>0</v>
      </c>
    </row>
    <row r="53" spans="1:35" ht="12" customHeight="1">
      <c r="A53" s="2335" t="s">
        <v>1356</v>
      </c>
      <c r="B53" s="3595" t="s">
        <v>2291</v>
      </c>
      <c r="C53" s="3596"/>
      <c r="D53" s="1087" t="e">
        <f ca="1">ROUND(D45*'数据-取费表'!B41/(1+'数据-取费表'!C42),0)</f>
        <v>#REF!</v>
      </c>
      <c r="E53" s="2334" t="s">
        <v>1354</v>
      </c>
      <c r="F53" s="2554">
        <f>'数据-取费表'!B41</f>
        <v>0</v>
      </c>
      <c r="G53" s="2555"/>
      <c r="H53" s="2544"/>
      <c r="I53" s="1807"/>
      <c r="J53" s="2523">
        <v>2</v>
      </c>
      <c r="K53" s="3634" t="s">
        <v>1357</v>
      </c>
      <c r="L53" s="3634"/>
      <c r="M53" s="2525" t="e">
        <f t="shared" ref="M53:O54" ca="1" si="0">D55</f>
        <v>#REF!</v>
      </c>
      <c r="N53" s="2523" t="str">
        <f t="shared" si="0"/>
        <v>销售额×税（费）率</v>
      </c>
      <c r="O53" s="2526" t="str">
        <f t="shared" si="0"/>
        <v>免征</v>
      </c>
    </row>
    <row r="54" spans="1:35" ht="12" customHeight="1">
      <c r="A54" s="2335" t="s">
        <v>1358</v>
      </c>
      <c r="B54" s="3595" t="s">
        <v>2292</v>
      </c>
      <c r="C54" s="3596"/>
      <c r="D54" s="1087" t="e">
        <f ca="1">C68</f>
        <v>#REF!</v>
      </c>
      <c r="E54" s="327" t="s">
        <v>1359</v>
      </c>
      <c r="F54" s="2554">
        <f>'数据-取费表'!B41</f>
        <v>0</v>
      </c>
      <c r="G54" s="2555"/>
      <c r="H54" s="2556"/>
      <c r="I54" s="1807"/>
      <c r="J54" s="2523">
        <v>3</v>
      </c>
      <c r="K54" s="3634" t="s">
        <v>1360</v>
      </c>
      <c r="L54" s="3634"/>
      <c r="M54" s="2525" t="e">
        <f t="shared" ca="1" si="0"/>
        <v>#REF!</v>
      </c>
      <c r="N54" s="2523" t="str">
        <f t="shared" si="0"/>
        <v>增值额×税（费）率</v>
      </c>
      <c r="O54" s="2527" t="str">
        <f t="shared" si="0"/>
        <v>免征</v>
      </c>
    </row>
    <row r="55" spans="1:35" ht="24" customHeight="1">
      <c r="A55" s="3584" t="s">
        <v>1361</v>
      </c>
      <c r="B55" s="3585"/>
      <c r="C55" s="3585"/>
      <c r="D55" s="2324" t="e">
        <f ca="1">IF(H55="个人住宅",0,ROUND(D45*I55,0))</f>
        <v>#REF!</v>
      </c>
      <c r="E55" s="2334" t="s">
        <v>1362</v>
      </c>
      <c r="F55" s="2554" t="str">
        <f>IF(H55="正常",I55,"免征")</f>
        <v>免征</v>
      </c>
      <c r="G55" s="2555"/>
      <c r="H55" s="2550"/>
      <c r="I55" s="165">
        <f>'数据-取费表'!B49</f>
        <v>0</v>
      </c>
      <c r="J55" s="2523">
        <f>IF(H59="非个人房产","",4)</f>
        <v>4</v>
      </c>
      <c r="K55" s="3634" t="str">
        <f>IF(H59="非个人房产","——","个人所得税")</f>
        <v>个人所得税</v>
      </c>
      <c r="L55" s="3634"/>
      <c r="M55" s="2528" t="e">
        <f ca="1">D59</f>
        <v>#REF!</v>
      </c>
      <c r="N55" s="2040" t="str">
        <f>E59</f>
        <v>差额计税</v>
      </c>
      <c r="O55" s="2529">
        <f>F59</f>
        <v>0.01</v>
      </c>
    </row>
    <row r="56" spans="1:35" ht="24.75">
      <c r="A56" s="3584" t="s">
        <v>1363</v>
      </c>
      <c r="B56" s="3585"/>
      <c r="C56" s="3585"/>
      <c r="D56" s="2324" t="e">
        <f ca="1">IF(H56="个人住宅",D57,D58)</f>
        <v>#REF!</v>
      </c>
      <c r="E56" s="2334" t="s">
        <v>1364</v>
      </c>
      <c r="F56" s="2554" t="str">
        <f>IF(H56="正常",F58,"免征")</f>
        <v>免征</v>
      </c>
      <c r="G56" s="2557" t="s">
        <v>1365</v>
      </c>
      <c r="H56" s="2558"/>
      <c r="I56" s="1808"/>
      <c r="J56" s="2523" t="str">
        <f>IF(项目基本情况!K6="上海银行",IF(J55="",4,J55+1),"")</f>
        <v/>
      </c>
      <c r="K56" s="3657" t="str">
        <f>IF(项目基本情况!K6="上海银行","其他处置费用","")</f>
        <v/>
      </c>
      <c r="L56" s="3658"/>
      <c r="M56" s="2525" t="str">
        <f>IF(项目基本情况!K6="上海银行",M69,"")</f>
        <v/>
      </c>
      <c r="N56" s="3657" t="str">
        <f>IF(项目基本情况!K6="上海银行","包含处置中涉及的律师、诉讼、拍卖、评估等费用","")</f>
        <v/>
      </c>
      <c r="O56" s="3660"/>
    </row>
    <row r="57" spans="1:35" ht="12.75">
      <c r="A57" s="2335" t="s">
        <v>1341</v>
      </c>
      <c r="B57" s="3595" t="s">
        <v>1366</v>
      </c>
      <c r="C57" s="3596"/>
      <c r="D57" s="1590">
        <v>0</v>
      </c>
      <c r="E57" s="324" t="s">
        <v>1343</v>
      </c>
      <c r="F57" s="302"/>
      <c r="G57" s="2555"/>
      <c r="H57" s="2559"/>
      <c r="I57" s="1808"/>
      <c r="J57" s="3634">
        <f>IF(AND(J55="",J56=""),4,IF(项目基本情况!K6="上海银行",结果表!J56+1,结果表!J55+1))</f>
        <v>5</v>
      </c>
      <c r="K57" s="3634" t="s">
        <v>1367</v>
      </c>
      <c r="L57" s="2530" t="s">
        <v>1368</v>
      </c>
      <c r="M57" s="2531"/>
      <c r="N57" s="2532">
        <f ca="1">SUMIF(M52:M56,"&lt;9e307")</f>
        <v>0</v>
      </c>
      <c r="O57" s="2533"/>
      <c r="P57" s="2690" t="e">
        <f ca="1">N57/M49</f>
        <v>#VALUE!</v>
      </c>
    </row>
    <row r="58" spans="1:35" ht="24.75">
      <c r="A58" s="2335" t="s">
        <v>1352</v>
      </c>
      <c r="B58" s="3595" t="s">
        <v>1369</v>
      </c>
      <c r="C58" s="3569"/>
      <c r="D58" s="2324" t="e">
        <f ca="1">IF(H58="转让取得",C81,C97)</f>
        <v>#REF!</v>
      </c>
      <c r="E58" s="2334" t="s">
        <v>1364</v>
      </c>
      <c r="F58" s="302" t="s">
        <v>28</v>
      </c>
      <c r="G58" s="2555"/>
      <c r="H58" s="2558"/>
      <c r="I58" s="1808"/>
      <c r="J58" s="3634"/>
      <c r="K58" s="3634"/>
      <c r="L58" s="2530" t="s">
        <v>1370</v>
      </c>
      <c r="M58" s="2534"/>
      <c r="N58" s="2535" t="str">
        <f ca="1">NUMBERSTRING(INT(N57*10000),2)&amp;"元整"</f>
        <v>零元整</v>
      </c>
      <c r="O58" s="2536"/>
    </row>
    <row r="59" spans="1:35" ht="24.75" thickBot="1">
      <c r="A59" s="3637" t="s">
        <v>1371</v>
      </c>
      <c r="B59" s="3638"/>
      <c r="C59" s="363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5">
        <f>J57+1</f>
        <v>6</v>
      </c>
      <c r="K59" s="3634" t="s">
        <v>1372</v>
      </c>
      <c r="L59" s="2523" t="s">
        <v>1368</v>
      </c>
      <c r="M59" s="2537"/>
      <c r="N59" s="2538" t="e">
        <f ca="1">M49-N57</f>
        <v>#VALUE!</v>
      </c>
      <c r="O59" s="2539"/>
    </row>
    <row r="60" spans="1:35" ht="12" customHeight="1">
      <c r="A60" s="1809"/>
      <c r="B60" s="1747"/>
      <c r="C60" s="1747"/>
      <c r="D60" s="1747"/>
      <c r="E60" s="1578"/>
      <c r="F60" s="1808"/>
      <c r="G60" s="1808"/>
      <c r="H60" s="1810"/>
      <c r="I60" s="129"/>
      <c r="J60" s="3636"/>
      <c r="K60" s="3634"/>
      <c r="L60" s="2530" t="s">
        <v>1370</v>
      </c>
      <c r="M60" s="2534"/>
      <c r="N60" s="2535" t="e">
        <f ca="1">NUMBERSTRING(INT(N59*10000),2)&amp;"元整"</f>
        <v>#VALUE!</v>
      </c>
      <c r="O60" s="2536"/>
    </row>
    <row r="61" spans="1:35" ht="13.5" thickBot="1">
      <c r="A61" s="3582" t="s">
        <v>1373</v>
      </c>
      <c r="B61" s="3582"/>
      <c r="C61" s="3582"/>
      <c r="D61" s="3582"/>
      <c r="E61" s="3582"/>
      <c r="F61" s="1808"/>
      <c r="G61" s="1808"/>
      <c r="H61" s="1810"/>
      <c r="I61" s="129"/>
      <c r="J61" s="2523">
        <f>J59+1</f>
        <v>7</v>
      </c>
      <c r="K61" s="3634" t="s">
        <v>1374</v>
      </c>
      <c r="L61" s="3634"/>
      <c r="M61" s="2540"/>
      <c r="N61" s="2541" t="e">
        <f ca="1">ROUND(N59*10000/'数据-汇总表'!E3,0)</f>
        <v>#VALUE!</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5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5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1" t="s">
        <v>2129</v>
      </c>
      <c r="H90" s="36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9" t="s">
        <v>1422</v>
      </c>
      <c r="F92" s="3580"/>
      <c r="G92" s="3580"/>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5">
        <f>C4</f>
        <v>0</v>
      </c>
      <c r="D101" s="2586">
        <f>D4</f>
        <v>0</v>
      </c>
      <c r="E101" s="3656" t="s">
        <v>1431</v>
      </c>
      <c r="F101" s="3613"/>
      <c r="G101" s="1827" t="s">
        <v>1432</v>
      </c>
      <c r="H101" s="2595" t="e">
        <f ca="1">H118</f>
        <v>#REF!</v>
      </c>
      <c r="I101" s="129"/>
    </row>
    <row r="102" spans="1:35" ht="18.75" customHeight="1">
      <c r="A102" s="3615" t="s">
        <v>1433</v>
      </c>
      <c r="B102" s="2584" t="s">
        <v>1432</v>
      </c>
      <c r="C102" s="2585" t="e">
        <f ca="1">IF(D32="楼面单价",ROUND(C19,0),C19)</f>
        <v>#REF!</v>
      </c>
      <c r="D102" s="2586" t="e">
        <f ca="1">IF(D32="楼面单价",ROUND(D19,0),D19)</f>
        <v>#REF!</v>
      </c>
      <c r="E102" s="3656"/>
      <c r="F102" s="3613"/>
      <c r="G102" s="1827" t="s">
        <v>1434</v>
      </c>
      <c r="H102" s="2555" t="e">
        <f ca="1">I118</f>
        <v>#REF!</v>
      </c>
      <c r="I102" s="129"/>
    </row>
    <row r="103" spans="1:35" ht="42.75" customHeight="1">
      <c r="A103" s="3615"/>
      <c r="B103" s="2584" t="s">
        <v>1434</v>
      </c>
      <c r="C103" s="2587" t="e">
        <f ca="1">C20</f>
        <v>#REF!</v>
      </c>
      <c r="D103" s="2588" t="e">
        <f ca="1">D20</f>
        <v>#REF!</v>
      </c>
      <c r="E103" s="3650" t="s">
        <v>1435</v>
      </c>
      <c r="F103" s="3651"/>
      <c r="G103" s="1828" t="s">
        <v>1436</v>
      </c>
      <c r="H103" s="2595">
        <f>IF(D36="正常操作",H104+H105+H106,H105+H106)</f>
        <v>0</v>
      </c>
      <c r="I103" s="129"/>
    </row>
    <row r="104" spans="1:35" ht="18.75" customHeight="1">
      <c r="A104" s="361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613"/>
      <c r="G107" s="1827" t="s">
        <v>1432</v>
      </c>
      <c r="H107" s="2595" t="e">
        <f ca="1">IF(E107="——","——",H101-H103)</f>
        <v>#REF!</v>
      </c>
      <c r="I107" s="129"/>
    </row>
    <row r="108" spans="1:35" ht="18.75" customHeight="1">
      <c r="A108" s="129"/>
      <c r="B108" s="129"/>
      <c r="C108" s="129"/>
      <c r="D108" s="129"/>
      <c r="E108" s="3612"/>
      <c r="F108" s="3613"/>
      <c r="G108" s="1827" t="s">
        <v>1434</v>
      </c>
      <c r="H108" s="2555">
        <f ca="1">IF(H107=H101,H102,ROUND(H107*10000/'数据-汇总表'!E3,0))</f>
        <v>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8" t="str">
        <f>IF(E109="——","——",H101-H105-H106)</f>
        <v>——</v>
      </c>
      <c r="I109" s="129"/>
    </row>
    <row r="110" spans="1:35" ht="18.75" customHeight="1">
      <c r="A110" s="129"/>
      <c r="B110" s="129"/>
      <c r="C110" s="129"/>
      <c r="D110" s="129"/>
      <c r="E110" s="3612"/>
      <c r="F110" s="3613"/>
      <c r="G110" s="1827" t="s">
        <v>1434</v>
      </c>
      <c r="H110" s="2555"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5" t="str">
        <f>IF(E111="——","——",N59)</f>
        <v>——</v>
      </c>
      <c r="I111" s="129"/>
    </row>
    <row r="112" spans="1:35" ht="18.75" customHeight="1" thickBot="1">
      <c r="A112" s="129"/>
      <c r="B112" s="129"/>
      <c r="C112" s="129"/>
      <c r="D112" s="129"/>
      <c r="E112" s="3645"/>
      <c r="F112" s="3646"/>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3" t="s">
        <v>1452</v>
      </c>
      <c r="B119" s="3583"/>
      <c r="C119" s="3583"/>
      <c r="D119" s="3623" t="e">
        <f ca="1">NUMBERSTRING(INT(D118*10000),2)&amp;"元整"</f>
        <v>#REF!</v>
      </c>
      <c r="E119" s="3625"/>
      <c r="F119" s="3623" t="e">
        <f ca="1">NUMBERSTRING(INT(F118*10000),2)&amp;"元整"</f>
        <v>#REF!</v>
      </c>
      <c r="G119" s="3625"/>
      <c r="H119" s="3623" t="e">
        <f ca="1">NUMBERSTRING(INT(H118*10000),2)&amp;"元整"</f>
        <v>#REF!</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t="e">
        <f ca="1">H107</f>
        <v>#REF!</v>
      </c>
      <c r="E122" s="3648"/>
      <c r="F122" s="3648"/>
      <c r="G122" s="3648"/>
      <c r="H122" s="3648"/>
      <c r="I122" s="3649"/>
      <c r="AA122" s="725"/>
    </row>
    <row r="123" spans="1:27" ht="18.75" customHeight="1">
      <c r="A123" s="3583" t="s">
        <v>1452</v>
      </c>
      <c r="B123" s="3583"/>
      <c r="C123" s="3583"/>
      <c r="D123" s="3623" t="e">
        <f ca="1">NUMBERSTRING(INT(D122*10000),2)&amp;"元整"</f>
        <v>#REF!</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7" t="s">
        <v>2317</v>
      </c>
      <c r="K2" s="367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9" t="s">
        <v>2327</v>
      </c>
      <c r="K3" s="368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9" t="s">
        <v>2329</v>
      </c>
      <c r="K4" s="368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5" t="s">
        <v>2333</v>
      </c>
      <c r="B6" s="3686"/>
      <c r="C6" s="3687"/>
      <c r="D6" s="2870"/>
      <c r="E6" s="2871"/>
      <c r="F6" s="2872"/>
      <c r="G6" s="2873"/>
      <c r="H6" s="2848"/>
      <c r="I6" s="2849"/>
      <c r="J6" s="3671">
        <v>1</v>
      </c>
      <c r="K6" s="367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1"/>
      <c r="K7" s="367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8" t="s">
        <v>2347</v>
      </c>
      <c r="C8" s="3689"/>
      <c r="D8" s="2889" t="s">
        <v>2348</v>
      </c>
      <c r="E8" s="2890" t="s">
        <v>2349</v>
      </c>
      <c r="F8" s="2891" t="s">
        <v>2350</v>
      </c>
      <c r="G8" s="2892"/>
      <c r="H8" s="2848"/>
      <c r="I8" s="2849"/>
      <c r="J8" s="3671"/>
      <c r="K8" s="367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8" t="s">
        <v>2353</v>
      </c>
      <c r="C9" s="3689"/>
      <c r="D9" s="2889">
        <f>ROUND(D6*E9,0)</f>
        <v>0</v>
      </c>
      <c r="E9" s="2893"/>
      <c r="F9" s="2894" t="s">
        <v>2354</v>
      </c>
      <c r="G9" s="2873"/>
      <c r="H9" s="2848"/>
      <c r="I9" s="2849"/>
      <c r="J9" s="3671"/>
      <c r="K9" s="3673"/>
      <c r="L9" s="2883" t="s">
        <v>2355</v>
      </c>
      <c r="M9" s="2884"/>
      <c r="N9" s="2860"/>
      <c r="O9" s="2885"/>
      <c r="P9" s="2885"/>
      <c r="Q9" s="2886">
        <v>365</v>
      </c>
      <c r="R9" s="2887">
        <f t="shared" si="0"/>
        <v>0</v>
      </c>
      <c r="S9" s="2841"/>
      <c r="T9" s="2841"/>
      <c r="U9" s="2841"/>
      <c r="V9" s="2849"/>
    </row>
    <row r="10" spans="1:22" s="2853" customFormat="1" ht="13.15" customHeight="1">
      <c r="A10" s="2888">
        <v>2</v>
      </c>
      <c r="B10" s="3688" t="s">
        <v>2356</v>
      </c>
      <c r="C10" s="3689"/>
      <c r="D10" s="2889">
        <f>ROUND(D6*E10,0)</f>
        <v>0</v>
      </c>
      <c r="E10" s="2893"/>
      <c r="F10" s="2894" t="s">
        <v>2357</v>
      </c>
      <c r="G10" s="2873"/>
      <c r="H10" s="2848"/>
      <c r="I10" s="2849"/>
      <c r="J10" s="3671"/>
      <c r="K10" s="3673"/>
      <c r="L10" s="2883" t="s">
        <v>2358</v>
      </c>
      <c r="M10" s="2884"/>
      <c r="N10" s="2860"/>
      <c r="O10" s="2885"/>
      <c r="P10" s="2885"/>
      <c r="Q10" s="2886">
        <v>365</v>
      </c>
      <c r="R10" s="2887">
        <f t="shared" si="0"/>
        <v>0</v>
      </c>
      <c r="S10" s="2841"/>
      <c r="T10" s="2841"/>
      <c r="U10" s="2841"/>
      <c r="V10" s="2849"/>
    </row>
    <row r="11" spans="1:22" s="2853" customFormat="1" ht="13.15" customHeight="1">
      <c r="A11" s="2888">
        <v>3</v>
      </c>
      <c r="B11" s="3688" t="s">
        <v>2359</v>
      </c>
      <c r="C11" s="3689"/>
      <c r="D11" s="2889">
        <f>D12+D14+D15+D16</f>
        <v>0</v>
      </c>
      <c r="E11" s="2895" t="e">
        <f>D11/D6</f>
        <v>#DIV/0!</v>
      </c>
      <c r="F11" s="2891"/>
      <c r="G11" s="2892"/>
      <c r="H11" s="2848"/>
      <c r="I11" s="2849"/>
      <c r="J11" s="3671"/>
      <c r="K11" s="367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1" t="s">
        <v>2362</v>
      </c>
      <c r="C12" s="3682"/>
      <c r="D12" s="2897">
        <f>ROUND(D13*1.2%*(1-30%),0)</f>
        <v>0</v>
      </c>
      <c r="E12" s="2898">
        <v>1.2E-2</v>
      </c>
      <c r="F12" s="2891" t="s">
        <v>2363</v>
      </c>
      <c r="G12" s="2892"/>
      <c r="H12" s="2848"/>
      <c r="I12" s="2849"/>
      <c r="J12" s="3671"/>
      <c r="K12" s="367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1"/>
      <c r="K13" s="367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1" t="s">
        <v>2368</v>
      </c>
      <c r="C14" s="3682"/>
      <c r="D14" s="2897">
        <f>ROUND(E14*B5/10000,0)</f>
        <v>0</v>
      </c>
      <c r="E14" s="2886"/>
      <c r="F14" s="2891" t="s">
        <v>2369</v>
      </c>
      <c r="G14" s="2892"/>
      <c r="H14" s="2848"/>
      <c r="I14" s="2849"/>
      <c r="J14" s="3671"/>
      <c r="K14" s="367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1" t="s">
        <v>2372</v>
      </c>
      <c r="C15" s="3682"/>
      <c r="D15" s="2897">
        <f>ROUND(D6*E15,0)</f>
        <v>0</v>
      </c>
      <c r="E15" s="2898">
        <v>5.5E-2</v>
      </c>
      <c r="F15" s="2891" t="s">
        <v>2373</v>
      </c>
      <c r="G15" s="2873"/>
      <c r="H15" s="2848"/>
      <c r="I15" s="2849"/>
      <c r="J15" s="3671">
        <v>2</v>
      </c>
      <c r="K15" s="367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1" t="s">
        <v>2381</v>
      </c>
      <c r="C16" s="3682"/>
      <c r="D16" s="2908">
        <f>D6*E16</f>
        <v>0</v>
      </c>
      <c r="E16" s="2909"/>
      <c r="F16" s="2894" t="s">
        <v>2382</v>
      </c>
      <c r="G16" s="2873"/>
      <c r="H16" s="2848"/>
      <c r="I16" s="2849"/>
      <c r="J16" s="3671"/>
      <c r="K16" s="367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3" t="s">
        <v>2384</v>
      </c>
      <c r="C17" s="3684"/>
      <c r="D17" s="2911">
        <f>ROUND(D6*E17,0)</f>
        <v>0</v>
      </c>
      <c r="E17" s="2912"/>
      <c r="F17" s="2913" t="s">
        <v>2385</v>
      </c>
      <c r="G17" s="2873"/>
      <c r="H17" s="2848"/>
      <c r="I17" s="2849"/>
      <c r="J17" s="3671"/>
      <c r="K17" s="367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1"/>
      <c r="K18" s="367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1"/>
      <c r="K19" s="367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1">
        <v>3</v>
      </c>
      <c r="K20" s="367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1"/>
      <c r="K21" s="367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1"/>
      <c r="K22" s="367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1"/>
      <c r="K23" s="367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1"/>
      <c r="K24" s="367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7" t="s">
        <v>2317</v>
      </c>
      <c r="K32" s="367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9" t="s">
        <v>2327</v>
      </c>
      <c r="K33" s="368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9" t="s">
        <v>2329</v>
      </c>
      <c r="K34" s="368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1">
        <v>1</v>
      </c>
      <c r="K36" s="367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1"/>
      <c r="K40" s="367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720" t="s">
        <v>1668</v>
      </c>
      <c r="S4" s="3721"/>
      <c r="T4" s="3720" t="s">
        <v>1669</v>
      </c>
      <c r="U4" s="3721"/>
      <c r="V4" s="3726" t="s">
        <v>1670</v>
      </c>
      <c r="W4" s="3726"/>
      <c r="X4" s="1355"/>
      <c r="Y4" s="3720" t="s">
        <v>1672</v>
      </c>
      <c r="Z4" s="3721"/>
      <c r="AA4" s="3707" t="s">
        <v>1668</v>
      </c>
      <c r="AB4" s="3707" t="s">
        <v>1669</v>
      </c>
      <c r="AC4" s="3707" t="s">
        <v>1670</v>
      </c>
    </row>
    <row r="5" spans="1:29" ht="15">
      <c r="A5" s="358"/>
      <c r="B5" s="359"/>
      <c r="C5" s="3729" t="s">
        <v>1673</v>
      </c>
      <c r="D5" s="3730"/>
      <c r="E5" s="3736" t="s">
        <v>1674</v>
      </c>
      <c r="F5" s="3737"/>
      <c r="G5" s="3729" t="s">
        <v>1675</v>
      </c>
      <c r="H5" s="3730"/>
      <c r="I5" s="3729" t="s">
        <v>1676</v>
      </c>
      <c r="J5" s="3730"/>
      <c r="K5" s="1890"/>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1890"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1" t="s">
        <v>1680</v>
      </c>
      <c r="Q7" s="3733"/>
      <c r="R7" s="701" t="s">
        <v>20</v>
      </c>
      <c r="S7" s="702">
        <f t="shared" ref="S7:S15" si="0">F7</f>
        <v>0</v>
      </c>
      <c r="T7" s="701" t="s">
        <v>20</v>
      </c>
      <c r="U7" s="702">
        <f t="shared" ref="U7:U15" si="1">H7</f>
        <v>0</v>
      </c>
      <c r="V7" s="701" t="s">
        <v>20</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1" t="s">
        <v>1683</v>
      </c>
      <c r="Q8" s="3732"/>
      <c r="R8" s="701" t="s">
        <v>20</v>
      </c>
      <c r="S8" s="702">
        <f t="shared" si="0"/>
        <v>100</v>
      </c>
      <c r="T8" s="701" t="s">
        <v>20</v>
      </c>
      <c r="U8" s="702">
        <f t="shared" si="1"/>
        <v>100</v>
      </c>
      <c r="V8" s="701" t="s">
        <v>20</v>
      </c>
      <c r="W8" s="702">
        <f t="shared" si="2"/>
        <v>100</v>
      </c>
      <c r="X8" s="703"/>
      <c r="Y8" s="3731" t="s">
        <v>1683</v>
      </c>
      <c r="Z8" s="373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6"/>
      <c r="Q11" s="1343"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6"/>
      <c r="Q12" s="1343">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6"/>
      <c r="Q13" s="1343">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6"/>
      <c r="Q14" s="1343">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26"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26"/>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26"/>
      <c r="AC6" s="3709"/>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6"/>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729" t="s">
        <v>1673</v>
      </c>
      <c r="D5" s="3730"/>
      <c r="E5" s="3736" t="s">
        <v>1674</v>
      </c>
      <c r="F5" s="3737"/>
      <c r="G5" s="3729" t="s">
        <v>1675</v>
      </c>
      <c r="H5" s="3730"/>
      <c r="I5" s="3729" t="s">
        <v>1676</v>
      </c>
      <c r="J5" s="3730"/>
      <c r="K5" s="559"/>
      <c r="L5" s="2715"/>
      <c r="M5" s="2716"/>
      <c r="N5" s="2716"/>
      <c r="O5" s="2716"/>
      <c r="P5" s="3746"/>
      <c r="Q5" s="3717"/>
      <c r="R5" s="3722"/>
      <c r="S5" s="3723"/>
      <c r="T5" s="3722"/>
      <c r="U5" s="3723"/>
      <c r="V5" s="3726"/>
      <c r="W5" s="3726"/>
      <c r="X5" s="1355"/>
      <c r="Y5" s="3722"/>
      <c r="Z5" s="3723"/>
      <c r="AA5" s="3708"/>
      <c r="AB5" s="3708"/>
      <c r="AC5" s="3742"/>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47"/>
      <c r="Q6" s="3719"/>
      <c r="R6" s="3722"/>
      <c r="S6" s="3723"/>
      <c r="T6" s="3724"/>
      <c r="U6" s="3725"/>
      <c r="V6" s="3726"/>
      <c r="W6" s="3726"/>
      <c r="X6" s="1355"/>
      <c r="Y6" s="3724"/>
      <c r="Z6" s="3725"/>
      <c r="AA6" s="3709"/>
      <c r="AB6" s="3709"/>
      <c r="AC6" s="3743"/>
    </row>
    <row r="7" spans="1:29" s="108" customFormat="1" ht="15.75" thickBot="1">
      <c r="A7" s="362" t="s">
        <v>1679</v>
      </c>
      <c r="B7" s="363"/>
      <c r="C7" s="364">
        <f>'数据-取费表'!B2</f>
        <v>45950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732"/>
      <c r="R8" s="701" t="s">
        <v>14</v>
      </c>
      <c r="S8" s="702">
        <f t="shared" si="0"/>
        <v>100</v>
      </c>
      <c r="T8" s="701" t="s">
        <v>14</v>
      </c>
      <c r="U8" s="702">
        <f t="shared" si="1"/>
        <v>100</v>
      </c>
      <c r="V8" s="701" t="s">
        <v>14</v>
      </c>
      <c r="W8" s="702">
        <f t="shared" si="2"/>
        <v>100</v>
      </c>
      <c r="X8" s="703"/>
      <c r="Y8" s="3731" t="s">
        <v>1683</v>
      </c>
      <c r="Z8" s="373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6"/>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6"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913"/>
      <c r="M5" s="914"/>
      <c r="N5" s="914"/>
      <c r="O5" s="914"/>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913"/>
      <c r="M6" s="914"/>
      <c r="N6" s="914"/>
      <c r="O6" s="914"/>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1683</v>
      </c>
      <c r="Q8" s="3732"/>
      <c r="R8" s="701" t="s">
        <v>14</v>
      </c>
      <c r="S8" s="702">
        <f t="shared" si="0"/>
        <v>100</v>
      </c>
      <c r="T8" s="701" t="s">
        <v>14</v>
      </c>
      <c r="U8" s="702">
        <f t="shared" si="1"/>
        <v>100</v>
      </c>
      <c r="V8" s="701" t="s">
        <v>14</v>
      </c>
      <c r="W8" s="702">
        <f t="shared" si="2"/>
        <v>100</v>
      </c>
      <c r="X8" s="703"/>
      <c r="Y8" s="3731" t="s">
        <v>1683</v>
      </c>
      <c r="Z8" s="373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2025年10月20日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30"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30"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30" s="108" customFormat="1" ht="15.75" thickBot="1">
      <c r="A7" s="362" t="s">
        <v>1679</v>
      </c>
      <c r="B7" s="363"/>
      <c r="C7" s="364">
        <f>'数据-取费表'!B2</f>
        <v>45950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6"/>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6"/>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45950</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1" t="s">
        <v>2628</v>
      </c>
      <c r="C20" s="3477" t="s">
        <v>2439</v>
      </c>
      <c r="D20" s="3477"/>
      <c r="E20" s="3105">
        <v>1</v>
      </c>
      <c r="F20" s="3106" t="s">
        <v>2440</v>
      </c>
      <c r="G20" s="3106"/>
    </row>
    <row r="21" spans="1:13" ht="19.5" customHeight="1">
      <c r="A21" s="3799"/>
      <c r="B21" s="3787"/>
      <c r="C21" s="3467" t="s">
        <v>2441</v>
      </c>
      <c r="D21" s="3467"/>
      <c r="E21" s="3109">
        <v>1</v>
      </c>
      <c r="F21" s="3106" t="s">
        <v>2442</v>
      </c>
      <c r="G21" s="3106"/>
    </row>
    <row r="22" spans="1:13" ht="19.5" customHeight="1">
      <c r="A22" s="3799"/>
      <c r="B22" s="3787"/>
      <c r="C22" s="3467" t="s">
        <v>2443</v>
      </c>
      <c r="D22" s="3467"/>
      <c r="E22" s="3109">
        <v>0.9</v>
      </c>
      <c r="F22" s="3106" t="s">
        <v>2444</v>
      </c>
      <c r="G22" s="3106"/>
    </row>
    <row r="23" spans="1:13" ht="19.5" customHeight="1">
      <c r="A23" s="3799"/>
      <c r="B23" s="3787"/>
      <c r="C23" s="3467" t="s">
        <v>2445</v>
      </c>
      <c r="D23" s="3467"/>
      <c r="E23" s="3109">
        <v>0.9</v>
      </c>
      <c r="F23" s="3106" t="s">
        <v>2446</v>
      </c>
      <c r="G23" s="3106"/>
    </row>
    <row r="24" spans="1:13" ht="19.5" customHeight="1">
      <c r="A24" s="3799"/>
      <c r="B24" s="3787"/>
      <c r="C24" s="3467" t="s">
        <v>2447</v>
      </c>
      <c r="D24" s="3467"/>
      <c r="E24" s="3109">
        <v>0.8</v>
      </c>
      <c r="F24" s="3106" t="s">
        <v>2448</v>
      </c>
      <c r="G24" s="3106"/>
    </row>
    <row r="25" spans="1:13" ht="19.5" customHeight="1">
      <c r="A25" s="3799"/>
      <c r="B25" s="3787"/>
      <c r="C25" s="3467" t="s">
        <v>2449</v>
      </c>
      <c r="D25" s="3467"/>
      <c r="E25" s="3109">
        <v>0.8</v>
      </c>
      <c r="F25" s="3106"/>
      <c r="G25" s="3106"/>
    </row>
    <row r="26" spans="1:13" ht="19.5" customHeight="1">
      <c r="A26" s="3799"/>
      <c r="B26" s="3787"/>
      <c r="C26" s="3470" t="s">
        <v>3410</v>
      </c>
      <c r="D26" s="3470"/>
      <c r="E26" s="3471">
        <v>0.43</v>
      </c>
      <c r="F26" s="3106"/>
      <c r="G26" s="3106"/>
    </row>
    <row r="27" spans="1:13" ht="19.5" customHeight="1" thickBot="1">
      <c r="A27" s="3800"/>
      <c r="B27" s="3792"/>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3" t="s">
        <v>2631</v>
      </c>
      <c r="B29" s="3796" t="s">
        <v>2612</v>
      </c>
      <c r="C29" s="3103" t="s">
        <v>2452</v>
      </c>
      <c r="D29" s="3104"/>
      <c r="E29" s="3105">
        <v>1</v>
      </c>
      <c r="F29" s="3106" t="s">
        <v>2453</v>
      </c>
      <c r="G29" s="3106"/>
    </row>
    <row r="30" spans="1:13" ht="19.5" customHeight="1">
      <c r="A30" s="3794"/>
      <c r="B30" s="3790"/>
      <c r="C30" s="3107" t="s">
        <v>2454</v>
      </c>
      <c r="D30" s="3108"/>
      <c r="E30" s="3109">
        <v>1</v>
      </c>
      <c r="F30" s="3106" t="s">
        <v>2455</v>
      </c>
      <c r="G30" s="3106"/>
    </row>
    <row r="31" spans="1:13" ht="19.5" customHeight="1">
      <c r="A31" s="3794"/>
      <c r="B31" s="3790"/>
      <c r="C31" s="3107" t="s">
        <v>2456</v>
      </c>
      <c r="D31" s="3108"/>
      <c r="E31" s="3109">
        <v>0.8</v>
      </c>
      <c r="F31" s="3106" t="s">
        <v>2457</v>
      </c>
      <c r="G31" s="3106"/>
    </row>
    <row r="32" spans="1:13" ht="19.5" customHeight="1">
      <c r="A32" s="3794"/>
      <c r="B32" s="3790"/>
      <c r="C32" s="3107" t="s">
        <v>2458</v>
      </c>
      <c r="D32" s="3108"/>
      <c r="E32" s="3109">
        <v>0.8</v>
      </c>
      <c r="F32" s="3106" t="s">
        <v>2459</v>
      </c>
      <c r="G32" s="3106"/>
    </row>
    <row r="33" spans="1:7" ht="19.5" customHeight="1">
      <c r="A33" s="3794"/>
      <c r="B33" s="3790"/>
      <c r="C33" s="3107" t="s">
        <v>2460</v>
      </c>
      <c r="D33" s="3108"/>
      <c r="E33" s="3109">
        <v>0.8</v>
      </c>
      <c r="F33" s="3106" t="s">
        <v>2461</v>
      </c>
      <c r="G33" s="3106"/>
    </row>
    <row r="34" spans="1:7" ht="19.5" customHeight="1">
      <c r="A34" s="3794"/>
      <c r="B34" s="3790"/>
      <c r="C34" s="3107" t="s">
        <v>2462</v>
      </c>
      <c r="D34" s="3108"/>
      <c r="E34" s="3109">
        <v>0.7</v>
      </c>
      <c r="F34" s="3106" t="s">
        <v>2463</v>
      </c>
      <c r="G34" s="3106"/>
    </row>
    <row r="35" spans="1:7" ht="19.5" customHeight="1">
      <c r="A35" s="3794"/>
      <c r="B35" s="3790"/>
      <c r="C35" s="3107" t="s">
        <v>2464</v>
      </c>
      <c r="D35" s="3108"/>
      <c r="E35" s="3109">
        <v>0.8</v>
      </c>
      <c r="F35" s="3106" t="s">
        <v>2465</v>
      </c>
      <c r="G35" s="3106"/>
    </row>
    <row r="36" spans="1:7" ht="19.5" customHeight="1">
      <c r="A36" s="3794"/>
      <c r="B36" s="3790"/>
      <c r="C36" s="3107" t="s">
        <v>2466</v>
      </c>
      <c r="D36" s="3108"/>
      <c r="E36" s="3109">
        <v>0.6</v>
      </c>
      <c r="F36" s="3106" t="s">
        <v>2467</v>
      </c>
      <c r="G36" s="3106"/>
    </row>
    <row r="37" spans="1:7" ht="19.5" customHeight="1">
      <c r="A37" s="3794"/>
      <c r="B37" s="3790"/>
      <c r="C37" s="3107" t="s">
        <v>2468</v>
      </c>
      <c r="D37" s="3108"/>
      <c r="E37" s="3109">
        <v>0.2</v>
      </c>
      <c r="F37" s="3106" t="s">
        <v>2469</v>
      </c>
      <c r="G37" s="3106"/>
    </row>
    <row r="38" spans="1:7" ht="19.5" customHeight="1">
      <c r="A38" s="3794"/>
      <c r="B38" s="3790"/>
      <c r="C38" s="3107" t="s">
        <v>2470</v>
      </c>
      <c r="D38" s="3108"/>
      <c r="E38" s="3109">
        <v>0.2</v>
      </c>
      <c r="F38" s="3106" t="s">
        <v>2471</v>
      </c>
      <c r="G38" s="3106"/>
    </row>
    <row r="39" spans="1:7" ht="19.5" customHeight="1">
      <c r="A39" s="3794"/>
      <c r="B39" s="3788" t="s">
        <v>2632</v>
      </c>
      <c r="C39" s="3107" t="s">
        <v>2472</v>
      </c>
      <c r="D39" s="3108"/>
      <c r="E39" s="3109">
        <v>0.6</v>
      </c>
      <c r="F39" s="3106" t="s">
        <v>2473</v>
      </c>
      <c r="G39" s="3106"/>
    </row>
    <row r="40" spans="1:7" ht="19.5" customHeight="1">
      <c r="A40" s="3794"/>
      <c r="B40" s="3790"/>
      <c r="C40" s="3107" t="s">
        <v>2474</v>
      </c>
      <c r="D40" s="3108"/>
      <c r="E40" s="3109">
        <v>0.6</v>
      </c>
      <c r="F40" s="3106" t="s">
        <v>2475</v>
      </c>
      <c r="G40" s="3106"/>
    </row>
    <row r="41" spans="1:7" ht="19.5" customHeight="1" thickBot="1">
      <c r="A41" s="3795"/>
      <c r="B41" s="379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8" t="s">
        <v>2610</v>
      </c>
      <c r="B43" s="3796" t="s">
        <v>2634</v>
      </c>
      <c r="C43" s="3103" t="s">
        <v>2479</v>
      </c>
      <c r="D43" s="3104"/>
      <c r="E43" s="3105">
        <v>1</v>
      </c>
      <c r="F43" s="3106" t="s">
        <v>2480</v>
      </c>
      <c r="G43" s="3106"/>
    </row>
    <row r="44" spans="1:7" ht="19.5" customHeight="1">
      <c r="A44" s="3799"/>
      <c r="B44" s="3790"/>
      <c r="C44" s="3107" t="s">
        <v>2481</v>
      </c>
      <c r="D44" s="3108"/>
      <c r="E44" s="3109">
        <v>1</v>
      </c>
      <c r="F44" s="3106" t="s">
        <v>2482</v>
      </c>
      <c r="G44" s="3106"/>
    </row>
    <row r="45" spans="1:7" ht="19.5" customHeight="1">
      <c r="A45" s="3799"/>
      <c r="B45" s="3789"/>
      <c r="C45" s="3107" t="s">
        <v>2483</v>
      </c>
      <c r="D45" s="3108"/>
      <c r="E45" s="3109">
        <v>1.5</v>
      </c>
      <c r="F45" s="3106" t="s">
        <v>2484</v>
      </c>
      <c r="G45" s="3106"/>
    </row>
    <row r="46" spans="1:7" ht="19.5" customHeight="1">
      <c r="A46" s="3799"/>
      <c r="B46" s="3118" t="s">
        <v>2635</v>
      </c>
      <c r="C46" s="3107" t="s">
        <v>2636</v>
      </c>
      <c r="D46" s="3108"/>
      <c r="E46" s="3109">
        <v>2</v>
      </c>
      <c r="F46" s="3106" t="s">
        <v>2485</v>
      </c>
      <c r="G46" s="3106"/>
    </row>
    <row r="47" spans="1:7" ht="19.5" customHeight="1">
      <c r="A47" s="3799"/>
      <c r="B47" s="3788" t="s">
        <v>2637</v>
      </c>
      <c r="C47" s="3107" t="s">
        <v>2486</v>
      </c>
      <c r="D47" s="3108"/>
      <c r="E47" s="3109">
        <v>1</v>
      </c>
      <c r="F47" s="3106" t="s">
        <v>2487</v>
      </c>
      <c r="G47" s="3106"/>
    </row>
    <row r="48" spans="1:7" ht="19.5" customHeight="1">
      <c r="A48" s="3799"/>
      <c r="B48" s="3790"/>
      <c r="C48" s="3107" t="s">
        <v>2488</v>
      </c>
      <c r="D48" s="3108"/>
      <c r="E48" s="3109">
        <v>1</v>
      </c>
      <c r="F48" s="3106" t="s">
        <v>2489</v>
      </c>
      <c r="G48" s="3106"/>
    </row>
    <row r="49" spans="1:7" ht="19.5" customHeight="1">
      <c r="A49" s="3799"/>
      <c r="B49" s="3790"/>
      <c r="C49" s="3107" t="s">
        <v>2490</v>
      </c>
      <c r="D49" s="3108"/>
      <c r="E49" s="3109">
        <v>1</v>
      </c>
      <c r="F49" s="3106" t="s">
        <v>2491</v>
      </c>
      <c r="G49" s="3106"/>
    </row>
    <row r="50" spans="1:7" ht="19.5" customHeight="1">
      <c r="A50" s="3799"/>
      <c r="B50" s="3790"/>
      <c r="C50" s="3107" t="s">
        <v>2492</v>
      </c>
      <c r="D50" s="3108"/>
      <c r="E50" s="3109">
        <v>1</v>
      </c>
      <c r="F50" s="3106" t="s">
        <v>2493</v>
      </c>
      <c r="G50" s="3106"/>
    </row>
    <row r="51" spans="1:7" ht="19.5" customHeight="1">
      <c r="A51" s="3799"/>
      <c r="B51" s="3790"/>
      <c r="C51" s="3107" t="s">
        <v>2494</v>
      </c>
      <c r="D51" s="3108"/>
      <c r="E51" s="3109">
        <v>1</v>
      </c>
      <c r="F51" s="3106" t="s">
        <v>2495</v>
      </c>
      <c r="G51" s="3106"/>
    </row>
    <row r="52" spans="1:7" ht="19.5" customHeight="1">
      <c r="A52" s="3799"/>
      <c r="B52" s="3790"/>
      <c r="C52" s="3107" t="s">
        <v>2496</v>
      </c>
      <c r="D52" s="3108"/>
      <c r="E52" s="3109">
        <v>1</v>
      </c>
      <c r="F52" s="3106" t="s">
        <v>2497</v>
      </c>
      <c r="G52" s="3106"/>
    </row>
    <row r="53" spans="1:7" ht="19.5" customHeight="1" thickBot="1">
      <c r="A53" s="3800"/>
      <c r="B53" s="379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8" t="s">
        <v>2651</v>
      </c>
      <c r="C75" s="3092" t="s">
        <v>2652</v>
      </c>
      <c r="D75" s="3092" t="s">
        <v>2653</v>
      </c>
      <c r="E75" s="3118">
        <v>0.2</v>
      </c>
      <c r="F75" s="3118">
        <v>25</v>
      </c>
    </row>
    <row r="76" spans="1:7" ht="24">
      <c r="A76" s="3118">
        <v>2</v>
      </c>
      <c r="B76" s="3790"/>
      <c r="C76" s="3092" t="s">
        <v>2654</v>
      </c>
      <c r="D76" s="3092" t="s">
        <v>2655</v>
      </c>
      <c r="E76" s="3118">
        <v>0.2</v>
      </c>
      <c r="F76" s="3118">
        <v>25</v>
      </c>
    </row>
    <row r="77" spans="1:7" ht="24">
      <c r="A77" s="3118">
        <v>3</v>
      </c>
      <c r="B77" s="3790"/>
      <c r="C77" s="3092" t="s">
        <v>2656</v>
      </c>
      <c r="D77" s="3092" t="s">
        <v>2657</v>
      </c>
      <c r="E77" s="3118">
        <v>0.2</v>
      </c>
      <c r="F77" s="3118">
        <v>25</v>
      </c>
    </row>
    <row r="78" spans="1:7" ht="13.5">
      <c r="A78" s="3118">
        <v>4</v>
      </c>
      <c r="B78" s="3790"/>
      <c r="C78" s="3092" t="s">
        <v>2658</v>
      </c>
      <c r="D78" s="3092" t="s">
        <v>2659</v>
      </c>
      <c r="E78" s="3118">
        <v>0.15</v>
      </c>
      <c r="F78" s="3118">
        <v>20</v>
      </c>
    </row>
    <row r="79" spans="1:7" ht="24">
      <c r="A79" s="3118">
        <v>5</v>
      </c>
      <c r="B79" s="3790"/>
      <c r="C79" s="3092" t="s">
        <v>2660</v>
      </c>
      <c r="D79" s="3092" t="s">
        <v>2661</v>
      </c>
      <c r="E79" s="3118">
        <v>0.15</v>
      </c>
      <c r="F79" s="3118">
        <v>20</v>
      </c>
    </row>
    <row r="80" spans="1:7" ht="24">
      <c r="A80" s="3118">
        <v>6</v>
      </c>
      <c r="B80" s="3790"/>
      <c r="C80" s="3092" t="s">
        <v>2662</v>
      </c>
      <c r="D80" s="3092" t="s">
        <v>2663</v>
      </c>
      <c r="E80" s="3118">
        <v>0.15</v>
      </c>
      <c r="F80" s="3118">
        <v>20</v>
      </c>
    </row>
    <row r="81" spans="1:6" ht="24">
      <c r="A81" s="3118">
        <v>7</v>
      </c>
      <c r="B81" s="3790"/>
      <c r="C81" s="3092" t="s">
        <v>2664</v>
      </c>
      <c r="D81" s="3092" t="s">
        <v>2665</v>
      </c>
      <c r="E81" s="3118">
        <v>0.15</v>
      </c>
      <c r="F81" s="3118">
        <v>20</v>
      </c>
    </row>
    <row r="82" spans="1:6" ht="24">
      <c r="A82" s="3118">
        <v>8</v>
      </c>
      <c r="B82" s="3790"/>
      <c r="C82" s="3092" t="s">
        <v>2666</v>
      </c>
      <c r="D82" s="3092" t="s">
        <v>2667</v>
      </c>
      <c r="E82" s="3118">
        <v>0.1</v>
      </c>
      <c r="F82" s="3118">
        <v>15</v>
      </c>
    </row>
    <row r="83" spans="1:6" ht="24">
      <c r="A83" s="3118">
        <v>9</v>
      </c>
      <c r="B83" s="3790"/>
      <c r="C83" s="3092" t="s">
        <v>2668</v>
      </c>
      <c r="D83" s="3092" t="s">
        <v>2669</v>
      </c>
      <c r="E83" s="3118">
        <v>0.1</v>
      </c>
      <c r="F83" s="3118">
        <v>15</v>
      </c>
    </row>
    <row r="84" spans="1:6" ht="24">
      <c r="A84" s="3118">
        <v>10</v>
      </c>
      <c r="B84" s="3790"/>
      <c r="C84" s="3092" t="s">
        <v>2670</v>
      </c>
      <c r="D84" s="3092" t="s">
        <v>2671</v>
      </c>
      <c r="E84" s="3118">
        <v>0.1</v>
      </c>
      <c r="F84" s="3118">
        <v>15</v>
      </c>
    </row>
    <row r="85" spans="1:6" ht="24">
      <c r="A85" s="3118">
        <v>11</v>
      </c>
      <c r="B85" s="3790"/>
      <c r="C85" s="3092" t="s">
        <v>2672</v>
      </c>
      <c r="D85" s="3092" t="s">
        <v>2673</v>
      </c>
      <c r="E85" s="3118">
        <v>0.1</v>
      </c>
      <c r="F85" s="3118">
        <v>15</v>
      </c>
    </row>
    <row r="86" spans="1:6" ht="24">
      <c r="A86" s="3118">
        <v>12</v>
      </c>
      <c r="B86" s="3790"/>
      <c r="C86" s="3092" t="s">
        <v>2674</v>
      </c>
      <c r="D86" s="3092" t="s">
        <v>2675</v>
      </c>
      <c r="E86" s="3118">
        <v>0.1</v>
      </c>
      <c r="F86" s="3118">
        <v>15</v>
      </c>
    </row>
    <row r="87" spans="1:6" ht="13.5">
      <c r="A87" s="3118">
        <v>13</v>
      </c>
      <c r="B87" s="3790"/>
      <c r="C87" s="3092" t="s">
        <v>2676</v>
      </c>
      <c r="D87" s="3092" t="s">
        <v>2677</v>
      </c>
      <c r="E87" s="3118">
        <v>0.1</v>
      </c>
      <c r="F87" s="3118">
        <v>15</v>
      </c>
    </row>
    <row r="88" spans="1:6" ht="13.5">
      <c r="A88" s="3118">
        <v>14</v>
      </c>
      <c r="B88" s="3790"/>
      <c r="C88" s="3092" t="s">
        <v>2678</v>
      </c>
      <c r="D88" s="3092" t="s">
        <v>2679</v>
      </c>
      <c r="E88" s="3118">
        <v>0.1</v>
      </c>
      <c r="F88" s="3118">
        <v>15</v>
      </c>
    </row>
    <row r="89" spans="1:6" ht="13.5">
      <c r="A89" s="3118">
        <v>15</v>
      </c>
      <c r="B89" s="3790"/>
      <c r="C89" s="3092" t="s">
        <v>2680</v>
      </c>
      <c r="D89" s="3092" t="s">
        <v>2681</v>
      </c>
      <c r="E89" s="3118">
        <v>0.1</v>
      </c>
      <c r="F89" s="3118">
        <v>15</v>
      </c>
    </row>
    <row r="90" spans="1:6" ht="24">
      <c r="A90" s="3118">
        <v>16</v>
      </c>
      <c r="B90" s="3790"/>
      <c r="C90" s="3092" t="s">
        <v>2682</v>
      </c>
      <c r="D90" s="3092" t="s">
        <v>2683</v>
      </c>
      <c r="E90" s="3118">
        <v>0.1</v>
      </c>
      <c r="F90" s="3118">
        <v>15</v>
      </c>
    </row>
    <row r="91" spans="1:6" ht="24">
      <c r="A91" s="3118">
        <v>17</v>
      </c>
      <c r="B91" s="3789"/>
      <c r="C91" s="3092" t="s">
        <v>2684</v>
      </c>
      <c r="D91" s="3092" t="s">
        <v>2685</v>
      </c>
      <c r="E91" s="3118">
        <v>0.1</v>
      </c>
      <c r="F91" s="3118">
        <v>15</v>
      </c>
    </row>
    <row r="92" spans="1:6" ht="13.5">
      <c r="A92" s="3118">
        <v>18</v>
      </c>
      <c r="B92" s="3788" t="s">
        <v>2686</v>
      </c>
      <c r="C92" s="3092" t="s">
        <v>2687</v>
      </c>
      <c r="D92" s="3092" t="s">
        <v>2688</v>
      </c>
      <c r="E92" s="3118">
        <v>0.2</v>
      </c>
      <c r="F92" s="3118">
        <v>25</v>
      </c>
    </row>
    <row r="93" spans="1:6" ht="24">
      <c r="A93" s="3118">
        <v>19</v>
      </c>
      <c r="B93" s="3790"/>
      <c r="C93" s="3092" t="s">
        <v>2689</v>
      </c>
      <c r="D93" s="3092" t="s">
        <v>2690</v>
      </c>
      <c r="E93" s="3118">
        <v>0.2</v>
      </c>
      <c r="F93" s="3118">
        <v>25</v>
      </c>
    </row>
    <row r="94" spans="1:6" ht="13.5">
      <c r="A94" s="3118">
        <v>20</v>
      </c>
      <c r="B94" s="3790"/>
      <c r="C94" s="3092" t="s">
        <v>2691</v>
      </c>
      <c r="D94" s="3092" t="s">
        <v>2692</v>
      </c>
      <c r="E94" s="3118">
        <v>0.15</v>
      </c>
      <c r="F94" s="3118">
        <v>20</v>
      </c>
    </row>
    <row r="95" spans="1:6" ht="13.5">
      <c r="A95" s="3118">
        <v>21</v>
      </c>
      <c r="B95" s="3790"/>
      <c r="C95" s="3092" t="s">
        <v>2693</v>
      </c>
      <c r="D95" s="3092" t="s">
        <v>2694</v>
      </c>
      <c r="E95" s="3118">
        <v>0.15</v>
      </c>
      <c r="F95" s="3118">
        <v>20</v>
      </c>
    </row>
    <row r="96" spans="1:6" ht="13.5">
      <c r="A96" s="3118">
        <v>22</v>
      </c>
      <c r="B96" s="3790"/>
      <c r="C96" s="3092" t="s">
        <v>2695</v>
      </c>
      <c r="D96" s="3092" t="s">
        <v>2696</v>
      </c>
      <c r="E96" s="3118">
        <v>0.15</v>
      </c>
      <c r="F96" s="3118">
        <v>20</v>
      </c>
    </row>
    <row r="97" spans="1:6" ht="36">
      <c r="A97" s="3118">
        <v>23</v>
      </c>
      <c r="B97" s="3790"/>
      <c r="C97" s="3092" t="s">
        <v>2697</v>
      </c>
      <c r="D97" s="3092" t="s">
        <v>2698</v>
      </c>
      <c r="E97" s="3118">
        <v>0.15</v>
      </c>
      <c r="F97" s="3118">
        <v>20</v>
      </c>
    </row>
    <row r="98" spans="1:6" ht="13.5">
      <c r="A98" s="3118">
        <v>24</v>
      </c>
      <c r="B98" s="3790"/>
      <c r="C98" s="3092" t="s">
        <v>2699</v>
      </c>
      <c r="D98" s="3092" t="s">
        <v>2700</v>
      </c>
      <c r="E98" s="3118">
        <v>0.1</v>
      </c>
      <c r="F98" s="3118">
        <v>15</v>
      </c>
    </row>
    <row r="99" spans="1:6" ht="13.5">
      <c r="A99" s="3118">
        <v>25</v>
      </c>
      <c r="B99" s="3790"/>
      <c r="C99" s="3092" t="s">
        <v>2701</v>
      </c>
      <c r="D99" s="3092" t="s">
        <v>2702</v>
      </c>
      <c r="E99" s="3118">
        <v>0.1</v>
      </c>
      <c r="F99" s="3118">
        <v>15</v>
      </c>
    </row>
    <row r="100" spans="1:6" ht="24">
      <c r="A100" s="3118">
        <v>26</v>
      </c>
      <c r="B100" s="3790"/>
      <c r="C100" s="3092" t="s">
        <v>2703</v>
      </c>
      <c r="D100" s="3092" t="s">
        <v>2704</v>
      </c>
      <c r="E100" s="3118">
        <v>0.1</v>
      </c>
      <c r="F100" s="3118">
        <v>15</v>
      </c>
    </row>
    <row r="101" spans="1:6" ht="24">
      <c r="A101" s="3118">
        <v>27</v>
      </c>
      <c r="B101" s="3790"/>
      <c r="C101" s="3092" t="s">
        <v>2705</v>
      </c>
      <c r="D101" s="3092" t="s">
        <v>2706</v>
      </c>
      <c r="E101" s="3118">
        <v>0.1</v>
      </c>
      <c r="F101" s="3118">
        <v>15</v>
      </c>
    </row>
    <row r="102" spans="1:6" ht="13.5">
      <c r="A102" s="3118">
        <v>28</v>
      </c>
      <c r="B102" s="3790"/>
      <c r="C102" s="3092" t="s">
        <v>2707</v>
      </c>
      <c r="D102" s="3092" t="s">
        <v>2708</v>
      </c>
      <c r="E102" s="3118">
        <v>0.1</v>
      </c>
      <c r="F102" s="3118">
        <v>15</v>
      </c>
    </row>
    <row r="103" spans="1:6" ht="13.5">
      <c r="A103" s="3118">
        <v>29</v>
      </c>
      <c r="B103" s="3790"/>
      <c r="C103" s="3092" t="s">
        <v>2709</v>
      </c>
      <c r="D103" s="3092" t="s">
        <v>2710</v>
      </c>
      <c r="E103" s="3118">
        <v>0.1</v>
      </c>
      <c r="F103" s="3118">
        <v>15</v>
      </c>
    </row>
    <row r="104" spans="1:6" ht="13.5">
      <c r="A104" s="3118">
        <v>30</v>
      </c>
      <c r="B104" s="3790"/>
      <c r="C104" s="3092" t="s">
        <v>2711</v>
      </c>
      <c r="D104" s="3092" t="s">
        <v>2712</v>
      </c>
      <c r="E104" s="3118">
        <v>0.1</v>
      </c>
      <c r="F104" s="3118">
        <v>15</v>
      </c>
    </row>
    <row r="105" spans="1:6" ht="24">
      <c r="A105" s="3118">
        <v>31</v>
      </c>
      <c r="B105" s="3790"/>
      <c r="C105" s="3092" t="s">
        <v>2713</v>
      </c>
      <c r="D105" s="3092" t="s">
        <v>2714</v>
      </c>
      <c r="E105" s="3118">
        <v>0.1</v>
      </c>
      <c r="F105" s="3118">
        <v>15</v>
      </c>
    </row>
    <row r="106" spans="1:6" ht="24">
      <c r="A106" s="3118">
        <v>32</v>
      </c>
      <c r="B106" s="3790"/>
      <c r="C106" s="3092" t="s">
        <v>2715</v>
      </c>
      <c r="D106" s="3092" t="s">
        <v>2716</v>
      </c>
      <c r="E106" s="3118">
        <v>0.1</v>
      </c>
      <c r="F106" s="3118">
        <v>15</v>
      </c>
    </row>
    <row r="107" spans="1:6" ht="24">
      <c r="A107" s="3118">
        <v>33</v>
      </c>
      <c r="B107" s="3790"/>
      <c r="C107" s="3092" t="s">
        <v>2717</v>
      </c>
      <c r="D107" s="3092" t="s">
        <v>2718</v>
      </c>
      <c r="E107" s="3118">
        <v>0.1</v>
      </c>
      <c r="F107" s="3118">
        <v>15</v>
      </c>
    </row>
    <row r="108" spans="1:6" ht="24">
      <c r="A108" s="3118">
        <v>34</v>
      </c>
      <c r="B108" s="3789"/>
      <c r="C108" s="3092" t="s">
        <v>2719</v>
      </c>
      <c r="D108" s="3092" t="s">
        <v>2720</v>
      </c>
      <c r="E108" s="3118">
        <v>0.1</v>
      </c>
      <c r="F108" s="3118">
        <v>15</v>
      </c>
    </row>
    <row r="109" spans="1:6" ht="24">
      <c r="A109" s="3118">
        <v>35</v>
      </c>
      <c r="B109" s="3788" t="s">
        <v>2721</v>
      </c>
      <c r="C109" s="3118" t="s">
        <v>2722</v>
      </c>
      <c r="D109" s="3092" t="s">
        <v>2723</v>
      </c>
      <c r="E109" s="3118">
        <v>0.15</v>
      </c>
      <c r="F109" s="3118">
        <v>20</v>
      </c>
    </row>
    <row r="110" spans="1:6" ht="13.5">
      <c r="A110" s="3118">
        <v>36</v>
      </c>
      <c r="B110" s="3790"/>
      <c r="C110" s="3118" t="s">
        <v>2724</v>
      </c>
      <c r="D110" s="3092" t="s">
        <v>2725</v>
      </c>
      <c r="E110" s="3118">
        <v>0.15</v>
      </c>
      <c r="F110" s="3118">
        <v>20</v>
      </c>
    </row>
    <row r="111" spans="1:6" ht="13.5">
      <c r="A111" s="3118">
        <v>37</v>
      </c>
      <c r="B111" s="3790"/>
      <c r="C111" s="3118" t="s">
        <v>2726</v>
      </c>
      <c r="D111" s="3092" t="s">
        <v>2727</v>
      </c>
      <c r="E111" s="3118">
        <v>0.15</v>
      </c>
      <c r="F111" s="3118">
        <v>20</v>
      </c>
    </row>
    <row r="112" spans="1:6" ht="13.5">
      <c r="A112" s="3118">
        <v>38</v>
      </c>
      <c r="B112" s="3790"/>
      <c r="C112" s="3118" t="s">
        <v>2728</v>
      </c>
      <c r="D112" s="3092" t="s">
        <v>2729</v>
      </c>
      <c r="E112" s="3118">
        <v>0.1</v>
      </c>
      <c r="F112" s="3118">
        <v>15</v>
      </c>
    </row>
    <row r="113" spans="1:6" ht="24">
      <c r="A113" s="3118">
        <v>39</v>
      </c>
      <c r="B113" s="3790"/>
      <c r="C113" s="3118" t="s">
        <v>2730</v>
      </c>
      <c r="D113" s="3092" t="s">
        <v>2731</v>
      </c>
      <c r="E113" s="3118">
        <v>0.1</v>
      </c>
      <c r="F113" s="3118">
        <v>15</v>
      </c>
    </row>
    <row r="114" spans="1:6" ht="24">
      <c r="A114" s="3118">
        <v>40</v>
      </c>
      <c r="B114" s="378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88" t="s">
        <v>2741</v>
      </c>
      <c r="C118" s="3118" t="s">
        <v>2742</v>
      </c>
      <c r="D118" s="3092" t="s">
        <v>2743</v>
      </c>
      <c r="E118" s="3118">
        <v>0.1</v>
      </c>
      <c r="F118" s="3118">
        <v>15</v>
      </c>
    </row>
    <row r="119" spans="1:6" ht="24">
      <c r="A119" s="3118">
        <v>45</v>
      </c>
      <c r="B119" s="3789"/>
      <c r="C119" s="3092" t="s">
        <v>2744</v>
      </c>
      <c r="D119" s="3092" t="s">
        <v>2745</v>
      </c>
      <c r="E119" s="3118">
        <v>0.1</v>
      </c>
      <c r="F119" s="3118">
        <v>15</v>
      </c>
    </row>
    <row r="120" spans="1:6" ht="24">
      <c r="A120" s="3118">
        <v>46</v>
      </c>
      <c r="B120" s="3788" t="s">
        <v>2746</v>
      </c>
      <c r="C120" s="3118" t="s">
        <v>2747</v>
      </c>
      <c r="D120" s="3092" t="s">
        <v>2748</v>
      </c>
      <c r="E120" s="3118">
        <v>0.1</v>
      </c>
      <c r="F120" s="3118">
        <v>15</v>
      </c>
    </row>
    <row r="121" spans="1:6" ht="24">
      <c r="A121" s="3118">
        <v>47</v>
      </c>
      <c r="B121" s="3789"/>
      <c r="C121" s="3118" t="s">
        <v>2749</v>
      </c>
      <c r="D121" s="3092" t="s">
        <v>2750</v>
      </c>
      <c r="E121" s="3118">
        <v>0.1</v>
      </c>
      <c r="F121" s="3118">
        <v>15</v>
      </c>
    </row>
    <row r="122" spans="1:6" ht="13.5">
      <c r="A122" s="3118">
        <v>48</v>
      </c>
      <c r="B122" s="3788" t="s">
        <v>2751</v>
      </c>
      <c r="C122" s="3118" t="s">
        <v>2752</v>
      </c>
      <c r="D122" s="3092" t="s">
        <v>2753</v>
      </c>
      <c r="E122" s="3118">
        <v>0.1</v>
      </c>
      <c r="F122" s="3118">
        <v>15</v>
      </c>
    </row>
    <row r="123" spans="1:6" ht="13.5">
      <c r="A123" s="3118">
        <v>49</v>
      </c>
      <c r="B123" s="378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88" t="s">
        <v>2781</v>
      </c>
      <c r="C134" s="3118" t="s">
        <v>2782</v>
      </c>
      <c r="D134" s="3092" t="s">
        <v>2783</v>
      </c>
      <c r="E134" s="3118">
        <v>0.1</v>
      </c>
      <c r="F134" s="3118">
        <v>15</v>
      </c>
    </row>
    <row r="135" spans="1:6" ht="13.5">
      <c r="A135" s="3118">
        <v>61</v>
      </c>
      <c r="B135" s="378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45950</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45950</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9" sqref="H29"/>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4" t="s">
        <v>927</v>
      </c>
      <c r="B5" s="3494"/>
      <c r="C5" s="3494"/>
      <c r="D5" s="3494" t="e">
        <f ca="1">结果表!D119</f>
        <v>#REF!</v>
      </c>
      <c r="E5" s="3494"/>
      <c r="F5" s="3494" t="e">
        <f ca="1">结果表!F119</f>
        <v>#REF!</v>
      </c>
      <c r="G5" s="3494"/>
      <c r="H5" s="3494" t="e">
        <f ca="1">结果表!H119</f>
        <v>#REF!</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t="e">
        <f ca="1">结果表!D122</f>
        <v>#REF!</v>
      </c>
      <c r="E8" s="3493"/>
      <c r="F8" s="3493"/>
      <c r="G8" s="3493"/>
      <c r="H8" s="3493"/>
      <c r="I8" s="3493"/>
    </row>
    <row r="9" spans="1:9" ht="15">
      <c r="A9" s="3494" t="s">
        <v>927</v>
      </c>
      <c r="B9" s="3494"/>
      <c r="C9" s="3494"/>
      <c r="D9" s="3494" t="e">
        <f ca="1">结果表!D123</f>
        <v>#REF!</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5"/>
      <c r="C12" s="3505"/>
      <c r="D12" s="3505"/>
    </row>
    <row r="13" spans="1:4" ht="30" customHeight="1">
      <c r="A13" s="3500" t="str">
        <f>IF(项目基本情况!B8="抵押","3.抵押双方在办理抵押登记手续时，应使用本公司出具的正式《房地产评估报告》，特提醒报告使用者注意。","——")</f>
        <v>——</v>
      </c>
      <c r="B13" s="3505"/>
      <c r="C13" s="3505"/>
      <c r="D13" s="3505"/>
    </row>
    <row r="14" spans="1:4" ht="15.75" customHeight="1">
      <c r="A14" s="3500" t="str">
        <f>IF(项目基本情况!B8="抵押","4.本次评估估价师所知悉的法定优先受偿款情况说明如下：","——")</f>
        <v>——</v>
      </c>
      <c r="B14" s="3505"/>
      <c r="C14" s="3505"/>
      <c r="D14" s="3505"/>
    </row>
    <row r="15" spans="1:4" ht="42" customHeight="1">
      <c r="A15" s="3500" t="str">
        <f>IF(项目基本情况!B8="抵押","（1）"&amp;CONCATENATE(项目基本情况!L20,项目基本情况!L21,项目基本情况!L22),"——")</f>
        <v>——</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45951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2025-10-21T05:26:59Z</dcterms:modified>
</cp:coreProperties>
</file>