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6亚林上苑咨询函\"/>
    </mc:Choice>
  </mc:AlternateContent>
  <xr:revisionPtr revIDLastSave="0" documentId="13_ncr:1_{26A53C5E-BC37-485A-802B-67B82397248E}" xr6:coauthVersionLast="47" xr6:coauthVersionMax="47" xr10:uidLastSave="{00000000-0000-0000-0000-000000000000}"/>
  <bookViews>
    <workbookView xWindow="0" yWindow="0" windowWidth="10800" windowHeight="12900" tabRatio="747" activeTab="1" xr2:uid="{00000000-000D-0000-FFFF-FFFF00000000}"/>
  </bookViews>
  <sheets>
    <sheet name="系统读取表" sheetId="11" r:id="rId1"/>
    <sheet name="测算表" sheetId="6" r:id="rId2"/>
    <sheet name="案例" sheetId="34"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E14" i="11" l="1"/>
  <c r="I14" i="6"/>
  <c r="G14" i="6"/>
  <c r="E14" i="6"/>
  <c r="I5" i="6"/>
  <c r="G5" i="6"/>
  <c r="G24" i="6" s="1"/>
  <c r="E5" i="6"/>
  <c r="I6" i="6"/>
  <c r="G6" i="6"/>
  <c r="H7" i="6"/>
  <c r="J7" i="6"/>
  <c r="I24" i="6"/>
  <c r="I31" i="6" l="1"/>
  <c r="D38" i="6"/>
  <c r="E38" i="6" s="1"/>
  <c r="F38" i="6" s="1"/>
  <c r="G38" i="6" s="1"/>
  <c r="H38" i="6" s="1"/>
  <c r="I38" i="6" s="1"/>
  <c r="J38" i="6" s="1"/>
  <c r="K38" i="6" s="1"/>
  <c r="B38" i="6"/>
  <c r="E24" i="6" l="1"/>
  <c r="E25" i="6" s="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G25" i="6" l="1"/>
  <c r="G23" i="6"/>
  <c r="I23" i="6" s="1"/>
  <c r="I29" i="6" l="1"/>
  <c r="I25" i="6"/>
  <c r="C28" i="6" s="1"/>
  <c r="G29" i="6"/>
  <c r="A26" i="6" l="1"/>
  <c r="A28" i="6"/>
  <c r="A29" i="6"/>
  <c r="G28" i="6"/>
  <c r="E28" i="6"/>
  <c r="I28" i="6" l="1"/>
  <c r="D14" i="11" l="1"/>
  <c r="F14" i="11" s="1"/>
  <c r="B6" i="11" l="1"/>
  <c r="C6" i="11" s="1"/>
  <c r="B5" i="11"/>
  <c r="B10" i="11" s="1"/>
  <c r="C5" i="11" l="1"/>
  <c r="B7" i="11"/>
  <c r="B9" i="11"/>
  <c r="B11" i="11"/>
  <c r="D5" i="11"/>
  <c r="B8" i="11"/>
</calcChain>
</file>

<file path=xl/sharedStrings.xml><?xml version="1.0" encoding="utf-8"?>
<sst xmlns="http://schemas.openxmlformats.org/spreadsheetml/2006/main" count="435" uniqueCount="182">
  <si>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</si>
  <si>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</si>
  <si>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</si>
  <si>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</si>
  <si>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</si>
  <si>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</si>
  <si>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</si>
  <si>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</si>
  <si>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</si>
  <si>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</si>
  <si>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</si>
  <si>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</si>
  <si>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</si>
  <si>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</si>
  <si>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</si>
  <si>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</si>
  <si>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</si>
  <si>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</si>
  <si>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</si>
  <si>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</si>
  <si>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</si>
  <si>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</si>
  <si>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</si>
  <si>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</si>
  <si>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</si>
  <si>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</si>
  <si>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</si>
  <si>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</si>
  <si>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</si>
  <si>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</si>
  <si>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</si>
  <si>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</si>
  <si>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</si>
  <si>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</si>
  <si>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</si>
  <si>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</si>
  <si>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</si>
  <si>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</si>
  <si>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</si>
  <si>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</si>
  <si>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</si>
  <si>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</si>
  <si>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</si>
  <si>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</si>
  <si>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</si>
  <si>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</si>
  <si>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</si>
  <si>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</si>
  <si>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</si>
  <si>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</si>
  <si>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</si>
  <si>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</si>
  <si>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</si>
  <si>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</si>
  <si>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</si>
  <si>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</si>
  <si>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</si>
  <si>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</si>
  <si>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</si>
  <si>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</si>
  <si>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</si>
  <si>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</si>
  <si>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</si>
  <si>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</si>
  <si>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</si>
  <si>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</si>
  <si>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</si>
  <si>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</si>
  <si>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</si>
  <si>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</si>
  <si>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</si>
  <si>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</si>
  <si>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</si>
  <si>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</si>
  <si>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</si>
  <si>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</si>
  <si>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</si>
  <si>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</si>
  <si>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</si>
  <si>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</si>
  <si>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</si>
  <si>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</si>
  <si>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</si>
  <si>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</si>
  <si>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</si>
  <si>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</si>
  <si>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</si>
  <si>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</si>
  <si>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</si>
  <si>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</si>
  <si>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</si>
  <si>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</si>
  <si>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</si>
  <si>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</si>
  <si>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</si>
  <si>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</si>
  <si>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</si>
  <si>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</si>
  <si>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</si>
  <si>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</si>
  <si>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</si>
  <si>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</si>
  <si>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</si>
  <si>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</si>
  <si>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</si>
  <si>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</si>
  <si>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</si>
  <si>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</si>
  <si>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</si>
  <si>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</si>
  <si>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</si>
  <si>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</si>
  <si>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</si>
  <si>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</si>
  <si>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</si>
  <si>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</si>
  <si>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</si>
  <si>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</si>
  <si>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</si>
  <si>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</si>
  <si>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</si>
  <si>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</si>
  <si>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</si>
  <si>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</si>
  <si>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</si>
  <si>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</si>
  <si>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</si>
  <si>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</si>
  <si>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</si>
  <si>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</si>
  <si>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</si>
  <si>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</si>
  <si>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</si>
  <si>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</si>
  <si>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</si>
  <si>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</si>
  <si>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</si>
  <si>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</si>
  <si>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</si>
  <si>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</si>
  <si>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</si>
  <si>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</si>
  <si>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</si>
  <si>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</si>
  <si>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</si>
  <si>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</si>
  <si>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</si>
  <si>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</si>
  <si>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</si>
  <si>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</si>
  <si>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</si>
  <si>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</si>
  <si>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</si>
  <si>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</si>
  <si>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</si>
  <si>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</si>
  <si>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</si>
  <si>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</si>
  <si>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</si>
  <si>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</si>
  <si>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</si>
  <si>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</si>
  <si>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</si>
  <si>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</si>
  <si>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</si>
  <si>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</si>
  <si>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</si>
  <si>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</si>
  <si>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</si>
  <si>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</si>
  <si>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</si>
  <si>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</si>
  <si>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</si>
  <si>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</si>
  <si>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8" type="noConversion"/>
  </si>
  <si>
    <t>一居室</t>
    <phoneticPr fontId="8" type="noConversion"/>
  </si>
  <si>
    <t>高楼层</t>
    <phoneticPr fontId="2" type="noConversion"/>
  </si>
  <si>
    <t>南北</t>
    <phoneticPr fontId="2" type="noConversion"/>
  </si>
  <si>
    <t>精装修</t>
    <phoneticPr fontId="2" type="noConversion"/>
  </si>
  <si>
    <t>正常</t>
    <phoneticPr fontId="2" type="noConversion"/>
  </si>
  <si>
    <t>亚林上苑</t>
    <phoneticPr fontId="2" type="noConversion"/>
  </si>
  <si>
    <t>中国玺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</si>
</sst>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21"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color rgb="FF000000"/>
      <name val="等线"/>
      <family val="3"/>
      <charset val="134"/>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4">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20" fillId="0" borderId="0" xfId="0" applyFont="1"/>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9"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0" fontId="11"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9" fontId="5" fillId="0" borderId="5" xfId="2" applyNumberFormat="1" applyFont="1" applyBorder="1" applyAlignment="1">
      <alignment horizontal="center" vertical="center" wrapText="1"/>
    </xf>
    <xf numFmtId="179"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10"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390525</xdr:colOff>
      <xdr:row>16</xdr:row>
      <xdr:rowOff>97924</xdr:rowOff>
    </xdr:to>
    <xdr:pic>
      <xdr:nvPicPr>
        <xdr:cNvPr id="2" name="图片 1">
          <a:extLst>
            <a:ext uri="{FF2B5EF4-FFF2-40B4-BE49-F238E27FC236}">
              <a16:creationId xmlns:a16="http://schemas.microsoft.com/office/drawing/2014/main" id="{5A26EB99-4D92-32E1-9CB3-2093BDC17C5C}"/>
            </a:ext>
          </a:extLst>
        </xdr:cNvPr>
        <xdr:cNvPicPr>
          <a:picLocks noChangeAspect="1"/>
        </xdr:cNvPicPr>
      </xdr:nvPicPr>
      <xdr:blipFill>
        <a:blip xmlns:r="http://schemas.openxmlformats.org/officeDocument/2006/relationships" r:embed="rId1"/>
        <a:stretch>
          <a:fillRect/>
        </a:stretch>
      </xdr:blipFill>
      <xdr:spPr>
        <a:xfrm>
          <a:off x="0" y="0"/>
          <a:ext cx="6562725" cy="2993524"/>
        </a:xfrm>
        <a:prstGeom prst="rect">
          <a:avLst/>
        </a:prstGeom>
      </xdr:spPr>
    </xdr:pic>
    <xdr:clientData/>
  </xdr:twoCellAnchor>
  <xdr:twoCellAnchor editAs="oneCell">
    <xdr:from>
      <xdr:col>0</xdr:col>
      <xdr:colOff>0</xdr:colOff>
      <xdr:row>17</xdr:row>
      <xdr:rowOff>28575</xdr:rowOff>
    </xdr:from>
    <xdr:to>
      <xdr:col>9</xdr:col>
      <xdr:colOff>502745</xdr:colOff>
      <xdr:row>25</xdr:row>
      <xdr:rowOff>66421</xdr:rowOff>
    </xdr:to>
    <xdr:pic>
      <xdr:nvPicPr>
        <xdr:cNvPr id="3" name="图片 2">
          <a:extLst>
            <a:ext uri="{FF2B5EF4-FFF2-40B4-BE49-F238E27FC236}">
              <a16:creationId xmlns:a16="http://schemas.microsoft.com/office/drawing/2014/main" id="{132C224F-CB71-D378-BDDC-65882D5B2055}"/>
            </a:ext>
          </a:extLst>
        </xdr:cNvPr>
        <xdr:cNvPicPr>
          <a:picLocks noChangeAspect="1"/>
        </xdr:cNvPicPr>
      </xdr:nvPicPr>
      <xdr:blipFill>
        <a:blip xmlns:r="http://schemas.openxmlformats.org/officeDocument/2006/relationships" r:embed="rId2"/>
        <a:stretch>
          <a:fillRect/>
        </a:stretch>
      </xdr:blipFill>
      <xdr:spPr>
        <a:xfrm>
          <a:off x="0" y="3105150"/>
          <a:ext cx="6674945" cy="14856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5" t="s">
        <v>31</v>
      </c>
      <c r="B1" s="16">
        <v>100</v>
      </c>
      <c r="C1" s="17"/>
      <c r="D1" s="17"/>
      <c r="E1" s="17"/>
      <c r="F1" s="17"/>
      <c r="G1" s="18"/>
    </row>
    <row r="2" spans="1:9" ht="16.5" x14ac:dyDescent="0.2">
      <c r="A2" s="15" t="s">
        <v>32</v>
      </c>
      <c r="B2" s="15">
        <f>SUM(C14:C23)</f>
        <v>0</v>
      </c>
      <c r="C2" s="17"/>
      <c r="D2" s="17"/>
      <c r="E2" s="17"/>
      <c r="F2" s="17"/>
      <c r="G2" s="18"/>
    </row>
    <row r="3" spans="1:9" ht="33" x14ac:dyDescent="0.2">
      <c r="A3" s="15" t="s">
        <v>33</v>
      </c>
      <c r="B3" s="19" t="s">
        <v>59</v>
      </c>
      <c r="C3" s="17"/>
      <c r="D3" s="17"/>
      <c r="E3" s="17"/>
      <c r="F3" s="17"/>
      <c r="G3" s="18"/>
    </row>
    <row r="4" spans="1:9" ht="33" x14ac:dyDescent="0.2">
      <c r="A4" s="15" t="s">
        <v>34</v>
      </c>
      <c r="B4" s="15" t="s">
        <v>35</v>
      </c>
      <c r="C4" s="15" t="s">
        <v>36</v>
      </c>
      <c r="D4" s="15" t="s">
        <v>37</v>
      </c>
      <c r="E4" s="17"/>
      <c r="F4" s="18"/>
      <c r="G4" s="18"/>
    </row>
    <row r="5" spans="1:9" ht="16.5" x14ac:dyDescent="0.2">
      <c r="A5" s="15" t="s">
        <v>60</v>
      </c>
      <c r="B5" s="15">
        <f>SUM(D14:D23)</f>
        <v>1056.81</v>
      </c>
      <c r="C5" s="15">
        <f>ROUND(B5*10000/$B$1,0)</f>
        <v>105681</v>
      </c>
      <c r="D5" s="15" t="e">
        <f>ROUND(B5*10000/$B$2,0)</f>
        <v>#DIV/0!</v>
      </c>
      <c r="E5" s="17"/>
      <c r="F5" s="18"/>
      <c r="G5" s="18"/>
    </row>
    <row r="6" spans="1:9" ht="16.5" x14ac:dyDescent="0.2">
      <c r="A6" s="15" t="s">
        <v>38</v>
      </c>
      <c r="B6" s="15">
        <f>SUM(D14:D23)</f>
        <v>1056.81</v>
      </c>
      <c r="C6" s="15">
        <f>ROUND(B6*10000/$B$1,0)</f>
        <v>105681</v>
      </c>
      <c r="D6" s="15" t="e">
        <f>#N/A</f>
        <v>#N/A</v>
      </c>
      <c r="E6" s="17"/>
      <c r="F6" s="18"/>
      <c r="G6" s="18"/>
    </row>
    <row r="7" spans="1:9" ht="16.5" x14ac:dyDescent="0.2">
      <c r="A7" s="15" t="s">
        <v>39</v>
      </c>
      <c r="B7" s="15">
        <f>B5</f>
        <v>1056.81</v>
      </c>
      <c r="C7" s="15" t="e">
        <f>#N/A</f>
        <v>#N/A</v>
      </c>
      <c r="D7" s="15" t="e">
        <f>#N/A</f>
        <v>#N/A</v>
      </c>
      <c r="E7" s="17"/>
      <c r="F7" s="18"/>
      <c r="G7" s="18"/>
    </row>
    <row r="8" spans="1:9" ht="16.5" x14ac:dyDescent="0.2">
      <c r="A8" s="15" t="s">
        <v>40</v>
      </c>
      <c r="B8" s="15">
        <f>B5</f>
        <v>1056.81</v>
      </c>
      <c r="C8" s="15" t="e">
        <f>#N/A</f>
        <v>#N/A</v>
      </c>
      <c r="D8" s="15" t="e">
        <f>#N/A</f>
        <v>#N/A</v>
      </c>
      <c r="E8" s="17"/>
      <c r="F8" s="18"/>
      <c r="G8" s="18"/>
    </row>
    <row r="9" spans="1:9" ht="16.5" x14ac:dyDescent="0.2">
      <c r="A9" s="15" t="s">
        <v>41</v>
      </c>
      <c r="B9" s="20">
        <f>B5</f>
        <v>1056.81</v>
      </c>
      <c r="C9" s="17"/>
      <c r="D9" s="17"/>
      <c r="E9" s="17"/>
      <c r="F9" s="18"/>
      <c r="G9" s="18"/>
    </row>
    <row r="10" spans="1:9" ht="16.5" x14ac:dyDescent="0.2">
      <c r="A10" s="15" t="s">
        <v>42</v>
      </c>
      <c r="B10" s="20">
        <f>B5</f>
        <v>1056.81</v>
      </c>
      <c r="C10" s="17"/>
      <c r="D10" s="17"/>
      <c r="E10" s="17"/>
      <c r="F10" s="18"/>
      <c r="G10" s="18"/>
    </row>
    <row r="11" spans="1:9" ht="16.5" x14ac:dyDescent="0.2">
      <c r="A11" s="15" t="s">
        <v>43</v>
      </c>
      <c r="B11" s="20">
        <f>B5</f>
        <v>1056.81</v>
      </c>
      <c r="C11" s="17"/>
      <c r="D11" s="17"/>
      <c r="E11" s="17"/>
      <c r="F11" s="18"/>
      <c r="G11" s="18"/>
    </row>
    <row r="12" spans="1:9" ht="16.5" x14ac:dyDescent="0.2">
      <c r="A12" s="17"/>
      <c r="B12" s="17"/>
      <c r="C12" s="17"/>
      <c r="D12" s="17"/>
      <c r="E12" s="17"/>
      <c r="F12" s="18"/>
      <c r="G12" s="18"/>
    </row>
    <row r="13" spans="1:9" ht="33" x14ac:dyDescent="0.2">
      <c r="A13" s="21" t="s">
        <v>44</v>
      </c>
      <c r="B13" s="22" t="s">
        <v>31</v>
      </c>
      <c r="C13" s="22" t="s">
        <v>32</v>
      </c>
      <c r="D13" s="22" t="s">
        <v>45</v>
      </c>
      <c r="E13" s="15" t="s">
        <v>36</v>
      </c>
      <c r="F13" s="15" t="s">
        <v>37</v>
      </c>
      <c r="G13" s="22" t="s">
        <v>46</v>
      </c>
      <c r="H13" s="22" t="s">
        <v>47</v>
      </c>
      <c r="I13" s="22" t="s">
        <v>48</v>
      </c>
    </row>
    <row r="14" spans="1:9" ht="16.5" x14ac:dyDescent="0.2">
      <c r="A14" s="23" t="s">
        <v>49</v>
      </c>
      <c r="B14" s="22">
        <f>B1</f>
        <v>100</v>
      </c>
      <c r="C14" s="22">
        <v>0</v>
      </c>
      <c r="D14" s="22">
        <f>B14*E14/10000</f>
        <v>1056.81</v>
      </c>
      <c r="E14" s="22">
        <f>测算表!C28</f>
        <v>105681</v>
      </c>
      <c r="F14" s="22" t="e">
        <f>ROUND(D14*10000/C14,0)</f>
        <v>#DIV/0!</v>
      </c>
      <c r="G14" s="22">
        <v>0</v>
      </c>
      <c r="H14" s="22">
        <v>0</v>
      </c>
      <c r="I14" s="22">
        <v>0</v>
      </c>
    </row>
    <row r="15" spans="1:9" ht="16.5" x14ac:dyDescent="0.2">
      <c r="A15" s="24" t="s">
        <v>50</v>
      </c>
      <c r="B15" s="25"/>
      <c r="C15" s="25"/>
      <c r="D15" s="25"/>
      <c r="E15" s="22" t="e">
        <f t="shared" ref="E15:E23" si="0">ROUND(D15*10000/B15,0)</f>
        <v>#DIV/0!</v>
      </c>
      <c r="F15" s="22" t="e">
        <f t="shared" ref="F15:F23" si="1">ROUND(D15*10000/C15,0)</f>
        <v>#DIV/0!</v>
      </c>
      <c r="G15" s="26"/>
      <c r="H15" s="26"/>
      <c r="I15" s="25"/>
    </row>
    <row r="16" spans="1:9" ht="16.5" x14ac:dyDescent="0.2">
      <c r="A16" s="24" t="s">
        <v>51</v>
      </c>
      <c r="B16" s="25"/>
      <c r="C16" s="25"/>
      <c r="D16" s="25"/>
      <c r="E16" s="22" t="e">
        <f t="shared" si="0"/>
        <v>#DIV/0!</v>
      </c>
      <c r="F16" s="22" t="e">
        <f t="shared" si="1"/>
        <v>#DIV/0!</v>
      </c>
      <c r="G16" s="26"/>
      <c r="H16" s="26"/>
      <c r="I16" s="25"/>
    </row>
    <row r="17" spans="1:9" ht="16.5" x14ac:dyDescent="0.2">
      <c r="A17" s="24" t="s">
        <v>52</v>
      </c>
      <c r="B17" s="25"/>
      <c r="C17" s="25"/>
      <c r="D17" s="25"/>
      <c r="E17" s="22" t="e">
        <f t="shared" si="0"/>
        <v>#DIV/0!</v>
      </c>
      <c r="F17" s="22" t="e">
        <f t="shared" si="1"/>
        <v>#DIV/0!</v>
      </c>
      <c r="G17" s="26"/>
      <c r="H17" s="26"/>
      <c r="I17" s="25"/>
    </row>
    <row r="18" spans="1:9" ht="16.5" x14ac:dyDescent="0.2">
      <c r="A18" s="24" t="s">
        <v>53</v>
      </c>
      <c r="B18" s="25"/>
      <c r="C18" s="25"/>
      <c r="D18" s="25"/>
      <c r="E18" s="22" t="e">
        <f t="shared" si="0"/>
        <v>#DIV/0!</v>
      </c>
      <c r="F18" s="22" t="e">
        <f t="shared" si="1"/>
        <v>#DIV/0!</v>
      </c>
      <c r="G18" s="25"/>
      <c r="H18" s="25"/>
      <c r="I18" s="25"/>
    </row>
    <row r="19" spans="1:9" ht="16.5" x14ac:dyDescent="0.2">
      <c r="A19" s="24" t="s">
        <v>54</v>
      </c>
      <c r="B19" s="25"/>
      <c r="C19" s="25"/>
      <c r="D19" s="25"/>
      <c r="E19" s="22" t="e">
        <f t="shared" si="0"/>
        <v>#DIV/0!</v>
      </c>
      <c r="F19" s="22" t="e">
        <f t="shared" si="1"/>
        <v>#DIV/0!</v>
      </c>
      <c r="G19" s="25"/>
      <c r="H19" s="25"/>
      <c r="I19" s="25"/>
    </row>
    <row r="20" spans="1:9" ht="16.5" x14ac:dyDescent="0.2">
      <c r="A20" s="24" t="s">
        <v>55</v>
      </c>
      <c r="B20" s="25"/>
      <c r="C20" s="25"/>
      <c r="D20" s="25"/>
      <c r="E20" s="22" t="e">
        <f t="shared" si="0"/>
        <v>#DIV/0!</v>
      </c>
      <c r="F20" s="22" t="e">
        <f t="shared" si="1"/>
        <v>#DIV/0!</v>
      </c>
      <c r="G20" s="25"/>
      <c r="H20" s="25"/>
      <c r="I20" s="25"/>
    </row>
    <row r="21" spans="1:9" ht="16.5" x14ac:dyDescent="0.2">
      <c r="A21" s="24" t="s">
        <v>56</v>
      </c>
      <c r="B21" s="25"/>
      <c r="C21" s="25"/>
      <c r="D21" s="25"/>
      <c r="E21" s="22" t="e">
        <f t="shared" si="0"/>
        <v>#DIV/0!</v>
      </c>
      <c r="F21" s="22" t="e">
        <f t="shared" si="1"/>
        <v>#DIV/0!</v>
      </c>
      <c r="G21" s="25"/>
      <c r="H21" s="25"/>
      <c r="I21" s="25"/>
    </row>
    <row r="22" spans="1:9" ht="16.5" x14ac:dyDescent="0.2">
      <c r="A22" s="24" t="s">
        <v>57</v>
      </c>
      <c r="B22" s="25"/>
      <c r="C22" s="25"/>
      <c r="D22" s="25"/>
      <c r="E22" s="22" t="e">
        <f t="shared" si="0"/>
        <v>#DIV/0!</v>
      </c>
      <c r="F22" s="22" t="e">
        <f t="shared" si="1"/>
        <v>#DIV/0!</v>
      </c>
      <c r="G22" s="25"/>
      <c r="H22" s="25"/>
      <c r="I22" s="25"/>
    </row>
    <row r="23" spans="1:9" ht="16.5" x14ac:dyDescent="0.2">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128</v>
      </c>
      <c r="E2" s="42"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129</v>
      </c>
      <c r="E4" s="30" t="e">
        <f>#REF!</f>
        <v>#REF!</v>
      </c>
      <c r="F4" s="1" t="e">
        <f>ROUND(E4*1.5*12,2)</f>
        <v>#REF!</v>
      </c>
    </row>
    <row r="5" spans="1:8" ht="24.75" x14ac:dyDescent="0.2">
      <c r="A5" s="28">
        <v>2.2000000000000002</v>
      </c>
      <c r="B5" s="27" t="s">
        <v>94</v>
      </c>
      <c r="C5" s="32" t="e">
        <f>ROUND(E5,2)</f>
        <v>#REF!</v>
      </c>
      <c r="D5" s="36" t="s">
        <v>130</v>
      </c>
      <c r="E5" s="31" t="e">
        <f>ROUND(4500*G5*0.1%*E4,2)</f>
        <v>#REF!</v>
      </c>
      <c r="F5" s="38">
        <v>1E-3</v>
      </c>
      <c r="G5" s="41" t="e">
        <f>#REF!</f>
        <v>#REF!</v>
      </c>
    </row>
    <row r="6" spans="1:8" ht="24.75" x14ac:dyDescent="0.2">
      <c r="A6" s="28">
        <v>2.2999999999999998</v>
      </c>
      <c r="B6" s="27" t="s">
        <v>95</v>
      </c>
      <c r="C6" s="28" t="e">
        <f>#REF!</f>
        <v>#REF!</v>
      </c>
      <c r="D6" s="36" t="s">
        <v>131</v>
      </c>
      <c r="E6" s="1" t="s">
        <v>85</v>
      </c>
      <c r="H6" s="33"/>
    </row>
    <row r="7" spans="1:8" x14ac:dyDescent="0.2">
      <c r="A7" s="28">
        <v>3</v>
      </c>
      <c r="B7" s="27" t="s">
        <v>96</v>
      </c>
      <c r="C7" s="28" t="e">
        <f>C8+C9+C10</f>
        <v>#REF!</v>
      </c>
      <c r="D7" s="36" t="s">
        <v>68</v>
      </c>
    </row>
    <row r="8" spans="1:8" ht="24.75" x14ac:dyDescent="0.2">
      <c r="A8" s="28">
        <v>3.1</v>
      </c>
      <c r="B8" s="27" t="s">
        <v>97</v>
      </c>
      <c r="C8" s="28" t="e">
        <f>E8</f>
        <v>#REF!</v>
      </c>
      <c r="D8" s="35" t="s">
        <v>154</v>
      </c>
      <c r="E8" s="1" t="e">
        <f>ROUND(59.83*12*E4*2%,2)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134</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135</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136</v>
      </c>
      <c r="E4" s="30" t="e">
        <f>#REF!</f>
        <v>#REF!</v>
      </c>
      <c r="F4" s="1" t="e">
        <f>ROUND(E4*1.5*12,2)</f>
        <v>#REF!</v>
      </c>
    </row>
    <row r="5" spans="1:8" ht="24.75" x14ac:dyDescent="0.2">
      <c r="A5" s="28">
        <v>2.2000000000000002</v>
      </c>
      <c r="B5" s="27" t="s">
        <v>94</v>
      </c>
      <c r="C5" s="32" t="e">
        <f>ROUND(E5,2)</f>
        <v>#REF!</v>
      </c>
      <c r="D5" s="36" t="s">
        <v>137</v>
      </c>
      <c r="E5" s="31" t="e">
        <f>ROUND(4500*G5*0.1%*E4,2)</f>
        <v>#REF!</v>
      </c>
      <c r="F5" s="38">
        <v>1E-3</v>
      </c>
      <c r="G5" s="41" t="e">
        <f>#REF!</f>
        <v>#REF!</v>
      </c>
    </row>
    <row r="6" spans="1:8" ht="24.75" x14ac:dyDescent="0.2">
      <c r="A6" s="28">
        <v>2.2999999999999998</v>
      </c>
      <c r="B6" s="27" t="s">
        <v>95</v>
      </c>
      <c r="C6" s="28" t="e">
        <f>#REF!</f>
        <v>#REF!</v>
      </c>
      <c r="D6" s="36" t="s">
        <v>138</v>
      </c>
      <c r="E6" s="1" t="s">
        <v>85</v>
      </c>
      <c r="H6" s="33"/>
    </row>
    <row r="7" spans="1:8" x14ac:dyDescent="0.2">
      <c r="A7" s="28">
        <v>3</v>
      </c>
      <c r="B7" s="27" t="s">
        <v>96</v>
      </c>
      <c r="C7" s="28" t="e">
        <f>C8+C9+C10</f>
        <v>#REF!</v>
      </c>
      <c r="D7" s="36" t="s">
        <v>68</v>
      </c>
    </row>
    <row r="8" spans="1:8" ht="24.75" x14ac:dyDescent="0.2">
      <c r="A8" s="28">
        <v>3.1</v>
      </c>
      <c r="B8" s="27" t="s">
        <v>97</v>
      </c>
      <c r="C8" s="28" t="e">
        <f>E8</f>
        <v>#REF!</v>
      </c>
      <c r="D8" s="35" t="s">
        <v>155</v>
      </c>
      <c r="E8" s="1" t="e">
        <f>ROUND(62.69*12*E4*2%,2)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139</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141</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142</v>
      </c>
      <c r="E4" s="30" t="e">
        <f>#REF!</f>
        <v>#REF!</v>
      </c>
      <c r="F4" s="1" t="e">
        <f>ROUND(E4*1.5*12,2)</f>
        <v>#REF!</v>
      </c>
    </row>
    <row r="5" spans="1:8" ht="36.75" x14ac:dyDescent="0.2">
      <c r="A5" s="28">
        <v>2.2000000000000002</v>
      </c>
      <c r="B5" s="27" t="s">
        <v>94</v>
      </c>
      <c r="C5" s="32" t="e">
        <f>ROUND(E5,2)</f>
        <v>#REF!</v>
      </c>
      <c r="D5" s="36" t="s">
        <v>143</v>
      </c>
      <c r="E5" s="31" t="e">
        <f>ROUND(4000*G5*0.1%*E4,2)</f>
        <v>#REF!</v>
      </c>
      <c r="F5" s="38">
        <v>1E-3</v>
      </c>
      <c r="G5" s="41" t="e">
        <f>#REF!</f>
        <v>#REF!</v>
      </c>
    </row>
    <row r="6" spans="1:8" ht="24.75" x14ac:dyDescent="0.2">
      <c r="A6" s="28">
        <v>2.2999999999999998</v>
      </c>
      <c r="B6" s="27" t="s">
        <v>95</v>
      </c>
      <c r="C6" s="28" t="e">
        <f>#REF!</f>
        <v>#REF!</v>
      </c>
      <c r="D6" s="36" t="s">
        <v>144</v>
      </c>
      <c r="E6" s="1" t="s">
        <v>85</v>
      </c>
      <c r="H6" s="33"/>
    </row>
    <row r="7" spans="1:8" x14ac:dyDescent="0.2">
      <c r="A7" s="28">
        <v>3</v>
      </c>
      <c r="B7" s="27" t="s">
        <v>96</v>
      </c>
      <c r="C7" s="28" t="e">
        <f>C8+C9+C10</f>
        <v>#REF!</v>
      </c>
      <c r="D7" s="36" t="s">
        <v>68</v>
      </c>
    </row>
    <row r="8" spans="1:8" ht="24.75" x14ac:dyDescent="0.2">
      <c r="A8" s="28">
        <v>3.1</v>
      </c>
      <c r="B8" s="27" t="s">
        <v>97</v>
      </c>
      <c r="C8" s="28" t="e">
        <f>E8</f>
        <v>#REF!</v>
      </c>
      <c r="D8" s="35" t="s">
        <v>156</v>
      </c>
      <c r="E8" s="1" t="e">
        <f>ROUND(54.76*12*E4*2%,2)</f>
        <v>#REF!</v>
      </c>
    </row>
    <row r="9" spans="1:8" ht="38.25" customHeight="1" x14ac:dyDescent="0.2">
      <c r="A9" s="28">
        <v>3.2</v>
      </c>
      <c r="B9" s="27" t="s">
        <v>98</v>
      </c>
      <c r="C9" s="28">
        <v>0</v>
      </c>
      <c r="D9" s="35" t="s">
        <v>146</v>
      </c>
      <c r="E9" s="1" t="e">
        <f>ROUND(E2*0.7*4.2%*0.9,2)</f>
        <v>#REF!</v>
      </c>
      <c r="F9" s="1">
        <f>4.2%*0.9</f>
        <v>3.78E-2</v>
      </c>
      <c r="G9" s="39" t="s">
        <v>87</v>
      </c>
    </row>
    <row r="10" spans="1:8" ht="57" x14ac:dyDescent="0.2">
      <c r="A10" s="28">
        <v>3.3</v>
      </c>
      <c r="B10" s="27" t="s">
        <v>99</v>
      </c>
      <c r="C10" s="28" t="e">
        <f>ROUND((C2)*3%,2)</f>
        <v>#REF!</v>
      </c>
      <c r="D10" s="35" t="s">
        <v>145</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7" t="s">
        <v>0</v>
      </c>
      <c r="B1" s="27" t="s">
        <v>64</v>
      </c>
      <c r="C1" s="27" t="s">
        <v>65</v>
      </c>
      <c r="D1" s="27" t="s">
        <v>66</v>
      </c>
    </row>
    <row r="2" spans="1:8" ht="135" x14ac:dyDescent="0.2">
      <c r="A2" s="28">
        <v>1</v>
      </c>
      <c r="B2" s="27" t="s">
        <v>72</v>
      </c>
      <c r="C2" s="34" t="e">
        <f>F2</f>
        <v>#REF!</v>
      </c>
      <c r="D2" s="35" t="s">
        <v>105</v>
      </c>
      <c r="E2" s="1" t="e">
        <f>#REF!</f>
        <v>#REF!</v>
      </c>
      <c r="F2" s="14" t="e">
        <f>#REF!</f>
        <v>#REF!</v>
      </c>
    </row>
    <row r="3" spans="1:8" x14ac:dyDescent="0.2">
      <c r="A3" s="28">
        <v>2</v>
      </c>
      <c r="B3" s="27" t="s">
        <v>73</v>
      </c>
      <c r="C3" s="28" t="e">
        <f>C4+C5+C6</f>
        <v>#REF!</v>
      </c>
      <c r="D3" s="36" t="s">
        <v>67</v>
      </c>
    </row>
    <row r="4" spans="1:8" ht="38.25" x14ac:dyDescent="0.2">
      <c r="A4" s="28">
        <v>2.1</v>
      </c>
      <c r="B4" s="27" t="s">
        <v>74</v>
      </c>
      <c r="C4" s="34">
        <f>F4</f>
        <v>75.95</v>
      </c>
      <c r="D4" s="36" t="s">
        <v>83</v>
      </c>
      <c r="E4" s="30">
        <v>42194.79</v>
      </c>
      <c r="F4" s="1">
        <f>ROUND(E4*1.5*12/10000,2)</f>
        <v>75.95</v>
      </c>
    </row>
    <row r="5" spans="1:8" ht="135.75" x14ac:dyDescent="0.2">
      <c r="A5" s="28">
        <v>2.2000000000000002</v>
      </c>
      <c r="B5" s="27" t="s">
        <v>75</v>
      </c>
      <c r="C5" s="32">
        <f>ROUND(E5,2)</f>
        <v>2.4</v>
      </c>
      <c r="D5" s="37" t="s">
        <v>89</v>
      </c>
      <c r="E5" s="31">
        <f>ROUND(24013.73*0.01%,2)</f>
        <v>2.4</v>
      </c>
      <c r="F5" s="38">
        <v>1E-3</v>
      </c>
    </row>
    <row r="6" spans="1:8" ht="24" x14ac:dyDescent="0.2">
      <c r="A6" s="28">
        <v>2.2999999999999998</v>
      </c>
      <c r="B6" s="27" t="s">
        <v>76</v>
      </c>
      <c r="C6" s="28" t="e">
        <f>#REF!</f>
        <v>#REF!</v>
      </c>
      <c r="D6" s="35" t="s">
        <v>82</v>
      </c>
      <c r="E6" s="1" t="s">
        <v>85</v>
      </c>
      <c r="H6" s="33"/>
    </row>
    <row r="7" spans="1:8" x14ac:dyDescent="0.2">
      <c r="A7" s="28">
        <v>3</v>
      </c>
      <c r="B7" s="27" t="s">
        <v>77</v>
      </c>
      <c r="C7" s="28" t="e">
        <f>C8+C9+C10</f>
        <v>#REF!</v>
      </c>
      <c r="D7" s="36" t="s">
        <v>68</v>
      </c>
    </row>
    <row r="8" spans="1:8" ht="24.75" x14ac:dyDescent="0.2">
      <c r="A8" s="28">
        <v>3.1</v>
      </c>
      <c r="B8" s="27" t="s">
        <v>78</v>
      </c>
      <c r="C8" s="28">
        <f>E8</f>
        <v>58.09</v>
      </c>
      <c r="D8" s="35" t="s">
        <v>84</v>
      </c>
      <c r="E8" s="1">
        <f>ROUND(57.36*12*E4*2%/10000,2)</f>
        <v>58.09</v>
      </c>
    </row>
    <row r="9" spans="1:8" ht="57" x14ac:dyDescent="0.2">
      <c r="A9" s="28">
        <v>3.2</v>
      </c>
      <c r="B9" s="27" t="s">
        <v>79</v>
      </c>
      <c r="C9" s="28">
        <v>0</v>
      </c>
      <c r="D9" s="35" t="s">
        <v>90</v>
      </c>
      <c r="E9" s="1" t="e">
        <f>ROUND(E2*0.7*4.2%*0.9,2)</f>
        <v>#REF!</v>
      </c>
      <c r="F9" s="1">
        <f>4.2%*0.9</f>
        <v>3.78E-2</v>
      </c>
      <c r="G9" s="39" t="s">
        <v>87</v>
      </c>
    </row>
    <row r="10" spans="1:8" ht="57" x14ac:dyDescent="0.2">
      <c r="A10" s="28">
        <v>3.3</v>
      </c>
      <c r="B10" s="27" t="s">
        <v>80</v>
      </c>
      <c r="C10" s="28" t="e">
        <f>ROUND((C2)*3%,2)</f>
        <v>#REF!</v>
      </c>
      <c r="D10" s="35" t="s">
        <v>88</v>
      </c>
      <c r="E10" s="39" t="s">
        <v>86</v>
      </c>
    </row>
    <row r="11" spans="1:8" ht="20.25" customHeight="1" x14ac:dyDescent="0.2">
      <c r="A11" s="28">
        <v>4</v>
      </c>
      <c r="B11" s="27" t="s">
        <v>81</v>
      </c>
      <c r="C11" s="34" t="e">
        <f>C2+C3+C7</f>
        <v>#REF!</v>
      </c>
      <c r="D11" s="29" t="s">
        <v>69</v>
      </c>
    </row>
    <row r="12" spans="1:8" ht="25.5" x14ac:dyDescent="0.2">
      <c r="A12" s="28">
        <v>5</v>
      </c>
      <c r="B12" s="27" t="s">
        <v>70</v>
      </c>
      <c r="C12" s="28" t="e">
        <f>ROUND(C11*10000/E4/12,2)</f>
        <v>#REF!</v>
      </c>
      <c r="D12" s="29"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A26" zoomScaleSheetLayoutView="100" workbookViewId="0">
      <selection activeCell="E38" sqref="E38"/>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3" t="s">
        <v>28</v>
      </c>
      <c r="B1" s="63"/>
      <c r="C1" s="63"/>
      <c r="D1" s="63"/>
      <c r="E1" s="63"/>
      <c r="F1" s="63"/>
      <c r="G1" s="63"/>
      <c r="H1" s="63"/>
    </row>
    <row r="2" spans="1:11" x14ac:dyDescent="0.15">
      <c r="A2" s="13"/>
      <c r="B2" s="13"/>
      <c r="C2" s="13"/>
      <c r="D2" s="13"/>
      <c r="E2" s="13"/>
      <c r="F2" s="13"/>
      <c r="G2" s="13"/>
      <c r="H2" s="13"/>
      <c r="I2" s="13"/>
      <c r="J2" s="13"/>
    </row>
    <row r="3" spans="1:11" x14ac:dyDescent="0.2">
      <c r="A3" s="59" t="s">
        <v>27</v>
      </c>
      <c r="B3" s="58"/>
      <c r="C3" s="56" t="s">
        <v>26</v>
      </c>
      <c r="D3" s="56"/>
      <c r="E3" s="56" t="s">
        <v>25</v>
      </c>
      <c r="F3" s="56"/>
      <c r="G3" s="56" t="s">
        <v>24</v>
      </c>
      <c r="H3" s="56"/>
      <c r="I3" s="56" t="s">
        <v>23</v>
      </c>
      <c r="J3" s="56"/>
    </row>
    <row r="4" spans="1:11" x14ac:dyDescent="0.2">
      <c r="A4" s="56" t="s">
        <v>22</v>
      </c>
      <c r="B4" s="56"/>
      <c r="C4" s="62" t="s">
        <v>180</v>
      </c>
      <c r="D4" s="58"/>
      <c r="E4" s="57" t="s">
        <v>181</v>
      </c>
      <c r="F4" s="58"/>
      <c r="G4" s="57" t="s">
        <v>181</v>
      </c>
      <c r="H4" s="58"/>
      <c r="I4" s="57" t="s">
        <v>181</v>
      </c>
      <c r="J4" s="58"/>
    </row>
    <row r="5" spans="1:11" ht="30" customHeight="1" x14ac:dyDescent="0.2">
      <c r="A5" s="56" t="s">
        <v>21</v>
      </c>
      <c r="B5" s="56"/>
      <c r="C5" s="59" t="s">
        <v>20</v>
      </c>
      <c r="D5" s="58"/>
      <c r="E5" s="60">
        <f>案例!P3</f>
        <v>107922</v>
      </c>
      <c r="F5" s="61"/>
      <c r="G5" s="60">
        <f>案例!P4</f>
        <v>108058</v>
      </c>
      <c r="H5" s="61"/>
      <c r="I5" s="60">
        <f>案例!P5</f>
        <v>111713</v>
      </c>
      <c r="J5" s="61"/>
    </row>
    <row r="6" spans="1:11" x14ac:dyDescent="0.2">
      <c r="A6" s="56" t="s">
        <v>19</v>
      </c>
      <c r="B6" s="56"/>
      <c r="C6" s="12">
        <v>45384</v>
      </c>
      <c r="D6" s="11">
        <v>100</v>
      </c>
      <c r="E6" s="12">
        <v>45383</v>
      </c>
      <c r="F6" s="11">
        <v>100</v>
      </c>
      <c r="G6" s="12">
        <f>E6</f>
        <v>45383</v>
      </c>
      <c r="H6" s="11">
        <v>100</v>
      </c>
      <c r="I6" s="12">
        <f>G6</f>
        <v>45383</v>
      </c>
      <c r="J6" s="11">
        <v>100</v>
      </c>
    </row>
    <row r="7" spans="1:11" x14ac:dyDescent="0.2">
      <c r="A7" s="56" t="s">
        <v>18</v>
      </c>
      <c r="B7" s="56"/>
      <c r="C7" s="8" t="s">
        <v>17</v>
      </c>
      <c r="D7" s="8">
        <v>100</v>
      </c>
      <c r="E7" s="8" t="s">
        <v>17</v>
      </c>
      <c r="F7" s="8">
        <v>100</v>
      </c>
      <c r="G7" s="7" t="s">
        <v>179</v>
      </c>
      <c r="H7" s="8">
        <f>IF(G7=C7,100,"请调整")</f>
        <v>100</v>
      </c>
      <c r="I7" s="8" t="s">
        <v>17</v>
      </c>
      <c r="J7" s="8">
        <f>IF(I7=G7,100,"请调整")</f>
        <v>100</v>
      </c>
    </row>
    <row r="8" spans="1:11" ht="24" x14ac:dyDescent="0.2">
      <c r="A8" s="49" t="s">
        <v>16</v>
      </c>
      <c r="B8" s="7" t="s">
        <v>15</v>
      </c>
      <c r="C8" s="7" t="s">
        <v>172</v>
      </c>
      <c r="D8" s="8">
        <v>100</v>
      </c>
      <c r="E8" s="7" t="s">
        <v>172</v>
      </c>
      <c r="F8" s="8">
        <v>100</v>
      </c>
      <c r="G8" s="7" t="s">
        <v>172</v>
      </c>
      <c r="H8" s="8">
        <v>100</v>
      </c>
      <c r="I8" s="7" t="s">
        <v>172</v>
      </c>
      <c r="J8" s="8">
        <v>100</v>
      </c>
      <c r="K8" s="10">
        <v>5</v>
      </c>
    </row>
    <row r="9" spans="1:11" x14ac:dyDescent="0.2">
      <c r="A9" s="50"/>
      <c r="B9" s="7" t="s">
        <v>14</v>
      </c>
      <c r="C9" s="7" t="s">
        <v>174</v>
      </c>
      <c r="D9" s="8">
        <v>100</v>
      </c>
      <c r="E9" s="7" t="s">
        <v>174</v>
      </c>
      <c r="F9" s="8">
        <v>100</v>
      </c>
      <c r="G9" s="7" t="s">
        <v>174</v>
      </c>
      <c r="H9" s="8">
        <v>100</v>
      </c>
      <c r="I9" s="7" t="s">
        <v>174</v>
      </c>
      <c r="J9" s="8">
        <v>100</v>
      </c>
      <c r="K9" s="10">
        <v>1</v>
      </c>
    </row>
    <row r="10" spans="1:11" x14ac:dyDescent="0.2">
      <c r="A10" s="50"/>
      <c r="B10" s="7" t="s">
        <v>13</v>
      </c>
      <c r="C10" s="7" t="s">
        <v>174</v>
      </c>
      <c r="D10" s="8">
        <v>100</v>
      </c>
      <c r="E10" s="7" t="s">
        <v>174</v>
      </c>
      <c r="F10" s="8">
        <v>100</v>
      </c>
      <c r="G10" s="7" t="s">
        <v>174</v>
      </c>
      <c r="H10" s="8">
        <v>100</v>
      </c>
      <c r="I10" s="7" t="s">
        <v>174</v>
      </c>
      <c r="J10" s="8">
        <v>100</v>
      </c>
      <c r="K10" s="9">
        <v>2</v>
      </c>
    </row>
    <row r="11" spans="1:11" x14ac:dyDescent="0.2">
      <c r="A11" s="50"/>
      <c r="B11" s="7" t="s">
        <v>12</v>
      </c>
      <c r="C11" s="7" t="s">
        <v>174</v>
      </c>
      <c r="D11" s="8">
        <v>100</v>
      </c>
      <c r="E11" s="7" t="s">
        <v>174</v>
      </c>
      <c r="F11" s="8">
        <v>100</v>
      </c>
      <c r="G11" s="7" t="s">
        <v>174</v>
      </c>
      <c r="H11" s="8">
        <v>100</v>
      </c>
      <c r="I11" s="7" t="s">
        <v>174</v>
      </c>
      <c r="J11" s="8">
        <v>100</v>
      </c>
      <c r="K11" s="10">
        <v>2</v>
      </c>
    </row>
    <row r="12" spans="1:11" x14ac:dyDescent="0.2">
      <c r="A12" s="51"/>
      <c r="B12" s="7" t="s">
        <v>11</v>
      </c>
      <c r="C12" s="7" t="s">
        <v>174</v>
      </c>
      <c r="D12" s="8">
        <v>100</v>
      </c>
      <c r="E12" s="7" t="s">
        <v>174</v>
      </c>
      <c r="F12" s="8">
        <v>100</v>
      </c>
      <c r="G12" s="7" t="s">
        <v>174</v>
      </c>
      <c r="H12" s="8">
        <v>100</v>
      </c>
      <c r="I12" s="7" t="s">
        <v>174</v>
      </c>
      <c r="J12" s="8">
        <v>100</v>
      </c>
      <c r="K12" s="5">
        <v>2</v>
      </c>
    </row>
    <row r="13" spans="1:11" ht="24" x14ac:dyDescent="0.2">
      <c r="A13" s="52" t="s">
        <v>10</v>
      </c>
      <c r="B13" s="7" t="s">
        <v>9</v>
      </c>
      <c r="C13" s="7" t="s">
        <v>61</v>
      </c>
      <c r="D13" s="8">
        <v>100</v>
      </c>
      <c r="E13" s="8" t="s">
        <v>8</v>
      </c>
      <c r="F13" s="8">
        <v>100</v>
      </c>
      <c r="G13" s="8" t="s">
        <v>8</v>
      </c>
      <c r="H13" s="8">
        <v>100</v>
      </c>
      <c r="I13" s="8" t="s">
        <v>8</v>
      </c>
      <c r="J13" s="8">
        <v>100</v>
      </c>
      <c r="K13" s="5">
        <v>2</v>
      </c>
    </row>
    <row r="14" spans="1:11" x14ac:dyDescent="0.2">
      <c r="A14" s="53"/>
      <c r="B14" s="7" t="s">
        <v>158</v>
      </c>
      <c r="C14" s="7" t="s">
        <v>157</v>
      </c>
      <c r="D14" s="8">
        <v>100</v>
      </c>
      <c r="E14" s="7" t="str">
        <f>案例!O3</f>
        <v>中楼层</v>
      </c>
      <c r="F14" s="8">
        <v>100</v>
      </c>
      <c r="G14" s="7" t="str">
        <f>案例!O4</f>
        <v>高楼层</v>
      </c>
      <c r="H14" s="6">
        <v>102</v>
      </c>
      <c r="I14" s="7" t="str">
        <f>案例!O5</f>
        <v>高楼层</v>
      </c>
      <c r="J14" s="6">
        <v>102</v>
      </c>
      <c r="K14" s="5">
        <v>1</v>
      </c>
    </row>
    <row r="15" spans="1:11" x14ac:dyDescent="0.2">
      <c r="A15" s="53"/>
      <c r="B15" s="7" t="s">
        <v>7</v>
      </c>
      <c r="C15" s="7" t="s">
        <v>177</v>
      </c>
      <c r="D15" s="8">
        <v>100</v>
      </c>
      <c r="E15" s="7" t="s">
        <v>177</v>
      </c>
      <c r="F15" s="8">
        <v>100</v>
      </c>
      <c r="G15" s="7" t="s">
        <v>177</v>
      </c>
      <c r="H15" s="8">
        <v>100</v>
      </c>
      <c r="I15" s="7" t="s">
        <v>177</v>
      </c>
      <c r="J15" s="8">
        <v>100</v>
      </c>
      <c r="K15" s="44">
        <v>1</v>
      </c>
    </row>
    <row r="16" spans="1:11" x14ac:dyDescent="0.2">
      <c r="A16" s="53"/>
      <c r="B16" s="7" t="s">
        <v>29</v>
      </c>
      <c r="C16" s="7" t="s">
        <v>30</v>
      </c>
      <c r="D16" s="8">
        <v>100</v>
      </c>
      <c r="E16" s="7" t="s">
        <v>30</v>
      </c>
      <c r="F16" s="8">
        <v>100</v>
      </c>
      <c r="G16" s="7" t="s">
        <v>30</v>
      </c>
      <c r="H16" s="8">
        <f t="shared" ref="H16" si="0">F16</f>
        <v>100</v>
      </c>
      <c r="I16" s="7" t="s">
        <v>30</v>
      </c>
      <c r="J16" s="8">
        <f t="shared" ref="J16" si="1">H16</f>
        <v>100</v>
      </c>
      <c r="K16" s="44">
        <v>3</v>
      </c>
    </row>
    <row r="17" spans="1:11" ht="24" x14ac:dyDescent="0.2">
      <c r="A17" s="53"/>
      <c r="B17" s="7" t="s">
        <v>173</v>
      </c>
      <c r="C17" s="7" t="s">
        <v>170</v>
      </c>
      <c r="D17" s="8">
        <v>100</v>
      </c>
      <c r="E17" s="7" t="s">
        <v>170</v>
      </c>
      <c r="F17" s="8">
        <v>100</v>
      </c>
      <c r="G17" s="7" t="s">
        <v>170</v>
      </c>
      <c r="H17" s="8">
        <v>100</v>
      </c>
      <c r="I17" s="7" t="s">
        <v>170</v>
      </c>
      <c r="J17" s="8">
        <v>100</v>
      </c>
      <c r="K17" s="44">
        <v>1</v>
      </c>
    </row>
    <row r="18" spans="1:11" x14ac:dyDescent="0.2">
      <c r="A18" s="53"/>
      <c r="B18" s="7" t="s">
        <v>6</v>
      </c>
      <c r="C18" s="7" t="s">
        <v>175</v>
      </c>
      <c r="D18" s="8">
        <v>100</v>
      </c>
      <c r="E18" s="7" t="s">
        <v>175</v>
      </c>
      <c r="F18" s="8">
        <v>100</v>
      </c>
      <c r="G18" s="7" t="s">
        <v>175</v>
      </c>
      <c r="H18" s="8">
        <v>100</v>
      </c>
      <c r="I18" s="7" t="s">
        <v>175</v>
      </c>
      <c r="J18" s="8">
        <v>100</v>
      </c>
      <c r="K18" s="5">
        <v>1</v>
      </c>
    </row>
    <row r="19" spans="1:11" hidden="1" x14ac:dyDescent="0.2">
      <c r="A19" s="53"/>
      <c r="B19" s="7" t="s">
        <v>63</v>
      </c>
      <c r="C19" s="7">
        <v>50</v>
      </c>
      <c r="D19" s="8">
        <v>100</v>
      </c>
      <c r="E19" s="7">
        <v>50</v>
      </c>
      <c r="F19" s="8">
        <v>100</v>
      </c>
      <c r="G19" s="7">
        <v>50</v>
      </c>
      <c r="H19" s="8">
        <f>F19</f>
        <v>100</v>
      </c>
      <c r="I19" s="7">
        <v>50</v>
      </c>
      <c r="J19" s="8">
        <f>F19</f>
        <v>100</v>
      </c>
      <c r="K19" s="5">
        <v>0.5</v>
      </c>
    </row>
    <row r="20" spans="1:11" x14ac:dyDescent="0.2">
      <c r="A20" s="53"/>
      <c r="B20" s="7" t="s">
        <v>101</v>
      </c>
      <c r="C20" s="46">
        <v>0.8</v>
      </c>
      <c r="D20" s="8">
        <v>100</v>
      </c>
      <c r="E20" s="46">
        <v>0.85</v>
      </c>
      <c r="F20" s="8">
        <v>100</v>
      </c>
      <c r="G20" s="46">
        <v>0.9</v>
      </c>
      <c r="H20" s="8">
        <v>100</v>
      </c>
      <c r="I20" s="46">
        <v>0.88</v>
      </c>
      <c r="J20" s="8">
        <v>100</v>
      </c>
      <c r="K20" s="5"/>
    </row>
    <row r="21" spans="1:11" x14ac:dyDescent="0.2">
      <c r="A21" s="53"/>
      <c r="B21" s="7" t="s">
        <v>5</v>
      </c>
      <c r="C21" s="7" t="s">
        <v>169</v>
      </c>
      <c r="D21" s="8">
        <v>100</v>
      </c>
      <c r="E21" s="7" t="s">
        <v>178</v>
      </c>
      <c r="F21" s="6">
        <v>102</v>
      </c>
      <c r="G21" s="7" t="s">
        <v>178</v>
      </c>
      <c r="H21" s="6">
        <v>102</v>
      </c>
      <c r="I21" s="7" t="s">
        <v>178</v>
      </c>
      <c r="J21" s="6">
        <v>102</v>
      </c>
      <c r="K21" s="5">
        <v>1</v>
      </c>
    </row>
    <row r="22" spans="1:11" ht="36" x14ac:dyDescent="0.2">
      <c r="A22" s="53"/>
      <c r="B22" s="7" t="s">
        <v>171</v>
      </c>
      <c r="C22" s="7" t="s">
        <v>172</v>
      </c>
      <c r="D22" s="8">
        <v>100</v>
      </c>
      <c r="E22" s="7" t="s">
        <v>172</v>
      </c>
      <c r="F22" s="8">
        <v>100</v>
      </c>
      <c r="G22" s="7" t="s">
        <v>172</v>
      </c>
      <c r="H22" s="8">
        <v>100</v>
      </c>
      <c r="I22" s="7" t="s">
        <v>172</v>
      </c>
      <c r="J22" s="8">
        <v>100</v>
      </c>
      <c r="K22" s="5">
        <v>0.2</v>
      </c>
    </row>
    <row r="23" spans="1:11" ht="36" x14ac:dyDescent="0.2">
      <c r="A23" s="53"/>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x14ac:dyDescent="0.2">
      <c r="A24" s="55" t="s">
        <v>3</v>
      </c>
      <c r="B24" s="55"/>
      <c r="C24" s="56" t="s">
        <v>1</v>
      </c>
      <c r="D24" s="56"/>
      <c r="E24" s="54">
        <f>E5</f>
        <v>107922</v>
      </c>
      <c r="F24" s="54"/>
      <c r="G24" s="54">
        <f t="shared" ref="G24" si="2">G5</f>
        <v>108058</v>
      </c>
      <c r="H24" s="54"/>
      <c r="I24" s="54">
        <f t="shared" ref="I24" si="3">I5</f>
        <v>111713</v>
      </c>
      <c r="J24" s="54"/>
    </row>
    <row r="25" spans="1:11" x14ac:dyDescent="0.2">
      <c r="A25" s="55" t="s">
        <v>2</v>
      </c>
      <c r="B25" s="55"/>
      <c r="C25" s="56" t="s">
        <v>1</v>
      </c>
      <c r="D25" s="56"/>
      <c r="E25" s="54">
        <f>ROUND(E24*POWER(100,COUNT(F6:F23))/PRODUCT(F6:F23),0)</f>
        <v>105806</v>
      </c>
      <c r="F25" s="54"/>
      <c r="G25" s="54">
        <f t="shared" ref="G25" si="4">ROUND(G24*POWER(100,COUNT(H6:H23))/PRODUCT(H6:H23),0)</f>
        <v>103862</v>
      </c>
      <c r="H25" s="54"/>
      <c r="I25" s="54">
        <f t="shared" ref="I25" si="5">ROUND(I24*POWER(100,COUNT(J6:J23))/PRODUCT(J6:J23),0)</f>
        <v>107375</v>
      </c>
      <c r="J25" s="54"/>
    </row>
    <row r="26" spans="1:11" x14ac:dyDescent="0.2">
      <c r="A26" s="48" t="str">
        <f>CONCATENATE("估价对象比较价值=(",TEXT(E25,"G/通用格式"),"+",TEXT(G25,"G/通用格式"),"+",TEXT(I25,"G/通用格式"),")","/",3,"=",ROUND((E25+G25+I25)/3,0))</f>
        <v>估价对象比较价值=(105806+103862+107375)/3=105681</v>
      </c>
      <c r="B26" s="48"/>
      <c r="C26" s="48"/>
      <c r="D26" s="48"/>
      <c r="E26" s="48"/>
      <c r="F26" s="48"/>
      <c r="G26" s="48"/>
      <c r="H26" s="48"/>
      <c r="I26" s="4"/>
      <c r="J26" s="4"/>
    </row>
    <row r="28" spans="1:11" x14ac:dyDescent="0.2">
      <c r="A28" s="1">
        <f>ROUND($C$28*B28,0)</f>
        <v>100397</v>
      </c>
      <c r="B28" s="1">
        <v>0.95</v>
      </c>
      <c r="C28" s="1">
        <f>ROUND((E25+G25+I25)/3,0)</f>
        <v>105681</v>
      </c>
      <c r="E28" s="1">
        <f>ROUND(E25/E24,4)</f>
        <v>0.98040000000000005</v>
      </c>
      <c r="G28" s="1">
        <f>ROUND(G25/G24,4)</f>
        <v>0.96120000000000005</v>
      </c>
      <c r="I28" s="1">
        <f>ROUND(I25/I24,4)</f>
        <v>0.96120000000000005</v>
      </c>
    </row>
    <row r="29" spans="1:11" x14ac:dyDescent="0.2">
      <c r="A29" s="1">
        <f>ROUND($C$28*B29,0)</f>
        <v>110965</v>
      </c>
      <c r="B29" s="1">
        <v>1.05</v>
      </c>
      <c r="E29" s="45">
        <f>ROUND(PRODUCT($D$6:$D$23)/PRODUCT(F6:F23),4)</f>
        <v>0.98040000000000005</v>
      </c>
      <c r="G29" s="45">
        <f>ROUND(PRODUCT($D$6:$D$23)/PRODUCT(H6:H23),4)</f>
        <v>0.96120000000000005</v>
      </c>
      <c r="I29" s="45">
        <f>ROUND(PRODUCT($D$6:$D$23)/PRODUCT(J6:J23),4)</f>
        <v>0.96120000000000005</v>
      </c>
    </row>
    <row r="30" spans="1:11" x14ac:dyDescent="0.2">
      <c r="C30" s="1">
        <v>2015</v>
      </c>
      <c r="E30" s="1">
        <v>2015</v>
      </c>
      <c r="G30" s="1">
        <v>2018</v>
      </c>
      <c r="I30" s="1">
        <v>2017</v>
      </c>
    </row>
    <row r="31" spans="1:11" x14ac:dyDescent="0.2">
      <c r="C31" s="3"/>
      <c r="I31" s="1">
        <f>1-(2024-I30)/60</f>
        <v>0.8833333333333333</v>
      </c>
    </row>
    <row r="32" spans="1:11" x14ac:dyDescent="0.2">
      <c r="C32" s="2"/>
      <c r="G32" s="31"/>
    </row>
    <row r="37" spans="2:11" x14ac:dyDescent="0.2">
      <c r="B37" t="s">
        <v>159</v>
      </c>
      <c r="C37" t="s">
        <v>160</v>
      </c>
      <c r="D37" t="s">
        <v>161</v>
      </c>
      <c r="E37" t="s">
        <v>162</v>
      </c>
      <c r="F37" t="s">
        <v>163</v>
      </c>
      <c r="G37" t="s">
        <v>164</v>
      </c>
      <c r="H37" t="s">
        <v>165</v>
      </c>
      <c r="I37" t="s">
        <v>166</v>
      </c>
      <c r="J37" t="s">
        <v>167</v>
      </c>
      <c r="K37" t="s">
        <v>168</v>
      </c>
    </row>
    <row r="38" spans="2:11" x14ac:dyDescent="0.2">
      <c r="B38">
        <f>C38+0.5</f>
        <v>100.5</v>
      </c>
      <c r="C38">
        <v>100</v>
      </c>
      <c r="D38">
        <f>C38-0.5</f>
        <v>99.5</v>
      </c>
      <c r="E38">
        <f t="shared" ref="E38:K38" si="6">D38-0.5</f>
        <v>99</v>
      </c>
      <c r="F38">
        <f t="shared" si="6"/>
        <v>98.5</v>
      </c>
      <c r="G38">
        <f t="shared" si="6"/>
        <v>98</v>
      </c>
      <c r="H38">
        <f t="shared" si="6"/>
        <v>97.5</v>
      </c>
      <c r="I38">
        <f t="shared" si="6"/>
        <v>97</v>
      </c>
      <c r="J38">
        <f t="shared" si="6"/>
        <v>96.5</v>
      </c>
      <c r="K38">
        <f t="shared" si="6"/>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B35DB-C40F-4001-91B1-3A35B85E77B9}">
  <dimension ref="L3:P5"/>
  <sheetViews>
    <sheetView workbookViewId="0">
      <selection activeCell="P10" sqref="P10"/>
    </sheetView>
  </sheetViews>
  <sheetFormatPr defaultRowHeight="14.25" x14ac:dyDescent="0.2"/>
  <sheetData>
    <row r="3" spans="12:16" x14ac:dyDescent="0.2">
      <c r="L3">
        <v>148.07</v>
      </c>
      <c r="M3" s="47" t="s">
        <v>177</v>
      </c>
      <c r="N3" s="47" t="s">
        <v>178</v>
      </c>
      <c r="O3" s="47" t="s">
        <v>157</v>
      </c>
      <c r="P3">
        <v>107922</v>
      </c>
    </row>
    <row r="4" spans="12:16" x14ac:dyDescent="0.2">
      <c r="L4">
        <v>148.07</v>
      </c>
      <c r="M4" s="47" t="s">
        <v>177</v>
      </c>
      <c r="N4" s="47" t="s">
        <v>178</v>
      </c>
      <c r="O4" s="47" t="s">
        <v>176</v>
      </c>
      <c r="P4">
        <v>108058</v>
      </c>
    </row>
    <row r="5" spans="12:16" x14ac:dyDescent="0.2">
      <c r="L5">
        <v>147.69999999999999</v>
      </c>
      <c r="M5" s="47" t="s">
        <v>177</v>
      </c>
      <c r="N5" s="47" t="s">
        <v>178</v>
      </c>
      <c r="O5" s="47" t="s">
        <v>176</v>
      </c>
      <c r="P5">
        <v>111713</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3" x14ac:dyDescent="0.2">
      <c r="A2" s="28">
        <v>1</v>
      </c>
      <c r="B2" s="27" t="s">
        <v>91</v>
      </c>
      <c r="C2" s="34" t="e">
        <f>F2</f>
        <v>#REF!</v>
      </c>
      <c r="D2" s="35" t="s">
        <v>102</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103</v>
      </c>
      <c r="E4" s="30" t="e">
        <f>#REF!</f>
        <v>#REF!</v>
      </c>
      <c r="F4" s="1" t="e">
        <f>ROUND(E4*1.5*12,2)</f>
        <v>#REF!</v>
      </c>
    </row>
    <row r="5" spans="1:8" ht="36.75" x14ac:dyDescent="0.2">
      <c r="A5" s="28">
        <v>2.2000000000000002</v>
      </c>
      <c r="B5" s="27" t="s">
        <v>94</v>
      </c>
      <c r="C5" s="32" t="e">
        <f>ROUND(E5,2)</f>
        <v>#REF!</v>
      </c>
      <c r="D5" s="36" t="s">
        <v>140</v>
      </c>
      <c r="E5" s="31" t="e">
        <f>ROUND(4500*0.8*0.1%*E4,2)</f>
        <v>#REF!</v>
      </c>
      <c r="F5" s="38">
        <v>1E-3</v>
      </c>
    </row>
    <row r="6" spans="1:8" ht="24.75" x14ac:dyDescent="0.2">
      <c r="A6" s="28">
        <v>2.2999999999999998</v>
      </c>
      <c r="B6" s="27" t="s">
        <v>95</v>
      </c>
      <c r="C6" s="28" t="e">
        <f>#REF!</f>
        <v>#REF!</v>
      </c>
      <c r="D6" s="36" t="s">
        <v>104</v>
      </c>
      <c r="E6" s="1" t="s">
        <v>85</v>
      </c>
      <c r="H6" s="33"/>
    </row>
    <row r="7" spans="1:8" x14ac:dyDescent="0.2">
      <c r="A7" s="28">
        <v>3</v>
      </c>
      <c r="B7" s="27" t="s">
        <v>96</v>
      </c>
      <c r="C7" s="28" t="e">
        <f>C8+C9+C10</f>
        <v>#REF!</v>
      </c>
      <c r="D7" s="36" t="s">
        <v>68</v>
      </c>
    </row>
    <row r="8" spans="1:8" ht="24.75" x14ac:dyDescent="0.2">
      <c r="A8" s="28">
        <v>3.1</v>
      </c>
      <c r="B8" s="27" t="s">
        <v>97</v>
      </c>
      <c r="C8" s="28" t="e">
        <f>E8</f>
        <v>#REF!</v>
      </c>
      <c r="D8" s="35" t="s">
        <v>148</v>
      </c>
      <c r="E8" s="1" t="e">
        <f>ROUND(60.16*12*E4*2%,2)</f>
        <v>#REF!</v>
      </c>
    </row>
    <row r="9" spans="1:8" ht="57"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147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40" t="e">
        <f>F2</f>
        <v>#REF!</v>
      </c>
      <c r="D2" s="35" t="s">
        <v>106</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108</v>
      </c>
      <c r="E5" s="31" t="e">
        <f>ROUND(4500*0.95*0.1%*E4,2)</f>
        <v>#REF!</v>
      </c>
      <c r="F5" s="38">
        <v>1E-3</v>
      </c>
    </row>
    <row r="6" spans="1:8" ht="24.75" x14ac:dyDescent="0.2">
      <c r="A6" s="28">
        <v>2.2999999999999998</v>
      </c>
      <c r="B6" s="27" t="s">
        <v>95</v>
      </c>
      <c r="C6" s="28" t="e">
        <f>#REF!</f>
        <v>#REF!</v>
      </c>
      <c r="D6" s="36" t="s">
        <v>109</v>
      </c>
      <c r="E6" s="1" t="s">
        <v>85</v>
      </c>
      <c r="H6" s="33"/>
    </row>
    <row r="7" spans="1:8" x14ac:dyDescent="0.2">
      <c r="A7" s="28">
        <v>3</v>
      </c>
      <c r="B7" s="27" t="s">
        <v>96</v>
      </c>
      <c r="C7" s="28" t="e">
        <f>C8+C9+C10</f>
        <v>#REF!</v>
      </c>
      <c r="D7" s="36" t="s">
        <v>68</v>
      </c>
    </row>
    <row r="8" spans="1:8" ht="24.75" x14ac:dyDescent="0.2">
      <c r="A8" s="28">
        <v>3.1</v>
      </c>
      <c r="B8" s="27" t="s">
        <v>97</v>
      </c>
      <c r="C8" s="28" t="e">
        <f>E8</f>
        <v>#REF!</v>
      </c>
      <c r="D8" s="35" t="s">
        <v>149</v>
      </c>
      <c r="E8" s="1" t="e">
        <f>ROUND(61.61*12*E4*2%,2)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110</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4.25" x14ac:dyDescent="0.2">
      <c r="A2" s="28">
        <v>1</v>
      </c>
      <c r="B2" s="27" t="s">
        <v>91</v>
      </c>
      <c r="C2" s="34" t="e">
        <f>F2</f>
        <v>#REF!</v>
      </c>
      <c r="D2" s="35" t="s">
        <v>118</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111</v>
      </c>
      <c r="E5" s="31" t="e">
        <f>ROUND(4500*G5*0.1%*E4,2)</f>
        <v>#REF!</v>
      </c>
      <c r="F5" s="38">
        <v>1E-3</v>
      </c>
      <c r="G5" s="41" t="e">
        <f>#REF!</f>
        <v>#REF!</v>
      </c>
    </row>
    <row r="6" spans="1:8" ht="24.75" x14ac:dyDescent="0.2">
      <c r="A6" s="28">
        <v>2.2999999999999998</v>
      </c>
      <c r="B6" s="27" t="s">
        <v>95</v>
      </c>
      <c r="C6" s="28" t="e">
        <f>#REF!</f>
        <v>#REF!</v>
      </c>
      <c r="D6" s="36" t="s">
        <v>112</v>
      </c>
      <c r="E6" s="1" t="s">
        <v>85</v>
      </c>
      <c r="H6" s="33"/>
    </row>
    <row r="7" spans="1:8" x14ac:dyDescent="0.2">
      <c r="A7" s="28">
        <v>3</v>
      </c>
      <c r="B7" s="27" t="s">
        <v>96</v>
      </c>
      <c r="C7" s="28" t="e">
        <f>C8+C9+C10</f>
        <v>#REF!</v>
      </c>
      <c r="D7" s="36" t="s">
        <v>68</v>
      </c>
    </row>
    <row r="8" spans="1:8" ht="24.75" x14ac:dyDescent="0.2">
      <c r="A8" s="28">
        <v>3.1</v>
      </c>
      <c r="B8" s="27" t="s">
        <v>97</v>
      </c>
      <c r="C8" s="28" t="e">
        <f>E8</f>
        <v>#REF!</v>
      </c>
      <c r="D8" s="35" t="s">
        <v>150</v>
      </c>
      <c r="E8" s="1" t="e">
        <f>ROUND(62.11*12*E4*2%,2)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75" x14ac:dyDescent="0.2">
      <c r="A2" s="28">
        <v>1</v>
      </c>
      <c r="B2" s="27" t="s">
        <v>91</v>
      </c>
      <c r="C2" s="34" t="e">
        <f>F2</f>
        <v>#REF!</v>
      </c>
      <c r="D2" s="35" t="s">
        <v>119</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114</v>
      </c>
      <c r="E4" s="30" t="e">
        <f>#REF!</f>
        <v>#REF!</v>
      </c>
      <c r="F4" s="1" t="e">
        <f>ROUND(E4*1.5*12,2)</f>
        <v>#REF!</v>
      </c>
    </row>
    <row r="5" spans="1:8" ht="24.75" x14ac:dyDescent="0.2">
      <c r="A5" s="28">
        <v>2.2000000000000002</v>
      </c>
      <c r="B5" s="27" t="s">
        <v>94</v>
      </c>
      <c r="C5" s="32" t="e">
        <f>ROUND(E5,2)</f>
        <v>#REF!</v>
      </c>
      <c r="D5" s="36" t="s">
        <v>115</v>
      </c>
      <c r="E5" s="31" t="e">
        <f>ROUND(4500*G5*0.1%*E4,2)</f>
        <v>#REF!</v>
      </c>
      <c r="F5" s="38">
        <v>1E-3</v>
      </c>
      <c r="G5" s="41" t="e">
        <f>#REF!</f>
        <v>#REF!</v>
      </c>
    </row>
    <row r="6" spans="1:8" ht="24.75" x14ac:dyDescent="0.2">
      <c r="A6" s="28">
        <v>2.2999999999999998</v>
      </c>
      <c r="B6" s="27" t="s">
        <v>95</v>
      </c>
      <c r="C6" s="28" t="e">
        <f>#REF!</f>
        <v>#REF!</v>
      </c>
      <c r="D6" s="36" t="s">
        <v>116</v>
      </c>
      <c r="E6" s="1" t="s">
        <v>85</v>
      </c>
      <c r="H6" s="33"/>
    </row>
    <row r="7" spans="1:8" x14ac:dyDescent="0.2">
      <c r="A7" s="28">
        <v>3</v>
      </c>
      <c r="B7" s="27" t="s">
        <v>96</v>
      </c>
      <c r="C7" s="28" t="e">
        <f>C8+C9+C10</f>
        <v>#REF!</v>
      </c>
      <c r="D7" s="36" t="s">
        <v>68</v>
      </c>
    </row>
    <row r="8" spans="1:8" ht="24.75" x14ac:dyDescent="0.2">
      <c r="A8" s="28">
        <v>3.1</v>
      </c>
      <c r="B8" s="27" t="s">
        <v>97</v>
      </c>
      <c r="C8" s="28" t="e">
        <f>E8</f>
        <v>#REF!</v>
      </c>
      <c r="D8" s="35" t="s">
        <v>151</v>
      </c>
      <c r="E8" s="1" t="e">
        <f>ROUND(63.72*12*E4*2%,2)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120</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121</v>
      </c>
      <c r="E4" s="30" t="e">
        <f>#REF!</f>
        <v>#REF!</v>
      </c>
      <c r="F4" s="1" t="e">
        <f>ROUND(E4*1.5*12,2)</f>
        <v>#REF!</v>
      </c>
    </row>
    <row r="5" spans="1:8" ht="24.75" x14ac:dyDescent="0.2">
      <c r="A5" s="28">
        <v>2.2000000000000002</v>
      </c>
      <c r="B5" s="27" t="s">
        <v>94</v>
      </c>
      <c r="C5" s="32" t="e">
        <f>ROUND(E5,2)</f>
        <v>#REF!</v>
      </c>
      <c r="D5" s="36" t="s">
        <v>122</v>
      </c>
      <c r="E5" s="31" t="e">
        <f>ROUND(4500*G5*0.1%*E4,2)</f>
        <v>#REF!</v>
      </c>
      <c r="F5" s="38">
        <v>1E-3</v>
      </c>
      <c r="G5" s="41" t="e">
        <f>#REF!</f>
        <v>#REF!</v>
      </c>
    </row>
    <row r="6" spans="1:8" ht="24.75" x14ac:dyDescent="0.2">
      <c r="A6" s="28">
        <v>2.2999999999999998</v>
      </c>
      <c r="B6" s="27" t="s">
        <v>95</v>
      </c>
      <c r="C6" s="28" t="e">
        <f>#REF!</f>
        <v>#REF!</v>
      </c>
      <c r="D6" s="36" t="s">
        <v>133</v>
      </c>
      <c r="E6" s="1" t="s">
        <v>85</v>
      </c>
      <c r="H6" s="33"/>
    </row>
    <row r="7" spans="1:8" x14ac:dyDescent="0.2">
      <c r="A7" s="28">
        <v>3</v>
      </c>
      <c r="B7" s="27" t="s">
        <v>96</v>
      </c>
      <c r="C7" s="28" t="e">
        <f>C8+C9+C10</f>
        <v>#REF!</v>
      </c>
      <c r="D7" s="36" t="s">
        <v>68</v>
      </c>
    </row>
    <row r="8" spans="1:8" ht="24.75" x14ac:dyDescent="0.2">
      <c r="A8" s="28">
        <v>3.1</v>
      </c>
      <c r="B8" s="27" t="s">
        <v>97</v>
      </c>
      <c r="C8" s="28" t="e">
        <f>E8</f>
        <v>#REF!</v>
      </c>
      <c r="D8" s="35" t="s">
        <v>152</v>
      </c>
      <c r="E8" s="1" t="e">
        <f>ROUND(63.95*12*E4*2%,2)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124</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125</v>
      </c>
      <c r="E4" s="30" t="e">
        <f>#REF!</f>
        <v>#REF!</v>
      </c>
      <c r="F4" s="1" t="e">
        <f>ROUND(E4*1.5*12,2)</f>
        <v>#REF!</v>
      </c>
    </row>
    <row r="5" spans="1:8" ht="24.75" x14ac:dyDescent="0.2">
      <c r="A5" s="28">
        <v>2.2000000000000002</v>
      </c>
      <c r="B5" s="27" t="s">
        <v>94</v>
      </c>
      <c r="C5" s="32" t="e">
        <f>ROUND(E5,2)</f>
        <v>#REF!</v>
      </c>
      <c r="D5" s="36" t="s">
        <v>126</v>
      </c>
      <c r="E5" s="31" t="e">
        <f>ROUND(4500*G5*0.1%*E4,2)</f>
        <v>#REF!</v>
      </c>
      <c r="F5" s="38">
        <v>1E-3</v>
      </c>
      <c r="G5" s="41" t="e">
        <f>#REF!</f>
        <v>#REF!</v>
      </c>
    </row>
    <row r="6" spans="1:8" ht="24.75" x14ac:dyDescent="0.2">
      <c r="A6" s="28">
        <v>2.2999999999999998</v>
      </c>
      <c r="B6" s="27" t="s">
        <v>95</v>
      </c>
      <c r="C6" s="28" t="e">
        <f>#REF!</f>
        <v>#REF!</v>
      </c>
      <c r="D6" s="36" t="s">
        <v>132</v>
      </c>
      <c r="E6" s="1" t="s">
        <v>85</v>
      </c>
      <c r="H6" s="33"/>
    </row>
    <row r="7" spans="1:8" x14ac:dyDescent="0.2">
      <c r="A7" s="28">
        <v>3</v>
      </c>
      <c r="B7" s="27" t="s">
        <v>96</v>
      </c>
      <c r="C7" s="28" t="e">
        <f>C8+C9+C10</f>
        <v>#REF!</v>
      </c>
      <c r="D7" s="36" t="s">
        <v>68</v>
      </c>
    </row>
    <row r="8" spans="1:8" ht="24.75" x14ac:dyDescent="0.2">
      <c r="A8" s="28">
        <v>3.1</v>
      </c>
      <c r="B8" s="27" t="s">
        <v>97</v>
      </c>
      <c r="C8" s="28" t="e">
        <f>E8</f>
        <v>#REF!</v>
      </c>
      <c r="D8" s="35" t="s">
        <v>153</v>
      </c>
      <c r="E8" s="1" t="e">
        <f>ROUND(61.84*12*E4*2%,2)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测算表</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2024-06-26T02:29:22Z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